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95DE1861-9707-413E-99FE-BBD6C6DB0A5D}" xr6:coauthVersionLast="47" xr6:coauthVersionMax="47" xr10:uidLastSave="{00000000-0000-0000-0000-000000000000}"/>
  <bookViews>
    <workbookView xWindow="28680" yWindow="-120" windowWidth="29040" windowHeight="15720" xr2:uid="{4DC9B158-CC52-451C-8561-2558D9F3E6F3}"/>
  </bookViews>
  <sheets>
    <sheet name="SubSector Analysis" sheetId="3" r:id="rId1"/>
    <sheet name="Nifty 750 Analysis" sheetId="2" r:id="rId2"/>
    <sheet name="Price_Filter_23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B36" i="3"/>
  <c r="D36" i="3" s="1"/>
  <c r="B11" i="3"/>
  <c r="B25" i="3"/>
  <c r="B10" i="3"/>
  <c r="G10" i="3" s="1"/>
  <c r="B2" i="3"/>
  <c r="D2" i="3" s="1"/>
  <c r="B31" i="3"/>
  <c r="D31" i="3" s="1"/>
  <c r="B81" i="3"/>
  <c r="D81" i="3" s="1"/>
  <c r="B49" i="3"/>
  <c r="F49" i="3" s="1"/>
  <c r="B62" i="3"/>
  <c r="B50" i="3"/>
  <c r="B72" i="3"/>
  <c r="B58" i="3"/>
  <c r="F58" i="3" s="1"/>
  <c r="B9" i="3"/>
  <c r="G9" i="3" s="1"/>
  <c r="B14" i="3"/>
  <c r="G14" i="3" s="1"/>
  <c r="B63" i="3"/>
  <c r="G63" i="3" s="1"/>
  <c r="B43" i="3"/>
  <c r="G43" i="3" s="1"/>
  <c r="B28" i="3"/>
  <c r="G28" i="3" s="1"/>
  <c r="B21" i="3"/>
  <c r="G21" i="3" s="1"/>
  <c r="B8" i="3"/>
  <c r="H8" i="3" s="1"/>
  <c r="B20" i="3"/>
  <c r="H20" i="3" s="1"/>
  <c r="B26" i="3"/>
  <c r="B6" i="3"/>
  <c r="B54" i="3"/>
  <c r="G54" i="3" s="1"/>
  <c r="B32" i="3"/>
  <c r="F32" i="3" s="1"/>
  <c r="B59" i="3"/>
  <c r="I59" i="3" s="1"/>
  <c r="B60" i="3"/>
  <c r="B33" i="3"/>
  <c r="B45" i="3"/>
  <c r="G45" i="3" s="1"/>
  <c r="B37" i="3"/>
  <c r="B46" i="3"/>
  <c r="D46" i="3" s="1"/>
  <c r="B3" i="3"/>
  <c r="D3" i="3" s="1"/>
  <c r="B75" i="3"/>
  <c r="H75" i="3" s="1"/>
  <c r="B87" i="3"/>
  <c r="B82" i="3"/>
  <c r="B53" i="3"/>
  <c r="I53" i="3" s="1"/>
  <c r="B65" i="3"/>
  <c r="F65" i="3" s="1"/>
  <c r="B84" i="3"/>
  <c r="G84" i="3" s="1"/>
  <c r="B61" i="3"/>
  <c r="G61" i="3" s="1"/>
  <c r="B34" i="3"/>
  <c r="G34" i="3" s="1"/>
  <c r="B66" i="3"/>
  <c r="G66" i="3" s="1"/>
  <c r="B100" i="3"/>
  <c r="H100" i="3" s="1"/>
  <c r="B7" i="3"/>
  <c r="B88" i="3"/>
  <c r="D88" i="3" s="1"/>
  <c r="B29" i="3"/>
  <c r="B39" i="3"/>
  <c r="B24" i="3"/>
  <c r="I24" i="3" s="1"/>
  <c r="B47" i="3"/>
  <c r="B48" i="3"/>
  <c r="D48" i="3" s="1"/>
  <c r="B15" i="3"/>
  <c r="I15" i="3" s="1"/>
  <c r="B67" i="3"/>
  <c r="F67" i="3" s="1"/>
  <c r="B12" i="3"/>
  <c r="D12" i="3" s="1"/>
  <c r="B79" i="3"/>
  <c r="F79" i="3" s="1"/>
  <c r="B4" i="3"/>
  <c r="B30" i="3"/>
  <c r="B74" i="3"/>
  <c r="D74" i="3" s="1"/>
  <c r="B44" i="3"/>
  <c r="D44" i="3" s="1"/>
  <c r="B38" i="3"/>
  <c r="B57" i="3"/>
  <c r="B56" i="3"/>
  <c r="B13" i="3"/>
  <c r="F13" i="3" s="1"/>
  <c r="B19" i="3"/>
  <c r="D19" i="3" s="1"/>
  <c r="B80" i="3"/>
  <c r="B69" i="3"/>
  <c r="G69" i="3" s="1"/>
  <c r="B85" i="3"/>
  <c r="G85" i="3" s="1"/>
  <c r="B83" i="3"/>
  <c r="B40" i="3"/>
  <c r="H40" i="3" s="1"/>
  <c r="B22" i="3"/>
  <c r="I22" i="3" s="1"/>
  <c r="B27" i="3"/>
  <c r="B70" i="3"/>
  <c r="B64" i="3"/>
  <c r="B76" i="3"/>
  <c r="G76" i="3" s="1"/>
  <c r="B5" i="3"/>
  <c r="F5" i="3" s="1"/>
  <c r="B71" i="3"/>
  <c r="B16" i="3"/>
  <c r="D16" i="3" s="1"/>
  <c r="B86" i="3"/>
  <c r="D86" i="3" s="1"/>
  <c r="B102" i="3"/>
  <c r="D102" i="3" s="1"/>
  <c r="B73" i="3"/>
  <c r="D73" i="3" s="1"/>
  <c r="B35" i="3"/>
  <c r="D35" i="3" s="1"/>
  <c r="B91" i="3"/>
  <c r="D91" i="3" s="1"/>
  <c r="B78" i="3"/>
  <c r="H78" i="3" s="1"/>
  <c r="B51" i="3"/>
  <c r="B41" i="3"/>
  <c r="H41" i="3" s="1"/>
  <c r="B89" i="3"/>
  <c r="B23" i="3"/>
  <c r="D23" i="3" s="1"/>
  <c r="B101" i="3"/>
  <c r="D101" i="3" s="1"/>
  <c r="B106" i="3"/>
  <c r="G106" i="3" s="1"/>
  <c r="B17" i="3"/>
  <c r="D17" i="3" s="1"/>
  <c r="B18" i="3"/>
  <c r="G18" i="3" s="1"/>
  <c r="B92" i="3"/>
  <c r="D92" i="3" s="1"/>
  <c r="B97" i="3"/>
  <c r="B113" i="3"/>
  <c r="D113" i="3" s="1"/>
  <c r="B93" i="3"/>
  <c r="E93" i="3" s="1"/>
  <c r="B52" i="3"/>
  <c r="B94" i="3"/>
  <c r="B103" i="3"/>
  <c r="B42" i="3"/>
  <c r="D42" i="3" s="1"/>
  <c r="B114" i="3"/>
  <c r="G114" i="3" s="1"/>
  <c r="B104" i="3"/>
  <c r="G104" i="3" s="1"/>
  <c r="B95" i="3"/>
  <c r="H95" i="3" s="1"/>
  <c r="B55" i="3"/>
  <c r="G55" i="3" s="1"/>
  <c r="B110" i="3"/>
  <c r="G110" i="3" s="1"/>
  <c r="B112" i="3"/>
  <c r="D112" i="3" s="1"/>
  <c r="B111" i="3"/>
  <c r="D111" i="3" s="1"/>
  <c r="B77" i="3"/>
  <c r="B109" i="3"/>
  <c r="B107" i="3"/>
  <c r="B105" i="3"/>
  <c r="B96" i="3"/>
  <c r="D96" i="3" s="1"/>
  <c r="B98" i="3"/>
  <c r="D98" i="3" s="1"/>
  <c r="B115" i="3"/>
  <c r="F115" i="3" s="1"/>
  <c r="B108" i="3"/>
  <c r="D108" i="3" s="1"/>
  <c r="B116" i="3"/>
  <c r="F116" i="3" s="1"/>
  <c r="B99" i="3"/>
  <c r="D99" i="3" s="1"/>
  <c r="B117" i="3"/>
  <c r="D117" i="3" s="1"/>
  <c r="B118" i="3"/>
  <c r="I118" i="3" s="1"/>
  <c r="B119" i="3"/>
  <c r="D119" i="3" s="1"/>
  <c r="B120" i="3"/>
  <c r="B90" i="3"/>
  <c r="B121" i="3"/>
  <c r="B122" i="3"/>
  <c r="D122" i="3" s="1"/>
  <c r="B123" i="3"/>
  <c r="D123" i="3" s="1"/>
  <c r="B124" i="3"/>
  <c r="B125" i="3"/>
  <c r="G125" i="3" s="1"/>
  <c r="B68" i="3"/>
  <c r="AQ615" i="2"/>
  <c r="AQ553" i="2"/>
  <c r="AQ551" i="2"/>
  <c r="AQ78" i="2"/>
  <c r="AQ335" i="2"/>
  <c r="AQ411" i="2"/>
  <c r="AQ409" i="2"/>
  <c r="AQ545" i="2"/>
  <c r="AQ345" i="2"/>
  <c r="AQ554" i="2"/>
  <c r="AQ259" i="2"/>
  <c r="AQ437" i="2"/>
  <c r="AQ127" i="2"/>
  <c r="AQ676" i="2"/>
  <c r="AQ102" i="2"/>
  <c r="AQ537" i="2"/>
  <c r="AQ438" i="2"/>
  <c r="AQ659" i="2"/>
  <c r="AQ389" i="2"/>
  <c r="AQ59" i="2"/>
  <c r="AQ475" i="2"/>
  <c r="AQ453" i="2"/>
  <c r="AQ423" i="2"/>
  <c r="AQ93" i="2"/>
  <c r="AQ224" i="2"/>
  <c r="AQ228" i="2"/>
  <c r="AQ601" i="2"/>
  <c r="AQ300" i="2"/>
  <c r="AQ630" i="2"/>
  <c r="AQ467" i="2"/>
  <c r="AQ76" i="2"/>
  <c r="AQ591" i="2"/>
  <c r="AQ662" i="2"/>
  <c r="AQ338" i="2"/>
  <c r="AQ3" i="2"/>
  <c r="AQ84" i="2"/>
  <c r="AQ429" i="2"/>
  <c r="AQ85" i="2"/>
  <c r="AQ207" i="2"/>
  <c r="AQ649" i="2"/>
  <c r="AQ201" i="2"/>
  <c r="AQ364" i="2"/>
  <c r="AQ143" i="2"/>
  <c r="AQ541" i="2"/>
  <c r="AQ372" i="2"/>
  <c r="AQ96" i="2"/>
  <c r="AQ579" i="2"/>
  <c r="AQ215" i="2"/>
  <c r="AQ200" i="2"/>
  <c r="AQ369" i="2"/>
  <c r="AQ502" i="2"/>
  <c r="AQ152" i="2"/>
  <c r="AQ393" i="2"/>
  <c r="AQ296" i="2"/>
  <c r="AQ86" i="2"/>
  <c r="AQ460" i="2"/>
  <c r="AQ500" i="2"/>
  <c r="AQ293" i="2"/>
  <c r="AQ264" i="2"/>
  <c r="AQ147" i="2"/>
  <c r="AQ287" i="2"/>
  <c r="AQ253" i="2"/>
  <c r="AQ118" i="2"/>
  <c r="AQ246" i="2"/>
  <c r="AQ358" i="2"/>
  <c r="AQ524" i="2"/>
  <c r="AQ112" i="2"/>
  <c r="AQ447" i="2"/>
  <c r="AQ371" i="2"/>
  <c r="AQ434" i="2"/>
  <c r="AQ71" i="2"/>
  <c r="AQ123" i="2"/>
  <c r="AQ243" i="2"/>
  <c r="AQ413" i="2"/>
  <c r="AQ279" i="2"/>
  <c r="AQ573" i="2"/>
  <c r="AQ221" i="2"/>
  <c r="AQ45" i="2"/>
  <c r="AQ122" i="2"/>
  <c r="AQ464" i="2"/>
  <c r="AQ468" i="2"/>
  <c r="AQ412" i="2"/>
  <c r="AQ457" i="2"/>
  <c r="AQ375" i="2"/>
  <c r="AQ114" i="2"/>
  <c r="AQ282" i="2"/>
  <c r="AQ217" i="2"/>
  <c r="AQ450" i="2"/>
  <c r="AQ203" i="2"/>
  <c r="AQ268" i="2"/>
  <c r="AQ616" i="2"/>
  <c r="AQ222" i="2"/>
  <c r="AQ446" i="2"/>
  <c r="AQ377" i="2"/>
  <c r="AQ693" i="2"/>
  <c r="AQ596" i="2"/>
  <c r="AQ67" i="2"/>
  <c r="AQ51" i="2"/>
  <c r="AQ406" i="2"/>
  <c r="AQ236" i="2"/>
  <c r="AQ113" i="2"/>
  <c r="AQ111" i="2"/>
  <c r="AQ349" i="2"/>
  <c r="AQ43" i="2"/>
  <c r="AQ28" i="2"/>
  <c r="AQ167" i="2"/>
  <c r="AQ342" i="2"/>
  <c r="AQ14" i="2"/>
  <c r="AQ30" i="2"/>
  <c r="AQ161" i="2"/>
  <c r="AQ119" i="2"/>
  <c r="AQ646" i="2"/>
  <c r="AQ48" i="2"/>
  <c r="AQ178" i="2"/>
  <c r="AQ442" i="2"/>
  <c r="AQ316" i="2"/>
  <c r="AQ445" i="2"/>
  <c r="AQ138" i="2"/>
  <c r="AQ17" i="2"/>
  <c r="AQ527" i="2"/>
  <c r="AQ526" i="2"/>
  <c r="AQ160" i="2"/>
  <c r="AQ277" i="2"/>
  <c r="AQ69" i="2"/>
  <c r="AQ356" i="2"/>
  <c r="AQ280" i="2"/>
  <c r="AQ341" i="2"/>
  <c r="AQ644" i="2"/>
  <c r="AQ156" i="2"/>
  <c r="AQ46" i="2"/>
  <c r="AQ15" i="2"/>
  <c r="AQ117" i="2"/>
  <c r="AQ238" i="2"/>
  <c r="AQ303" i="2"/>
  <c r="AQ382" i="2"/>
  <c r="AQ703" i="2"/>
  <c r="AQ678" i="2"/>
  <c r="AQ638" i="2"/>
  <c r="AQ388" i="2"/>
  <c r="AQ322" i="2"/>
  <c r="AQ294" i="2"/>
  <c r="AQ400" i="2"/>
  <c r="AQ214" i="2"/>
  <c r="AQ360" i="2"/>
  <c r="AQ563" i="2"/>
  <c r="AQ631" i="2"/>
  <c r="AQ266" i="2"/>
  <c r="AQ449" i="2"/>
  <c r="AQ320" i="2"/>
  <c r="AQ175" i="2"/>
  <c r="AQ339" i="2"/>
  <c r="AQ444" i="2"/>
  <c r="AQ13" i="2"/>
  <c r="AQ38" i="2"/>
  <c r="AQ723" i="2"/>
  <c r="AQ461" i="2"/>
  <c r="AQ172" i="2"/>
  <c r="AQ26" i="2"/>
  <c r="AQ535" i="2"/>
  <c r="AQ219" i="2"/>
  <c r="AQ197" i="2"/>
  <c r="AQ417" i="2"/>
  <c r="AQ327" i="2"/>
  <c r="AQ295" i="2"/>
  <c r="AQ235" i="2"/>
  <c r="AQ158" i="2"/>
  <c r="AQ503" i="2"/>
  <c r="AQ626" i="2"/>
  <c r="AQ525" i="2"/>
  <c r="AQ231" i="2"/>
  <c r="AQ491" i="2"/>
  <c r="AQ299" i="2"/>
  <c r="AQ567" i="2"/>
  <c r="AQ529" i="2"/>
  <c r="AQ213" i="2"/>
  <c r="AQ593" i="2"/>
  <c r="AQ598" i="2"/>
  <c r="AQ671" i="2"/>
  <c r="AQ604" i="2"/>
  <c r="AQ209" i="2"/>
  <c r="AQ647" i="2"/>
  <c r="AQ498" i="2"/>
  <c r="AQ39" i="2"/>
  <c r="AQ490" i="2"/>
  <c r="AQ151" i="2"/>
  <c r="AQ271" i="2"/>
  <c r="AQ482" i="2"/>
  <c r="AQ597" i="2"/>
  <c r="AQ590" i="2"/>
  <c r="AQ90" i="2"/>
  <c r="AQ5" i="2"/>
  <c r="AQ463" i="2"/>
  <c r="AQ157" i="2"/>
  <c r="AQ153" i="2"/>
  <c r="AQ292" i="2"/>
  <c r="AQ194" i="2"/>
  <c r="AQ351" i="2"/>
  <c r="AQ618" i="2"/>
  <c r="AQ633" i="2"/>
  <c r="AQ642" i="2"/>
  <c r="AQ556" i="2"/>
  <c r="AQ106" i="2"/>
  <c r="AQ329" i="2"/>
  <c r="AQ141" i="2"/>
  <c r="AQ575" i="2"/>
  <c r="AQ202" i="2"/>
  <c r="AQ637" i="2"/>
  <c r="AQ470" i="2"/>
  <c r="AQ308" i="2"/>
  <c r="AQ108" i="2"/>
  <c r="AQ52" i="2"/>
  <c r="AQ55" i="2"/>
  <c r="AQ455" i="2"/>
  <c r="AQ480" i="2"/>
  <c r="AQ465" i="2"/>
  <c r="AQ516" i="2"/>
  <c r="AQ561" i="2"/>
  <c r="AQ419" i="2"/>
  <c r="AQ433" i="2"/>
  <c r="AQ82" i="2"/>
  <c r="AQ75" i="2"/>
  <c r="AQ133" i="2"/>
  <c r="AQ212" i="2"/>
  <c r="AQ64" i="2"/>
  <c r="AQ367" i="2"/>
  <c r="AQ8" i="2"/>
  <c r="AQ149" i="2"/>
  <c r="AQ191" i="2"/>
  <c r="AQ25" i="2"/>
  <c r="AQ254" i="2"/>
  <c r="AQ168" i="2"/>
  <c r="AQ395" i="2"/>
  <c r="AQ307" i="2"/>
  <c r="AQ362" i="2"/>
  <c r="AQ509" i="2"/>
  <c r="AQ542" i="2"/>
  <c r="AQ708" i="2"/>
  <c r="AQ44" i="2"/>
  <c r="AQ478" i="2"/>
  <c r="AQ504" i="2"/>
  <c r="AQ436" i="2"/>
  <c r="AQ689" i="2"/>
  <c r="AQ396" i="2"/>
  <c r="AQ47" i="2"/>
  <c r="AQ331" i="2"/>
  <c r="AQ402" i="2"/>
  <c r="AQ441" i="2"/>
  <c r="AQ74" i="2"/>
  <c r="AQ623" i="2"/>
  <c r="AQ134" i="2"/>
  <c r="AQ278" i="2"/>
  <c r="AQ684" i="2"/>
  <c r="AQ116" i="2"/>
  <c r="AQ439" i="2"/>
  <c r="AQ301" i="2"/>
  <c r="AQ354" i="2"/>
  <c r="AQ376" i="2"/>
  <c r="AQ140" i="2"/>
  <c r="AQ533" i="2"/>
  <c r="AQ451" i="2"/>
  <c r="AQ340" i="2"/>
  <c r="AQ600" i="2"/>
  <c r="AQ20" i="2"/>
  <c r="AQ580" i="2"/>
  <c r="AQ571" i="2"/>
  <c r="AQ288" i="2"/>
  <c r="AQ722" i="2"/>
  <c r="AQ484" i="2"/>
  <c r="AQ27" i="2"/>
  <c r="AQ374" i="2"/>
  <c r="AQ407" i="2"/>
  <c r="AQ370" i="2"/>
  <c r="AQ421" i="2"/>
  <c r="AQ695" i="2"/>
  <c r="AQ547" i="2"/>
  <c r="AQ414" i="2"/>
  <c r="AQ57" i="2"/>
  <c r="AQ53" i="2"/>
  <c r="AQ346" i="2"/>
  <c r="AQ483" i="2"/>
  <c r="AQ166" i="2"/>
  <c r="AQ420" i="2"/>
  <c r="AQ430" i="2"/>
  <c r="AQ494" i="2"/>
  <c r="AQ392" i="2"/>
  <c r="AQ408" i="2"/>
  <c r="AQ91" i="2"/>
  <c r="AQ237" i="2"/>
  <c r="AQ240" i="2"/>
  <c r="AQ265" i="2"/>
  <c r="AQ190" i="2"/>
  <c r="AQ564" i="2"/>
  <c r="AQ88" i="2"/>
  <c r="AQ50" i="2"/>
  <c r="AQ227" i="2"/>
  <c r="AQ4" i="2"/>
  <c r="AQ543" i="2"/>
  <c r="AQ336" i="2"/>
  <c r="AQ230" i="2"/>
  <c r="AQ173" i="2"/>
  <c r="AQ89" i="2"/>
  <c r="AQ170" i="2"/>
  <c r="AQ492" i="2"/>
  <c r="AQ680" i="2"/>
  <c r="AQ306" i="2"/>
  <c r="AQ77" i="2"/>
  <c r="AQ622" i="2"/>
  <c r="AQ210" i="2"/>
  <c r="AQ368" i="2"/>
  <c r="AQ177" i="2"/>
  <c r="AQ276" i="2"/>
  <c r="AQ247" i="2"/>
  <c r="AQ61" i="2"/>
  <c r="AQ403" i="2"/>
  <c r="AQ79" i="2"/>
  <c r="AQ568" i="2"/>
  <c r="AQ523" i="2"/>
  <c r="AQ250" i="2"/>
  <c r="AQ595" i="2"/>
  <c r="AQ381" i="2"/>
  <c r="AQ195" i="2"/>
  <c r="AQ352" i="2"/>
  <c r="AQ658" i="2"/>
  <c r="AQ298" i="2"/>
  <c r="AQ245" i="2"/>
  <c r="AQ459" i="2"/>
  <c r="AQ193" i="2"/>
  <c r="AQ379" i="2"/>
  <c r="AQ144" i="2"/>
  <c r="AQ435" i="2"/>
  <c r="AQ565" i="2"/>
  <c r="AQ355" i="2"/>
  <c r="AQ162" i="2"/>
  <c r="AQ275" i="2"/>
  <c r="AQ70" i="2"/>
  <c r="AQ239" i="2"/>
  <c r="AQ92" i="2"/>
  <c r="AQ321" i="2"/>
  <c r="AQ605" i="2"/>
  <c r="AQ272" i="2"/>
  <c r="AQ31" i="2"/>
  <c r="AQ205" i="2"/>
  <c r="AQ9" i="2"/>
  <c r="AQ115" i="2"/>
  <c r="AQ289" i="2"/>
  <c r="AQ558" i="2"/>
  <c r="AQ98" i="2"/>
  <c r="AQ128" i="2"/>
  <c r="AQ65" i="2"/>
  <c r="AQ665" i="2"/>
  <c r="AQ720" i="2"/>
  <c r="AQ576" i="2"/>
  <c r="AQ7" i="2"/>
  <c r="AQ515" i="2"/>
  <c r="AQ183" i="2"/>
  <c r="AQ218" i="2"/>
  <c r="AQ165" i="2"/>
  <c r="AQ184" i="2"/>
  <c r="AQ33" i="2"/>
  <c r="AQ36" i="2"/>
  <c r="AQ129" i="2"/>
  <c r="AQ182" i="2"/>
  <c r="AQ394" i="2"/>
  <c r="AQ507" i="2"/>
  <c r="AQ126" i="2"/>
  <c r="AQ683" i="2"/>
  <c r="AQ19" i="2"/>
  <c r="AQ555" i="2"/>
  <c r="AQ72" i="2"/>
  <c r="AQ42" i="2"/>
  <c r="AQ196" i="2"/>
  <c r="AQ648" i="2"/>
  <c r="AQ531" i="2"/>
  <c r="AQ440" i="2"/>
  <c r="AQ557" i="2"/>
  <c r="AQ185" i="2"/>
  <c r="AQ121" i="2"/>
  <c r="AQ10" i="2"/>
  <c r="AQ670" i="2"/>
  <c r="AQ312" i="2"/>
  <c r="AQ159" i="2"/>
  <c r="AQ267" i="2"/>
  <c r="AQ318" i="2"/>
  <c r="AQ66" i="2"/>
  <c r="AQ2" i="2"/>
  <c r="AQ255" i="2"/>
  <c r="AQ361" i="2"/>
  <c r="AQ517" i="2"/>
  <c r="AQ629" i="2"/>
  <c r="AQ323" i="2"/>
  <c r="AQ314" i="2"/>
  <c r="AQ611" i="2"/>
  <c r="AQ495" i="2"/>
  <c r="AQ690" i="2"/>
  <c r="AQ493" i="2"/>
  <c r="AQ148" i="2"/>
  <c r="AQ204" i="2"/>
  <c r="AQ12" i="2"/>
  <c r="AQ606" i="2"/>
  <c r="AQ35" i="2"/>
  <c r="AQ285" i="2"/>
  <c r="AQ87" i="2"/>
  <c r="AQ63" i="2"/>
  <c r="AQ11" i="2"/>
  <c r="AQ486" i="2"/>
  <c r="AQ334" i="2"/>
  <c r="AQ332" i="2"/>
  <c r="AQ179" i="2"/>
  <c r="AQ103" i="2"/>
  <c r="AQ60" i="2"/>
  <c r="AQ164" i="2"/>
  <c r="AQ223" i="2"/>
  <c r="AQ22" i="2"/>
  <c r="AQ198" i="2"/>
  <c r="AQ139" i="2"/>
  <c r="AQ343" i="2"/>
  <c r="AQ192" i="2"/>
  <c r="AQ258" i="2"/>
  <c r="AQ251" i="2"/>
  <c r="AQ617" i="2"/>
  <c r="AQ188" i="2"/>
  <c r="AQ653" i="2"/>
  <c r="AQ634" i="2"/>
  <c r="AQ41" i="2"/>
  <c r="AQ587" i="2"/>
  <c r="AQ574" i="2"/>
  <c r="AQ226" i="2"/>
  <c r="AQ261" i="2"/>
  <c r="AQ199" i="2"/>
  <c r="AQ501" i="2"/>
  <c r="AQ263" i="2"/>
  <c r="AQ577" i="2"/>
  <c r="AQ83" i="2"/>
  <c r="AQ706" i="2"/>
  <c r="AQ171" i="2"/>
  <c r="AQ521" i="2"/>
  <c r="AQ29" i="2"/>
  <c r="AQ672" i="2"/>
  <c r="AQ155" i="2"/>
  <c r="AQ608" i="2"/>
  <c r="AQ18" i="2"/>
  <c r="AQ249" i="2"/>
  <c r="AQ731" i="2"/>
  <c r="AQ538" i="2"/>
  <c r="AQ326" i="2"/>
  <c r="AQ691" i="2"/>
  <c r="AQ431" i="2"/>
  <c r="AQ427" i="2"/>
  <c r="AQ125" i="2"/>
  <c r="AQ315" i="2"/>
  <c r="AQ54" i="2"/>
  <c r="AQ474" i="2"/>
  <c r="AQ569" i="2"/>
  <c r="AQ304" i="2"/>
  <c r="AQ145" i="2"/>
  <c r="AQ309" i="2"/>
  <c r="AQ532" i="2"/>
  <c r="AQ32" i="2"/>
  <c r="AQ473" i="2"/>
  <c r="AQ599" i="2"/>
  <c r="AQ385" i="2"/>
  <c r="AQ675" i="2"/>
  <c r="AQ656" i="2"/>
  <c r="AQ105" i="2"/>
  <c r="AQ6" i="2"/>
  <c r="AQ418" i="2"/>
  <c r="AQ130" i="2"/>
  <c r="AQ424" i="2"/>
  <c r="AQ242" i="2"/>
  <c r="AQ68" i="2"/>
  <c r="AQ581" i="2"/>
  <c r="AQ97" i="2"/>
  <c r="AQ510" i="2"/>
  <c r="AQ667" i="2"/>
  <c r="AQ699" i="2"/>
  <c r="AQ728" i="2"/>
  <c r="AQ426" i="2"/>
  <c r="AQ721" i="2"/>
  <c r="AQ627" i="2"/>
  <c r="AQ350" i="2"/>
  <c r="AQ709" i="2"/>
  <c r="AQ330" i="2"/>
  <c r="AQ101" i="2"/>
  <c r="AQ225" i="2"/>
  <c r="AQ365" i="2"/>
  <c r="AQ150" i="2"/>
  <c r="AQ363" i="2"/>
  <c r="AQ181" i="2"/>
  <c r="AQ344" i="2"/>
  <c r="AQ21" i="2"/>
  <c r="AQ641" i="2"/>
  <c r="AQ104" i="2"/>
  <c r="AQ23" i="2"/>
  <c r="AQ95" i="2"/>
  <c r="AQ16" i="2"/>
  <c r="AQ663" i="2"/>
  <c r="AQ588" i="2"/>
  <c r="AQ603" i="2"/>
  <c r="AQ489" i="2"/>
  <c r="AQ94" i="2"/>
  <c r="AQ477" i="2"/>
  <c r="AQ187" i="2"/>
  <c r="AQ715" i="2"/>
  <c r="AQ544" i="2"/>
  <c r="AQ539" i="2"/>
  <c r="AQ383" i="2"/>
  <c r="AQ206" i="2"/>
  <c r="AQ208" i="2"/>
  <c r="AQ585" i="2"/>
  <c r="AQ24" i="2"/>
  <c r="AQ552" i="2"/>
  <c r="AQ163" i="2"/>
  <c r="AQ229" i="2"/>
  <c r="AQ359" i="2"/>
  <c r="AQ724" i="2"/>
  <c r="AQ481" i="2"/>
  <c r="AQ621" i="2"/>
  <c r="AQ107" i="2"/>
  <c r="AQ508" i="2"/>
  <c r="AQ319" i="2"/>
  <c r="AQ410" i="2"/>
  <c r="AQ174" i="2"/>
  <c r="AQ73" i="2"/>
  <c r="AQ602" i="2"/>
  <c r="AQ548" i="2"/>
  <c r="AQ700" i="2"/>
  <c r="AQ310" i="2"/>
  <c r="AQ454" i="2"/>
  <c r="AQ428" i="2"/>
  <c r="AQ488" i="2"/>
  <c r="AQ401" i="2"/>
  <c r="AQ333" i="2"/>
  <c r="AQ528" i="2"/>
  <c r="AQ291" i="2"/>
  <c r="AQ347" i="2"/>
  <c r="AQ592" i="2"/>
  <c r="AQ58" i="2"/>
  <c r="AQ688" i="2"/>
  <c r="AQ476" i="2"/>
  <c r="AQ578" i="2"/>
  <c r="AQ462" i="2"/>
  <c r="AQ384" i="2"/>
  <c r="AQ479" i="2"/>
  <c r="AQ718" i="2"/>
  <c r="AQ311" i="2"/>
  <c r="AQ124" i="2"/>
  <c r="AQ582" i="2"/>
  <c r="AQ458" i="2"/>
  <c r="AQ520" i="2"/>
  <c r="AQ613" i="2"/>
  <c r="AQ283" i="2"/>
  <c r="AQ176" i="2"/>
  <c r="AQ594" i="2"/>
  <c r="AQ717" i="2"/>
  <c r="AQ189" i="2"/>
  <c r="AQ131" i="2"/>
  <c r="AQ624" i="2"/>
  <c r="AQ497" i="2"/>
  <c r="AQ540" i="2"/>
  <c r="AQ415" i="2"/>
  <c r="AQ120" i="2"/>
  <c r="AQ609" i="2"/>
  <c r="AQ639" i="2"/>
  <c r="AQ452" i="2"/>
  <c r="AQ241" i="2"/>
  <c r="AQ390" i="2"/>
  <c r="AQ536" i="2"/>
  <c r="AQ682" i="2"/>
  <c r="AQ635" i="2"/>
  <c r="AQ732" i="2"/>
  <c r="AQ448" i="2"/>
  <c r="AQ317" i="2"/>
  <c r="AQ40" i="2"/>
  <c r="AQ666" i="2"/>
  <c r="AQ391" i="2"/>
  <c r="AQ233" i="2"/>
  <c r="AQ34" i="2"/>
  <c r="AQ99" i="2"/>
  <c r="AQ668" i="2"/>
  <c r="AQ109" i="2"/>
  <c r="AQ397" i="2"/>
  <c r="AQ506" i="2"/>
  <c r="AQ386" i="2"/>
  <c r="AQ713" i="2"/>
  <c r="AQ681" i="2"/>
  <c r="AQ496" i="2"/>
  <c r="AQ136" i="2"/>
  <c r="AQ169" i="2"/>
  <c r="AQ398" i="2"/>
  <c r="AQ142" i="2"/>
  <c r="AQ485" i="2"/>
  <c r="AQ286" i="2"/>
  <c r="AQ612" i="2"/>
  <c r="AQ132" i="2"/>
  <c r="AQ270" i="2"/>
  <c r="AQ550" i="2"/>
  <c r="AQ80" i="2"/>
  <c r="AQ248" i="2"/>
  <c r="AQ404" i="2"/>
  <c r="AQ614" i="2"/>
  <c r="AQ81" i="2"/>
  <c r="AQ305" i="2"/>
  <c r="AQ260" i="2"/>
  <c r="AQ589" i="2"/>
  <c r="AQ694" i="2"/>
  <c r="AQ679" i="2"/>
  <c r="AQ220" i="2"/>
  <c r="AQ512" i="2"/>
  <c r="AQ137" i="2"/>
  <c r="AQ399" i="2"/>
  <c r="AQ49" i="2"/>
  <c r="AQ566" i="2"/>
  <c r="AQ357" i="2"/>
  <c r="AQ443" i="2"/>
  <c r="AQ380" i="2"/>
  <c r="AQ645" i="2"/>
  <c r="AQ584" i="2"/>
  <c r="AQ405" i="2"/>
  <c r="AQ154" i="2"/>
  <c r="AQ719" i="2"/>
  <c r="AQ586" i="2"/>
  <c r="AQ366" i="2"/>
  <c r="AQ661" i="2"/>
  <c r="AQ730" i="2"/>
  <c r="AQ660" i="2"/>
  <c r="AQ262" i="2"/>
  <c r="AQ56" i="2"/>
  <c r="AQ180" i="2"/>
  <c r="AQ62" i="2"/>
  <c r="AQ135" i="2"/>
  <c r="AQ657" i="2"/>
  <c r="AQ518" i="2"/>
  <c r="AQ387" i="2"/>
  <c r="AQ704" i="2"/>
  <c r="AQ313" i="2"/>
  <c r="AQ252" i="2"/>
  <c r="AQ37" i="2"/>
  <c r="AQ273" i="2"/>
  <c r="AQ274" i="2"/>
  <c r="AQ505" i="2"/>
  <c r="AQ714" i="2"/>
  <c r="AQ572" i="2"/>
  <c r="AQ625" i="2"/>
  <c r="AQ546" i="2"/>
  <c r="AQ416" i="2"/>
  <c r="AQ324" i="2"/>
  <c r="AQ216" i="2"/>
  <c r="AQ673" i="2"/>
  <c r="AQ471" i="2"/>
  <c r="AQ711" i="2"/>
  <c r="AQ705" i="2"/>
  <c r="AQ466" i="2"/>
  <c r="AQ284" i="2"/>
  <c r="AQ256" i="2"/>
  <c r="AQ733" i="2"/>
  <c r="AQ519" i="2"/>
  <c r="AQ654" i="2"/>
  <c r="AQ186" i="2"/>
  <c r="AQ560" i="2"/>
  <c r="AQ100" i="2"/>
  <c r="AQ707" i="2"/>
  <c r="AQ651" i="2"/>
  <c r="AQ632" i="2"/>
  <c r="AQ325" i="2"/>
  <c r="AQ232" i="2"/>
  <c r="AQ514" i="2"/>
  <c r="AQ378" i="2"/>
  <c r="AQ353" i="2"/>
  <c r="AQ522" i="2"/>
  <c r="AQ650" i="2"/>
  <c r="AQ211" i="2"/>
  <c r="AQ472" i="2"/>
  <c r="AQ269" i="2"/>
  <c r="AQ696" i="2"/>
  <c r="AQ511" i="2"/>
  <c r="AQ432" i="2"/>
  <c r="AQ297" i="2"/>
  <c r="AQ281" i="2"/>
  <c r="AQ549" i="2"/>
  <c r="AQ110" i="2"/>
  <c r="AQ328" i="2"/>
  <c r="AQ348" i="2"/>
  <c r="AQ628" i="2"/>
  <c r="AQ146" i="2"/>
  <c r="AQ559" i="2"/>
  <c r="AQ570" i="2"/>
  <c r="AQ257" i="2"/>
  <c r="AQ712" i="2"/>
  <c r="AQ234" i="2"/>
  <c r="AQ513" i="2"/>
  <c r="AQ290" i="2"/>
  <c r="AQ302" i="2"/>
  <c r="AQ562" i="2"/>
  <c r="AQ499" i="2"/>
  <c r="AQ456" i="2"/>
  <c r="AQ373" i="2"/>
  <c r="AQ619" i="2"/>
  <c r="AQ469" i="2"/>
  <c r="AQ425" i="2"/>
  <c r="AQ620" i="2"/>
  <c r="AQ697" i="2"/>
  <c r="AQ244" i="2"/>
  <c r="AQ337" i="2"/>
  <c r="AQ687" i="2"/>
  <c r="AQ534" i="2"/>
  <c r="AQ685" i="2"/>
  <c r="AQ729" i="2"/>
  <c r="AQ607" i="2"/>
  <c r="AQ610" i="2"/>
  <c r="AQ643" i="2"/>
  <c r="AQ702" i="2"/>
  <c r="AQ422" i="2"/>
  <c r="AQ655" i="2"/>
  <c r="AQ674" i="2"/>
  <c r="AQ677" i="2"/>
  <c r="AQ530" i="2"/>
  <c r="AQ640" i="2"/>
  <c r="AQ636" i="2"/>
  <c r="AQ487" i="2"/>
  <c r="AQ652" i="2"/>
  <c r="AQ583" i="2"/>
  <c r="AQ692" i="2"/>
  <c r="AQ698" i="2"/>
  <c r="AQ686" i="2"/>
  <c r="AQ726" i="2"/>
  <c r="AQ701" i="2"/>
  <c r="AQ725" i="2"/>
  <c r="AQ710" i="2"/>
  <c r="AQ727" i="2"/>
  <c r="AQ664" i="2"/>
  <c r="AQ716" i="2"/>
  <c r="AQ669" i="2"/>
  <c r="AK615" i="2"/>
  <c r="AR615" i="2" s="1"/>
  <c r="AK553" i="2"/>
  <c r="AR553" i="2" s="1"/>
  <c r="AK551" i="2"/>
  <c r="AK78" i="2"/>
  <c r="AK335" i="2"/>
  <c r="AK411" i="2"/>
  <c r="AK409" i="2"/>
  <c r="AR409" i="2" s="1"/>
  <c r="AK545" i="2"/>
  <c r="AR545" i="2" s="1"/>
  <c r="AK345" i="2"/>
  <c r="AR345" i="2" s="1"/>
  <c r="AK554" i="2"/>
  <c r="AR554" i="2" s="1"/>
  <c r="AK259" i="2"/>
  <c r="AK437" i="2"/>
  <c r="AR437" i="2" s="1"/>
  <c r="AK127" i="2"/>
  <c r="AK676" i="2"/>
  <c r="AR676" i="2" s="1"/>
  <c r="AK102" i="2"/>
  <c r="AK537" i="2"/>
  <c r="AR537" i="2" s="1"/>
  <c r="AK438" i="2"/>
  <c r="AR438" i="2" s="1"/>
  <c r="AK659" i="2"/>
  <c r="AK389" i="2"/>
  <c r="AR389" i="2" s="1"/>
  <c r="AK59" i="2"/>
  <c r="AK475" i="2"/>
  <c r="AR475" i="2" s="1"/>
  <c r="AK453" i="2"/>
  <c r="AR453" i="2" s="1"/>
  <c r="AK423" i="2"/>
  <c r="AR423" i="2" s="1"/>
  <c r="AK93" i="2"/>
  <c r="AK224" i="2"/>
  <c r="AR224" i="2" s="1"/>
  <c r="AK228" i="2"/>
  <c r="AR228" i="2" s="1"/>
  <c r="AK601" i="2"/>
  <c r="AR601" i="2" s="1"/>
  <c r="AK300" i="2"/>
  <c r="AR300" i="2" s="1"/>
  <c r="AK630" i="2"/>
  <c r="AR630" i="2" s="1"/>
  <c r="AK467" i="2"/>
  <c r="AK76" i="2"/>
  <c r="AR76" i="2" s="1"/>
  <c r="AK591" i="2"/>
  <c r="AK662" i="2"/>
  <c r="AR662" i="2" s="1"/>
  <c r="AK338" i="2"/>
  <c r="AR338" i="2" s="1"/>
  <c r="AK3" i="2"/>
  <c r="AK84" i="2"/>
  <c r="AK429" i="2"/>
  <c r="AK85" i="2"/>
  <c r="AK207" i="2"/>
  <c r="AR207" i="2" s="1"/>
  <c r="AK649" i="2"/>
  <c r="AR649" i="2" s="1"/>
  <c r="AK201" i="2"/>
  <c r="AR201" i="2" s="1"/>
  <c r="AK364" i="2"/>
  <c r="AR364" i="2" s="1"/>
  <c r="AK143" i="2"/>
  <c r="AR143" i="2" s="1"/>
  <c r="AK541" i="2"/>
  <c r="AR541" i="2" s="1"/>
  <c r="AK372" i="2"/>
  <c r="AR372" i="2" s="1"/>
  <c r="AK96" i="2"/>
  <c r="AR96" i="2" s="1"/>
  <c r="AK579" i="2"/>
  <c r="AR579" i="2" s="1"/>
  <c r="AK215" i="2"/>
  <c r="AR215" i="2" s="1"/>
  <c r="AK200" i="2"/>
  <c r="AK369" i="2"/>
  <c r="AK502" i="2"/>
  <c r="AK152" i="2"/>
  <c r="AK393" i="2"/>
  <c r="AR393" i="2" s="1"/>
  <c r="AK296" i="2"/>
  <c r="AK86" i="2"/>
  <c r="AK460" i="2"/>
  <c r="AR460" i="2" s="1"/>
  <c r="AK500" i="2"/>
  <c r="AK293" i="2"/>
  <c r="AK264" i="2"/>
  <c r="AK147" i="2"/>
  <c r="AR147" i="2" s="1"/>
  <c r="AK287" i="2"/>
  <c r="AR287" i="2" s="1"/>
  <c r="AK253" i="2"/>
  <c r="AK118" i="2"/>
  <c r="AK246" i="2"/>
  <c r="AR246" i="2" s="1"/>
  <c r="AK358" i="2"/>
  <c r="AK524" i="2"/>
  <c r="AR524" i="2" s="1"/>
  <c r="AK112" i="2"/>
  <c r="AR112" i="2" s="1"/>
  <c r="AK447" i="2"/>
  <c r="AR447" i="2" s="1"/>
  <c r="AK371" i="2"/>
  <c r="AR371" i="2" s="1"/>
  <c r="AK434" i="2"/>
  <c r="AR434" i="2" s="1"/>
  <c r="AK71" i="2"/>
  <c r="AK123" i="2"/>
  <c r="AK243" i="2"/>
  <c r="AR243" i="2" s="1"/>
  <c r="AK413" i="2"/>
  <c r="AR413" i="2" s="1"/>
  <c r="AK279" i="2"/>
  <c r="AK573" i="2"/>
  <c r="AR573" i="2" s="1"/>
  <c r="AK221" i="2"/>
  <c r="AK45" i="2"/>
  <c r="AK122" i="2"/>
  <c r="AK464" i="2"/>
  <c r="AR464" i="2" s="1"/>
  <c r="AK468" i="2"/>
  <c r="AR468" i="2" s="1"/>
  <c r="AK412" i="2"/>
  <c r="AR412" i="2" s="1"/>
  <c r="AK457" i="2"/>
  <c r="AR457" i="2" s="1"/>
  <c r="AK375" i="2"/>
  <c r="AK114" i="2"/>
  <c r="AK282" i="2"/>
  <c r="AK217" i="2"/>
  <c r="AR217" i="2" s="1"/>
  <c r="AK450" i="2"/>
  <c r="AK203" i="2"/>
  <c r="AK268" i="2"/>
  <c r="AR268" i="2" s="1"/>
  <c r="AK616" i="2"/>
  <c r="AR616" i="2" s="1"/>
  <c r="AK222" i="2"/>
  <c r="AK446" i="2"/>
  <c r="AR446" i="2" s="1"/>
  <c r="AK377" i="2"/>
  <c r="AK693" i="2"/>
  <c r="AR693" i="2" s="1"/>
  <c r="AK596" i="2"/>
  <c r="AR596" i="2" s="1"/>
  <c r="AK67" i="2"/>
  <c r="AK51" i="2"/>
  <c r="AK406" i="2"/>
  <c r="AR406" i="2" s="1"/>
  <c r="AK236" i="2"/>
  <c r="AK113" i="2"/>
  <c r="AR113" i="2" s="1"/>
  <c r="AK111" i="2"/>
  <c r="AK349" i="2"/>
  <c r="AR349" i="2" s="1"/>
  <c r="AK43" i="2"/>
  <c r="AK28" i="2"/>
  <c r="AK167" i="2"/>
  <c r="AK342" i="2"/>
  <c r="AR342" i="2" s="1"/>
  <c r="AK14" i="2"/>
  <c r="AR14" i="2" s="1"/>
  <c r="AK30" i="2"/>
  <c r="AK161" i="2"/>
  <c r="AK119" i="2"/>
  <c r="AK646" i="2"/>
  <c r="AR646" i="2" s="1"/>
  <c r="AK48" i="2"/>
  <c r="AK178" i="2"/>
  <c r="AK442" i="2"/>
  <c r="AR442" i="2" s="1"/>
  <c r="AK316" i="2"/>
  <c r="AR316" i="2" s="1"/>
  <c r="AK445" i="2"/>
  <c r="AK138" i="2"/>
  <c r="AK17" i="2"/>
  <c r="AR17" i="2" s="1"/>
  <c r="AK527" i="2"/>
  <c r="AR527" i="2" s="1"/>
  <c r="AK526" i="2"/>
  <c r="AR526" i="2" s="1"/>
  <c r="AK160" i="2"/>
  <c r="AK277" i="2"/>
  <c r="AK69" i="2"/>
  <c r="AR69" i="2" s="1"/>
  <c r="AK356" i="2"/>
  <c r="AR356" i="2" s="1"/>
  <c r="AK280" i="2"/>
  <c r="AR280" i="2" s="1"/>
  <c r="AK341" i="2"/>
  <c r="AK644" i="2"/>
  <c r="AR644" i="2" s="1"/>
  <c r="AK156" i="2"/>
  <c r="AK46" i="2"/>
  <c r="AK15" i="2"/>
  <c r="AK117" i="2"/>
  <c r="AK238" i="2"/>
  <c r="AK303" i="2"/>
  <c r="AK382" i="2"/>
  <c r="AR382" i="2" s="1"/>
  <c r="AK703" i="2"/>
  <c r="AR703" i="2" s="1"/>
  <c r="AK678" i="2"/>
  <c r="AR678" i="2" s="1"/>
  <c r="AK638" i="2"/>
  <c r="AR638" i="2" s="1"/>
  <c r="AK388" i="2"/>
  <c r="AK322" i="2"/>
  <c r="AR322" i="2" s="1"/>
  <c r="AK294" i="2"/>
  <c r="AR294" i="2" s="1"/>
  <c r="AK400" i="2"/>
  <c r="AR400" i="2" s="1"/>
  <c r="AK214" i="2"/>
  <c r="AR214" i="2" s="1"/>
  <c r="AK360" i="2"/>
  <c r="AR360" i="2" s="1"/>
  <c r="AK563" i="2"/>
  <c r="AR563" i="2" s="1"/>
  <c r="AK631" i="2"/>
  <c r="AR631" i="2" s="1"/>
  <c r="AK266" i="2"/>
  <c r="AR266" i="2" s="1"/>
  <c r="AK449" i="2"/>
  <c r="AK320" i="2"/>
  <c r="AR320" i="2" s="1"/>
  <c r="AK175" i="2"/>
  <c r="AK339" i="2"/>
  <c r="AK444" i="2"/>
  <c r="AR444" i="2" s="1"/>
  <c r="AK13" i="2"/>
  <c r="AK38" i="2"/>
  <c r="AK723" i="2"/>
  <c r="AR723" i="2" s="1"/>
  <c r="AK461" i="2"/>
  <c r="AR461" i="2" s="1"/>
  <c r="AK172" i="2"/>
  <c r="AK26" i="2"/>
  <c r="AK535" i="2"/>
  <c r="AR535" i="2" s="1"/>
  <c r="AK219" i="2"/>
  <c r="AR219" i="2" s="1"/>
  <c r="AK197" i="2"/>
  <c r="AR197" i="2" s="1"/>
  <c r="AK417" i="2"/>
  <c r="AR417" i="2" s="1"/>
  <c r="AK327" i="2"/>
  <c r="AR327" i="2" s="1"/>
  <c r="AK295" i="2"/>
  <c r="AK235" i="2"/>
  <c r="AR235" i="2" s="1"/>
  <c r="AK158" i="2"/>
  <c r="AR158" i="2" s="1"/>
  <c r="AK503" i="2"/>
  <c r="AR503" i="2" s="1"/>
  <c r="AK626" i="2"/>
  <c r="AR626" i="2" s="1"/>
  <c r="AK525" i="2"/>
  <c r="AR525" i="2" s="1"/>
  <c r="AK231" i="2"/>
  <c r="AK491" i="2"/>
  <c r="AR491" i="2" s="1"/>
  <c r="AK299" i="2"/>
  <c r="AK567" i="2"/>
  <c r="AR567" i="2" s="1"/>
  <c r="AK529" i="2"/>
  <c r="AR529" i="2" s="1"/>
  <c r="AK213" i="2"/>
  <c r="AK593" i="2"/>
  <c r="AR593" i="2" s="1"/>
  <c r="AK598" i="2"/>
  <c r="AR598" i="2" s="1"/>
  <c r="AK671" i="2"/>
  <c r="AR671" i="2" s="1"/>
  <c r="AK604" i="2"/>
  <c r="AK209" i="2"/>
  <c r="AK647" i="2"/>
  <c r="AR647" i="2" s="1"/>
  <c r="AK498" i="2"/>
  <c r="AK39" i="2"/>
  <c r="AK490" i="2"/>
  <c r="AK151" i="2"/>
  <c r="AR151" i="2" s="1"/>
  <c r="AK271" i="2"/>
  <c r="AK482" i="2"/>
  <c r="AR482" i="2" s="1"/>
  <c r="AK597" i="2"/>
  <c r="AR597" i="2" s="1"/>
  <c r="AK590" i="2"/>
  <c r="AR590" i="2" s="1"/>
  <c r="AK90" i="2"/>
  <c r="AK5" i="2"/>
  <c r="AK463" i="2"/>
  <c r="AR463" i="2" s="1"/>
  <c r="AK157" i="2"/>
  <c r="AR157" i="2" s="1"/>
  <c r="AK153" i="2"/>
  <c r="AR153" i="2" s="1"/>
  <c r="AK292" i="2"/>
  <c r="AR292" i="2" s="1"/>
  <c r="AK194" i="2"/>
  <c r="AK351" i="2"/>
  <c r="AK618" i="2"/>
  <c r="AR618" i="2" s="1"/>
  <c r="AK633" i="2"/>
  <c r="AR633" i="2" s="1"/>
  <c r="AK642" i="2"/>
  <c r="AR642" i="2" s="1"/>
  <c r="AK556" i="2"/>
  <c r="AK106" i="2"/>
  <c r="AK329" i="2"/>
  <c r="AR329" i="2" s="1"/>
  <c r="AK141" i="2"/>
  <c r="AR141" i="2" s="1"/>
  <c r="AK575" i="2"/>
  <c r="AR575" i="2" s="1"/>
  <c r="AK202" i="2"/>
  <c r="AR202" i="2" s="1"/>
  <c r="AK637" i="2"/>
  <c r="AR637" i="2" s="1"/>
  <c r="AK470" i="2"/>
  <c r="AR470" i="2" s="1"/>
  <c r="AK308" i="2"/>
  <c r="AK108" i="2"/>
  <c r="AR108" i="2" s="1"/>
  <c r="AK52" i="2"/>
  <c r="AK55" i="2"/>
  <c r="AK455" i="2"/>
  <c r="AR455" i="2" s="1"/>
  <c r="AK480" i="2"/>
  <c r="AR480" i="2" s="1"/>
  <c r="AK465" i="2"/>
  <c r="AR465" i="2" s="1"/>
  <c r="AK516" i="2"/>
  <c r="AR516" i="2" s="1"/>
  <c r="AK561" i="2"/>
  <c r="AR561" i="2" s="1"/>
  <c r="AK419" i="2"/>
  <c r="AR419" i="2" s="1"/>
  <c r="AK433" i="2"/>
  <c r="AR433" i="2" s="1"/>
  <c r="AK82" i="2"/>
  <c r="AK75" i="2"/>
  <c r="AR75" i="2" s="1"/>
  <c r="AK133" i="2"/>
  <c r="AK212" i="2"/>
  <c r="AR212" i="2" s="1"/>
  <c r="AK64" i="2"/>
  <c r="AK367" i="2"/>
  <c r="AK8" i="2"/>
  <c r="AK149" i="2"/>
  <c r="AK191" i="2"/>
  <c r="AK25" i="2"/>
  <c r="AK254" i="2"/>
  <c r="AK168" i="2"/>
  <c r="AR168" i="2" s="1"/>
  <c r="AK395" i="2"/>
  <c r="AK307" i="2"/>
  <c r="AR307" i="2" s="1"/>
  <c r="AK362" i="2"/>
  <c r="AK509" i="2"/>
  <c r="AR509" i="2" s="1"/>
  <c r="AK542" i="2"/>
  <c r="AR542" i="2" s="1"/>
  <c r="AK708" i="2"/>
  <c r="AR708" i="2" s="1"/>
  <c r="AK44" i="2"/>
  <c r="AK478" i="2"/>
  <c r="AR478" i="2" s="1"/>
  <c r="AK504" i="2"/>
  <c r="AR504" i="2" s="1"/>
  <c r="AK436" i="2"/>
  <c r="AR436" i="2" s="1"/>
  <c r="AK689" i="2"/>
  <c r="AR689" i="2" s="1"/>
  <c r="AK396" i="2"/>
  <c r="AR396" i="2" s="1"/>
  <c r="AK47" i="2"/>
  <c r="AK331" i="2"/>
  <c r="AR331" i="2" s="1"/>
  <c r="AK402" i="2"/>
  <c r="AK441" i="2"/>
  <c r="AK74" i="2"/>
  <c r="AK623" i="2"/>
  <c r="AR623" i="2" s="1"/>
  <c r="AK134" i="2"/>
  <c r="AK278" i="2"/>
  <c r="AR278" i="2" s="1"/>
  <c r="AK684" i="2"/>
  <c r="AR684" i="2" s="1"/>
  <c r="AK116" i="2"/>
  <c r="AK439" i="2"/>
  <c r="AR439" i="2" s="1"/>
  <c r="AK301" i="2"/>
  <c r="AR301" i="2" s="1"/>
  <c r="AK354" i="2"/>
  <c r="AK376" i="2"/>
  <c r="AK140" i="2"/>
  <c r="AK533" i="2"/>
  <c r="AK451" i="2"/>
  <c r="AK340" i="2"/>
  <c r="AR340" i="2" s="1"/>
  <c r="AK600" i="2"/>
  <c r="AR600" i="2" s="1"/>
  <c r="AK20" i="2"/>
  <c r="AK580" i="2"/>
  <c r="AR580" i="2" s="1"/>
  <c r="AK571" i="2"/>
  <c r="AR571" i="2" s="1"/>
  <c r="AK288" i="2"/>
  <c r="AK722" i="2"/>
  <c r="AR722" i="2" s="1"/>
  <c r="AK484" i="2"/>
  <c r="AK27" i="2"/>
  <c r="AK374" i="2"/>
  <c r="AK407" i="2"/>
  <c r="AR407" i="2" s="1"/>
  <c r="AK370" i="2"/>
  <c r="AK421" i="2"/>
  <c r="AR421" i="2" s="1"/>
  <c r="AK695" i="2"/>
  <c r="AR695" i="2" s="1"/>
  <c r="AK547" i="2"/>
  <c r="AR547" i="2" s="1"/>
  <c r="AK414" i="2"/>
  <c r="AR414" i="2" s="1"/>
  <c r="AK57" i="2"/>
  <c r="AK53" i="2"/>
  <c r="AR53" i="2" s="1"/>
  <c r="AK346" i="2"/>
  <c r="AK483" i="2"/>
  <c r="AR483" i="2" s="1"/>
  <c r="AK166" i="2"/>
  <c r="AR166" i="2" s="1"/>
  <c r="AK420" i="2"/>
  <c r="AR420" i="2" s="1"/>
  <c r="AK430" i="2"/>
  <c r="AK494" i="2"/>
  <c r="AR494" i="2" s="1"/>
  <c r="AK392" i="2"/>
  <c r="AK408" i="2"/>
  <c r="AK91" i="2"/>
  <c r="AK237" i="2"/>
  <c r="AK240" i="2"/>
  <c r="AR240" i="2" s="1"/>
  <c r="AK265" i="2"/>
  <c r="AK190" i="2"/>
  <c r="AK564" i="2"/>
  <c r="AK88" i="2"/>
  <c r="AK50" i="2"/>
  <c r="AK227" i="2"/>
  <c r="AR227" i="2" s="1"/>
  <c r="AK4" i="2"/>
  <c r="AK543" i="2"/>
  <c r="AK336" i="2"/>
  <c r="AK230" i="2"/>
  <c r="AR230" i="2" s="1"/>
  <c r="AK173" i="2"/>
  <c r="AR173" i="2" s="1"/>
  <c r="AK89" i="2"/>
  <c r="AK170" i="2"/>
  <c r="AK492" i="2"/>
  <c r="AK680" i="2"/>
  <c r="AR680" i="2" s="1"/>
  <c r="AK306" i="2"/>
  <c r="AK77" i="2"/>
  <c r="AK622" i="2"/>
  <c r="AR622" i="2" s="1"/>
  <c r="AK210" i="2"/>
  <c r="AK368" i="2"/>
  <c r="AK177" i="2"/>
  <c r="AK276" i="2"/>
  <c r="AK247" i="2"/>
  <c r="AK61" i="2"/>
  <c r="AK403" i="2"/>
  <c r="AR403" i="2" s="1"/>
  <c r="AK79" i="2"/>
  <c r="AR79" i="2" s="1"/>
  <c r="AK568" i="2"/>
  <c r="AR568" i="2" s="1"/>
  <c r="AK523" i="2"/>
  <c r="AR523" i="2" s="1"/>
  <c r="AK250" i="2"/>
  <c r="AK595" i="2"/>
  <c r="AR595" i="2" s="1"/>
  <c r="AK381" i="2"/>
  <c r="AK195" i="2"/>
  <c r="AR195" i="2" s="1"/>
  <c r="AK352" i="2"/>
  <c r="AR352" i="2" s="1"/>
  <c r="AK658" i="2"/>
  <c r="AR658" i="2" s="1"/>
  <c r="AK298" i="2"/>
  <c r="AR298" i="2" s="1"/>
  <c r="AK245" i="2"/>
  <c r="AK459" i="2"/>
  <c r="AR459" i="2" s="1"/>
  <c r="AK193" i="2"/>
  <c r="AR193" i="2" s="1"/>
  <c r="AK379" i="2"/>
  <c r="AK144" i="2"/>
  <c r="AK435" i="2"/>
  <c r="AK565" i="2"/>
  <c r="AR565" i="2" s="1"/>
  <c r="AK355" i="2"/>
  <c r="AR355" i="2" s="1"/>
  <c r="AK162" i="2"/>
  <c r="AR162" i="2" s="1"/>
  <c r="AK275" i="2"/>
  <c r="AR275" i="2" s="1"/>
  <c r="AK70" i="2"/>
  <c r="AK239" i="2"/>
  <c r="AR239" i="2" s="1"/>
  <c r="AK92" i="2"/>
  <c r="AK321" i="2"/>
  <c r="AK605" i="2"/>
  <c r="AR605" i="2" s="1"/>
  <c r="AK272" i="2"/>
  <c r="AR272" i="2" s="1"/>
  <c r="AK31" i="2"/>
  <c r="AR31" i="2" s="1"/>
  <c r="AK205" i="2"/>
  <c r="AR205" i="2" s="1"/>
  <c r="AK9" i="2"/>
  <c r="AK115" i="2"/>
  <c r="AK289" i="2"/>
  <c r="AK558" i="2"/>
  <c r="AK98" i="2"/>
  <c r="AR98" i="2" s="1"/>
  <c r="AK128" i="2"/>
  <c r="AK65" i="2"/>
  <c r="AK665" i="2"/>
  <c r="AR665" i="2" s="1"/>
  <c r="AK720" i="2"/>
  <c r="AR720" i="2" s="1"/>
  <c r="AK576" i="2"/>
  <c r="AR576" i="2" s="1"/>
  <c r="AK7" i="2"/>
  <c r="AK515" i="2"/>
  <c r="AK183" i="2"/>
  <c r="AR183" i="2" s="1"/>
  <c r="AK218" i="2"/>
  <c r="AK165" i="2"/>
  <c r="AR165" i="2" s="1"/>
  <c r="AK184" i="2"/>
  <c r="AR184" i="2" s="1"/>
  <c r="AK33" i="2"/>
  <c r="AK36" i="2"/>
  <c r="AK129" i="2"/>
  <c r="AK182" i="2"/>
  <c r="AK394" i="2"/>
  <c r="AK507" i="2"/>
  <c r="AR507" i="2" s="1"/>
  <c r="AK126" i="2"/>
  <c r="AK683" i="2"/>
  <c r="AR683" i="2" s="1"/>
  <c r="AK19" i="2"/>
  <c r="AK555" i="2"/>
  <c r="AR555" i="2" s="1"/>
  <c r="AK72" i="2"/>
  <c r="AR72" i="2" s="1"/>
  <c r="AK42" i="2"/>
  <c r="AK196" i="2"/>
  <c r="AK648" i="2"/>
  <c r="AR648" i="2" s="1"/>
  <c r="AK531" i="2"/>
  <c r="AR531" i="2" s="1"/>
  <c r="AK440" i="2"/>
  <c r="AR440" i="2" s="1"/>
  <c r="AK557" i="2"/>
  <c r="AK185" i="2"/>
  <c r="AR185" i="2" s="1"/>
  <c r="AK121" i="2"/>
  <c r="AR121" i="2" s="1"/>
  <c r="AK10" i="2"/>
  <c r="AK670" i="2"/>
  <c r="AR670" i="2" s="1"/>
  <c r="AK312" i="2"/>
  <c r="AR312" i="2" s="1"/>
  <c r="AK159" i="2"/>
  <c r="AR159" i="2" s="1"/>
  <c r="AK267" i="2"/>
  <c r="AK318" i="2"/>
  <c r="AR318" i="2" s="1"/>
  <c r="AK66" i="2"/>
  <c r="AR66" i="2" s="1"/>
  <c r="AK2" i="2"/>
  <c r="AK255" i="2"/>
  <c r="AK361" i="2"/>
  <c r="AR361" i="2" s="1"/>
  <c r="AK517" i="2"/>
  <c r="AR517" i="2" s="1"/>
  <c r="AK629" i="2"/>
  <c r="AR629" i="2" s="1"/>
  <c r="AK323" i="2"/>
  <c r="AR323" i="2" s="1"/>
  <c r="AK314" i="2"/>
  <c r="AR314" i="2" s="1"/>
  <c r="AK611" i="2"/>
  <c r="AK495" i="2"/>
  <c r="AR495" i="2" s="1"/>
  <c r="AK690" i="2"/>
  <c r="AR690" i="2" s="1"/>
  <c r="AK493" i="2"/>
  <c r="AR493" i="2" s="1"/>
  <c r="AK148" i="2"/>
  <c r="AK204" i="2"/>
  <c r="AR204" i="2" s="1"/>
  <c r="AK12" i="2"/>
  <c r="AK606" i="2"/>
  <c r="AR606" i="2" s="1"/>
  <c r="AK35" i="2"/>
  <c r="AK285" i="2"/>
  <c r="AR285" i="2" s="1"/>
  <c r="AK87" i="2"/>
  <c r="AR87" i="2" s="1"/>
  <c r="AK63" i="2"/>
  <c r="AK11" i="2"/>
  <c r="AK486" i="2"/>
  <c r="AR486" i="2" s="1"/>
  <c r="AK334" i="2"/>
  <c r="AK332" i="2"/>
  <c r="AR332" i="2" s="1"/>
  <c r="AK179" i="2"/>
  <c r="AK103" i="2"/>
  <c r="AK60" i="2"/>
  <c r="AR60" i="2" s="1"/>
  <c r="AK164" i="2"/>
  <c r="AR164" i="2" s="1"/>
  <c r="AK223" i="2"/>
  <c r="AK22" i="2"/>
  <c r="AK198" i="2"/>
  <c r="AK139" i="2"/>
  <c r="AK343" i="2"/>
  <c r="AK192" i="2"/>
  <c r="AK258" i="2"/>
  <c r="AK251" i="2"/>
  <c r="AK617" i="2"/>
  <c r="AR617" i="2" s="1"/>
  <c r="AK188" i="2"/>
  <c r="AK653" i="2"/>
  <c r="AR653" i="2" s="1"/>
  <c r="AK634" i="2"/>
  <c r="AR634" i="2" s="1"/>
  <c r="AK41" i="2"/>
  <c r="AK587" i="2"/>
  <c r="AR587" i="2" s="1"/>
  <c r="AK574" i="2"/>
  <c r="AK226" i="2"/>
  <c r="AR226" i="2" s="1"/>
  <c r="AK261" i="2"/>
  <c r="AK199" i="2"/>
  <c r="AK501" i="2"/>
  <c r="AR501" i="2" s="1"/>
  <c r="AK263" i="2"/>
  <c r="AR263" i="2" s="1"/>
  <c r="AK577" i="2"/>
  <c r="AR577" i="2" s="1"/>
  <c r="AK83" i="2"/>
  <c r="AK706" i="2"/>
  <c r="AR706" i="2" s="1"/>
  <c r="AK171" i="2"/>
  <c r="AK521" i="2"/>
  <c r="AR521" i="2" s="1"/>
  <c r="AK29" i="2"/>
  <c r="AK672" i="2"/>
  <c r="AK155" i="2"/>
  <c r="AK608" i="2"/>
  <c r="AR608" i="2" s="1"/>
  <c r="AK18" i="2"/>
  <c r="AK249" i="2"/>
  <c r="AK731" i="2"/>
  <c r="AR731" i="2" s="1"/>
  <c r="AK538" i="2"/>
  <c r="AR538" i="2" s="1"/>
  <c r="AK326" i="2"/>
  <c r="AR326" i="2" s="1"/>
  <c r="AK691" i="2"/>
  <c r="AR691" i="2" s="1"/>
  <c r="AK431" i="2"/>
  <c r="AK427" i="2"/>
  <c r="AR427" i="2" s="1"/>
  <c r="AK125" i="2"/>
  <c r="AK315" i="2"/>
  <c r="AK54" i="2"/>
  <c r="AK474" i="2"/>
  <c r="AR474" i="2" s="1"/>
  <c r="AK569" i="2"/>
  <c r="AR569" i="2" s="1"/>
  <c r="AK304" i="2"/>
  <c r="AK145" i="2"/>
  <c r="AK309" i="2"/>
  <c r="AK532" i="2"/>
  <c r="AR532" i="2" s="1"/>
  <c r="AK32" i="2"/>
  <c r="AK473" i="2"/>
  <c r="AK599" i="2"/>
  <c r="AR599" i="2" s="1"/>
  <c r="AK385" i="2"/>
  <c r="AR385" i="2" s="1"/>
  <c r="AK675" i="2"/>
  <c r="AK656" i="2"/>
  <c r="AR656" i="2" s="1"/>
  <c r="AK105" i="2"/>
  <c r="AR105" i="2" s="1"/>
  <c r="AK6" i="2"/>
  <c r="AK418" i="2"/>
  <c r="AK130" i="2"/>
  <c r="AK424" i="2"/>
  <c r="AR424" i="2" s="1"/>
  <c r="AK242" i="2"/>
  <c r="AR242" i="2" s="1"/>
  <c r="AK68" i="2"/>
  <c r="AK581" i="2"/>
  <c r="AR581" i="2" s="1"/>
  <c r="AK97" i="2"/>
  <c r="AK510" i="2"/>
  <c r="AR510" i="2" s="1"/>
  <c r="AK667" i="2"/>
  <c r="AK699" i="2"/>
  <c r="AR699" i="2" s="1"/>
  <c r="AK728" i="2"/>
  <c r="AR728" i="2" s="1"/>
  <c r="AK426" i="2"/>
  <c r="AR426" i="2" s="1"/>
  <c r="AK721" i="2"/>
  <c r="AR721" i="2" s="1"/>
  <c r="AK627" i="2"/>
  <c r="AR627" i="2" s="1"/>
  <c r="AK350" i="2"/>
  <c r="AR350" i="2" s="1"/>
  <c r="AK709" i="2"/>
  <c r="AR709" i="2" s="1"/>
  <c r="AK330" i="2"/>
  <c r="AK101" i="2"/>
  <c r="AR101" i="2" s="1"/>
  <c r="AK225" i="2"/>
  <c r="AK365" i="2"/>
  <c r="AK150" i="2"/>
  <c r="AK363" i="2"/>
  <c r="AR363" i="2" s="1"/>
  <c r="AK181" i="2"/>
  <c r="AK344" i="2"/>
  <c r="AK21" i="2"/>
  <c r="AK641" i="2"/>
  <c r="AR641" i="2" s="1"/>
  <c r="AK104" i="2"/>
  <c r="AK23" i="2"/>
  <c r="AK95" i="2"/>
  <c r="AK16" i="2"/>
  <c r="AK663" i="2"/>
  <c r="AR663" i="2" s="1"/>
  <c r="AK588" i="2"/>
  <c r="AR588" i="2" s="1"/>
  <c r="AK603" i="2"/>
  <c r="AR603" i="2" s="1"/>
  <c r="AK489" i="2"/>
  <c r="AR489" i="2" s="1"/>
  <c r="AK94" i="2"/>
  <c r="AK477" i="2"/>
  <c r="AR477" i="2" s="1"/>
  <c r="AK187" i="2"/>
  <c r="AK715" i="2"/>
  <c r="AR715" i="2" s="1"/>
  <c r="AK544" i="2"/>
  <c r="AR544" i="2" s="1"/>
  <c r="AK539" i="2"/>
  <c r="AR539" i="2" s="1"/>
  <c r="AK383" i="2"/>
  <c r="AR383" i="2" s="1"/>
  <c r="AK206" i="2"/>
  <c r="AR206" i="2" s="1"/>
  <c r="AK208" i="2"/>
  <c r="AK585" i="2"/>
  <c r="AR585" i="2" s="1"/>
  <c r="AK24" i="2"/>
  <c r="AK552" i="2"/>
  <c r="AK163" i="2"/>
  <c r="AK229" i="2"/>
  <c r="AR229" i="2" s="1"/>
  <c r="AK359" i="2"/>
  <c r="AR359" i="2" s="1"/>
  <c r="AK724" i="2"/>
  <c r="AR724" i="2" s="1"/>
  <c r="AK481" i="2"/>
  <c r="AK621" i="2"/>
  <c r="AK107" i="2"/>
  <c r="AK508" i="2"/>
  <c r="AK319" i="2"/>
  <c r="AR319" i="2" s="1"/>
  <c r="AK410" i="2"/>
  <c r="AR410" i="2" s="1"/>
  <c r="AK174" i="2"/>
  <c r="AK73" i="2"/>
  <c r="AK602" i="2"/>
  <c r="AK548" i="2"/>
  <c r="AK700" i="2"/>
  <c r="AR700" i="2" s="1"/>
  <c r="AK310" i="2"/>
  <c r="AK454" i="2"/>
  <c r="AK428" i="2"/>
  <c r="AK488" i="2"/>
  <c r="AR488" i="2" s="1"/>
  <c r="AK401" i="2"/>
  <c r="AR401" i="2" s="1"/>
  <c r="AK333" i="2"/>
  <c r="AR333" i="2" s="1"/>
  <c r="AK528" i="2"/>
  <c r="AR528" i="2" s="1"/>
  <c r="AK291" i="2"/>
  <c r="AK347" i="2"/>
  <c r="AK592" i="2"/>
  <c r="AR592" i="2" s="1"/>
  <c r="AK58" i="2"/>
  <c r="AK688" i="2"/>
  <c r="AR688" i="2" s="1"/>
  <c r="AK476" i="2"/>
  <c r="AR476" i="2" s="1"/>
  <c r="AK578" i="2"/>
  <c r="AR578" i="2" s="1"/>
  <c r="AK462" i="2"/>
  <c r="AR462" i="2" s="1"/>
  <c r="AK384" i="2"/>
  <c r="AR384" i="2" s="1"/>
  <c r="AK479" i="2"/>
  <c r="AR479" i="2" s="1"/>
  <c r="AK718" i="2"/>
  <c r="AR718" i="2" s="1"/>
  <c r="AK311" i="2"/>
  <c r="AR311" i="2" s="1"/>
  <c r="AK124" i="2"/>
  <c r="AK582" i="2"/>
  <c r="AR582" i="2" s="1"/>
  <c r="AK458" i="2"/>
  <c r="AR458" i="2" s="1"/>
  <c r="AK520" i="2"/>
  <c r="AK613" i="2"/>
  <c r="AR613" i="2" s="1"/>
  <c r="AK283" i="2"/>
  <c r="AK176" i="2"/>
  <c r="AR176" i="2" s="1"/>
  <c r="AK594" i="2"/>
  <c r="AR594" i="2" s="1"/>
  <c r="AK717" i="2"/>
  <c r="AR717" i="2" s="1"/>
  <c r="AK189" i="2"/>
  <c r="AK131" i="2"/>
  <c r="AK624" i="2"/>
  <c r="AR624" i="2" s="1"/>
  <c r="AK497" i="2"/>
  <c r="AR497" i="2" s="1"/>
  <c r="AK540" i="2"/>
  <c r="AR540" i="2" s="1"/>
  <c r="AK415" i="2"/>
  <c r="AR415" i="2" s="1"/>
  <c r="AK120" i="2"/>
  <c r="AK609" i="2"/>
  <c r="AR609" i="2" s="1"/>
  <c r="AK639" i="2"/>
  <c r="AR639" i="2" s="1"/>
  <c r="AK452" i="2"/>
  <c r="AR452" i="2" s="1"/>
  <c r="AK241" i="2"/>
  <c r="AK390" i="2"/>
  <c r="AR390" i="2" s="1"/>
  <c r="AK536" i="2"/>
  <c r="AR536" i="2" s="1"/>
  <c r="AK682" i="2"/>
  <c r="AR682" i="2" s="1"/>
  <c r="AK635" i="2"/>
  <c r="AR635" i="2" s="1"/>
  <c r="AK732" i="2"/>
  <c r="AR732" i="2" s="1"/>
  <c r="AK448" i="2"/>
  <c r="AR448" i="2" s="1"/>
  <c r="AK317" i="2"/>
  <c r="AR317" i="2" s="1"/>
  <c r="AK40" i="2"/>
  <c r="AK666" i="2"/>
  <c r="AR666" i="2" s="1"/>
  <c r="AK391" i="2"/>
  <c r="AR391" i="2" s="1"/>
  <c r="AK233" i="2"/>
  <c r="AR233" i="2" s="1"/>
  <c r="AK34" i="2"/>
  <c r="AK99" i="2"/>
  <c r="AR99" i="2" s="1"/>
  <c r="AK668" i="2"/>
  <c r="AR668" i="2" s="1"/>
  <c r="AK109" i="2"/>
  <c r="AK397" i="2"/>
  <c r="AK506" i="2"/>
  <c r="AR506" i="2" s="1"/>
  <c r="AK386" i="2"/>
  <c r="AK713" i="2"/>
  <c r="AR713" i="2" s="1"/>
  <c r="AK681" i="2"/>
  <c r="AR681" i="2" s="1"/>
  <c r="AK496" i="2"/>
  <c r="AR496" i="2" s="1"/>
  <c r="AK136" i="2"/>
  <c r="AK169" i="2"/>
  <c r="AR169" i="2" s="1"/>
  <c r="AK398" i="2"/>
  <c r="AR398" i="2" s="1"/>
  <c r="AK142" i="2"/>
  <c r="AK485" i="2"/>
  <c r="AR485" i="2" s="1"/>
  <c r="AK286" i="2"/>
  <c r="AK612" i="2"/>
  <c r="AK132" i="2"/>
  <c r="AK270" i="2"/>
  <c r="AR270" i="2" s="1"/>
  <c r="AK550" i="2"/>
  <c r="AR550" i="2" s="1"/>
  <c r="AK80" i="2"/>
  <c r="AR80" i="2" s="1"/>
  <c r="AK248" i="2"/>
  <c r="AR248" i="2" s="1"/>
  <c r="AK404" i="2"/>
  <c r="AK614" i="2"/>
  <c r="AR614" i="2" s="1"/>
  <c r="AK81" i="2"/>
  <c r="AR81" i="2" s="1"/>
  <c r="AK305" i="2"/>
  <c r="AK260" i="2"/>
  <c r="AR260" i="2" s="1"/>
  <c r="AK589" i="2"/>
  <c r="AK694" i="2"/>
  <c r="AR694" i="2" s="1"/>
  <c r="AK679" i="2"/>
  <c r="AR679" i="2" s="1"/>
  <c r="AK220" i="2"/>
  <c r="AR220" i="2" s="1"/>
  <c r="AK512" i="2"/>
  <c r="AR512" i="2" s="1"/>
  <c r="AK137" i="2"/>
  <c r="AR137" i="2" s="1"/>
  <c r="AK399" i="2"/>
  <c r="AR399" i="2" s="1"/>
  <c r="AK49" i="2"/>
  <c r="AR49" i="2" s="1"/>
  <c r="AK566" i="2"/>
  <c r="AK357" i="2"/>
  <c r="AK443" i="2"/>
  <c r="AR443" i="2" s="1"/>
  <c r="AK380" i="2"/>
  <c r="AK645" i="2"/>
  <c r="AR645" i="2" s="1"/>
  <c r="AK584" i="2"/>
  <c r="AR584" i="2" s="1"/>
  <c r="AK405" i="2"/>
  <c r="AR405" i="2" s="1"/>
  <c r="AK154" i="2"/>
  <c r="AR154" i="2" s="1"/>
  <c r="AK719" i="2"/>
  <c r="AR719" i="2" s="1"/>
  <c r="AK586" i="2"/>
  <c r="AR586" i="2" s="1"/>
  <c r="AK366" i="2"/>
  <c r="AR366" i="2" s="1"/>
  <c r="AK661" i="2"/>
  <c r="AR661" i="2" s="1"/>
  <c r="AK730" i="2"/>
  <c r="AR730" i="2" s="1"/>
  <c r="AK660" i="2"/>
  <c r="AR660" i="2" s="1"/>
  <c r="AK262" i="2"/>
  <c r="AR262" i="2" s="1"/>
  <c r="AK56" i="2"/>
  <c r="AK180" i="2"/>
  <c r="AK62" i="2"/>
  <c r="AK135" i="2"/>
  <c r="AR135" i="2" s="1"/>
  <c r="AK657" i="2"/>
  <c r="AK518" i="2"/>
  <c r="AR518" i="2" s="1"/>
  <c r="AK387" i="2"/>
  <c r="AR387" i="2" s="1"/>
  <c r="AK704" i="2"/>
  <c r="AR704" i="2" s="1"/>
  <c r="AK313" i="2"/>
  <c r="AR313" i="2" s="1"/>
  <c r="AK252" i="2"/>
  <c r="AK37" i="2"/>
  <c r="AR37" i="2" s="1"/>
  <c r="AK273" i="2"/>
  <c r="AK274" i="2"/>
  <c r="AK505" i="2"/>
  <c r="AR505" i="2" s="1"/>
  <c r="AK714" i="2"/>
  <c r="AR714" i="2" s="1"/>
  <c r="AK572" i="2"/>
  <c r="AR572" i="2" s="1"/>
  <c r="AK625" i="2"/>
  <c r="AR625" i="2" s="1"/>
  <c r="AK546" i="2"/>
  <c r="AK416" i="2"/>
  <c r="AK324" i="2"/>
  <c r="AK216" i="2"/>
  <c r="AK673" i="2"/>
  <c r="AR673" i="2" s="1"/>
  <c r="AK471" i="2"/>
  <c r="AK711" i="2"/>
  <c r="AR711" i="2" s="1"/>
  <c r="AK705" i="2"/>
  <c r="AR705" i="2" s="1"/>
  <c r="AK466" i="2"/>
  <c r="AR466" i="2" s="1"/>
  <c r="AK284" i="2"/>
  <c r="AK256" i="2"/>
  <c r="AK733" i="2"/>
  <c r="AR733" i="2" s="1"/>
  <c r="AK519" i="2"/>
  <c r="AK654" i="2"/>
  <c r="AR654" i="2" s="1"/>
  <c r="AK186" i="2"/>
  <c r="AK560" i="2"/>
  <c r="AK100" i="2"/>
  <c r="AK707" i="2"/>
  <c r="AR707" i="2" s="1"/>
  <c r="AK651" i="2"/>
  <c r="AR651" i="2" s="1"/>
  <c r="AK632" i="2"/>
  <c r="AR632" i="2" s="1"/>
  <c r="AK325" i="2"/>
  <c r="AR325" i="2" s="1"/>
  <c r="AK232" i="2"/>
  <c r="AK514" i="2"/>
  <c r="AK378" i="2"/>
  <c r="AR378" i="2" s="1"/>
  <c r="AK353" i="2"/>
  <c r="AK522" i="2"/>
  <c r="AR522" i="2" s="1"/>
  <c r="AK650" i="2"/>
  <c r="AR650" i="2" s="1"/>
  <c r="AK211" i="2"/>
  <c r="AK472" i="2"/>
  <c r="AR472" i="2" s="1"/>
  <c r="AK269" i="2"/>
  <c r="AK696" i="2"/>
  <c r="AR696" i="2" s="1"/>
  <c r="AK511" i="2"/>
  <c r="AR511" i="2" s="1"/>
  <c r="AK432" i="2"/>
  <c r="AR432" i="2" s="1"/>
  <c r="AK297" i="2"/>
  <c r="AR297" i="2" s="1"/>
  <c r="AK281" i="2"/>
  <c r="AR281" i="2" s="1"/>
  <c r="AK549" i="2"/>
  <c r="AR549" i="2" s="1"/>
  <c r="AK110" i="2"/>
  <c r="AK328" i="2"/>
  <c r="AR328" i="2" s="1"/>
  <c r="AK348" i="2"/>
  <c r="AR348" i="2" s="1"/>
  <c r="AK628" i="2"/>
  <c r="AR628" i="2" s="1"/>
  <c r="AK146" i="2"/>
  <c r="AK559" i="2"/>
  <c r="AR559" i="2" s="1"/>
  <c r="AK570" i="2"/>
  <c r="AR570" i="2" s="1"/>
  <c r="AK257" i="2"/>
  <c r="AK712" i="2"/>
  <c r="AR712" i="2" s="1"/>
  <c r="AK234" i="2"/>
  <c r="AK513" i="2"/>
  <c r="AK290" i="2"/>
  <c r="AK302" i="2"/>
  <c r="AR302" i="2" s="1"/>
  <c r="AK562" i="2"/>
  <c r="AR562" i="2" s="1"/>
  <c r="AK499" i="2"/>
  <c r="AK456" i="2"/>
  <c r="AR456" i="2" s="1"/>
  <c r="AK373" i="2"/>
  <c r="AK619" i="2"/>
  <c r="AR619" i="2" s="1"/>
  <c r="AK469" i="2"/>
  <c r="AR469" i="2" s="1"/>
  <c r="AK425" i="2"/>
  <c r="AK620" i="2"/>
  <c r="AR620" i="2" s="1"/>
  <c r="AK697" i="2"/>
  <c r="AR697" i="2" s="1"/>
  <c r="AK244" i="2"/>
  <c r="AR244" i="2" s="1"/>
  <c r="AK337" i="2"/>
  <c r="AR337" i="2" s="1"/>
  <c r="AK687" i="2"/>
  <c r="AR687" i="2" s="1"/>
  <c r="AK534" i="2"/>
  <c r="AR534" i="2" s="1"/>
  <c r="AK685" i="2"/>
  <c r="AR685" i="2" s="1"/>
  <c r="AK729" i="2"/>
  <c r="AR729" i="2" s="1"/>
  <c r="AK607" i="2"/>
  <c r="AR607" i="2" s="1"/>
  <c r="AK610" i="2"/>
  <c r="AR610" i="2" s="1"/>
  <c r="AK643" i="2"/>
  <c r="AR643" i="2" s="1"/>
  <c r="AK702" i="2"/>
  <c r="AR702" i="2" s="1"/>
  <c r="AK422" i="2"/>
  <c r="AR422" i="2" s="1"/>
  <c r="AK655" i="2"/>
  <c r="AR655" i="2" s="1"/>
  <c r="AK674" i="2"/>
  <c r="AR674" i="2" s="1"/>
  <c r="AK677" i="2"/>
  <c r="AR677" i="2" s="1"/>
  <c r="AK530" i="2"/>
  <c r="AR530" i="2" s="1"/>
  <c r="AK640" i="2"/>
  <c r="AR640" i="2" s="1"/>
  <c r="AK636" i="2"/>
  <c r="AR636" i="2" s="1"/>
  <c r="AK487" i="2"/>
  <c r="AR487" i="2" s="1"/>
  <c r="AK652" i="2"/>
  <c r="AR652" i="2" s="1"/>
  <c r="AK583" i="2"/>
  <c r="AR583" i="2" s="1"/>
  <c r="AK692" i="2"/>
  <c r="AR692" i="2" s="1"/>
  <c r="AK698" i="2"/>
  <c r="AR698" i="2" s="1"/>
  <c r="AK686" i="2"/>
  <c r="AR686" i="2" s="1"/>
  <c r="AK726" i="2"/>
  <c r="AR726" i="2" s="1"/>
  <c r="AK701" i="2"/>
  <c r="AR701" i="2" s="1"/>
  <c r="AK725" i="2"/>
  <c r="AR725" i="2" s="1"/>
  <c r="AK710" i="2"/>
  <c r="AR710" i="2" s="1"/>
  <c r="AK727" i="2"/>
  <c r="AR727" i="2" s="1"/>
  <c r="AK664" i="2"/>
  <c r="AR664" i="2" s="1"/>
  <c r="AK716" i="2"/>
  <c r="AR716" i="2" s="1"/>
  <c r="AK669" i="2"/>
  <c r="AR669" i="2" s="1"/>
  <c r="AH615" i="2"/>
  <c r="AH553" i="2"/>
  <c r="AH551" i="2"/>
  <c r="AH78" i="2"/>
  <c r="AH335" i="2"/>
  <c r="AH411" i="2"/>
  <c r="AH409" i="2"/>
  <c r="AH545" i="2"/>
  <c r="AH345" i="2"/>
  <c r="AH554" i="2"/>
  <c r="AH259" i="2"/>
  <c r="AH437" i="2"/>
  <c r="AH127" i="2"/>
  <c r="AH676" i="2"/>
  <c r="AH102" i="2"/>
  <c r="AH537" i="2"/>
  <c r="AH438" i="2"/>
  <c r="AH659" i="2"/>
  <c r="AH389" i="2"/>
  <c r="AH59" i="2"/>
  <c r="AH475" i="2"/>
  <c r="AH453" i="2"/>
  <c r="AH423" i="2"/>
  <c r="AH93" i="2"/>
  <c r="AH224" i="2"/>
  <c r="AH228" i="2"/>
  <c r="AH601" i="2"/>
  <c r="AH300" i="2"/>
  <c r="AH630" i="2"/>
  <c r="AH467" i="2"/>
  <c r="AH76" i="2"/>
  <c r="AH591" i="2"/>
  <c r="AH662" i="2"/>
  <c r="AH338" i="2"/>
  <c r="AH3" i="2"/>
  <c r="AH84" i="2"/>
  <c r="AH429" i="2"/>
  <c r="AH85" i="2"/>
  <c r="AH207" i="2"/>
  <c r="AH649" i="2"/>
  <c r="AH201" i="2"/>
  <c r="AH364" i="2"/>
  <c r="AH143" i="2"/>
  <c r="AH541" i="2"/>
  <c r="AH372" i="2"/>
  <c r="AH96" i="2"/>
  <c r="AH579" i="2"/>
  <c r="AH215" i="2"/>
  <c r="AH200" i="2"/>
  <c r="AH369" i="2"/>
  <c r="AH502" i="2"/>
  <c r="AH152" i="2"/>
  <c r="AH393" i="2"/>
  <c r="AH296" i="2"/>
  <c r="AH86" i="2"/>
  <c r="AH460" i="2"/>
  <c r="AH500" i="2"/>
  <c r="AH293" i="2"/>
  <c r="AH264" i="2"/>
  <c r="AH147" i="2"/>
  <c r="AH287" i="2"/>
  <c r="AH253" i="2"/>
  <c r="AH118" i="2"/>
  <c r="AH246" i="2"/>
  <c r="AH358" i="2"/>
  <c r="AH524" i="2"/>
  <c r="AH112" i="2"/>
  <c r="AH447" i="2"/>
  <c r="AH371" i="2"/>
  <c r="AH434" i="2"/>
  <c r="AH71" i="2"/>
  <c r="AH123" i="2"/>
  <c r="AH243" i="2"/>
  <c r="AH413" i="2"/>
  <c r="AH279" i="2"/>
  <c r="AH573" i="2"/>
  <c r="AH221" i="2"/>
  <c r="AH45" i="2"/>
  <c r="AH122" i="2"/>
  <c r="AH464" i="2"/>
  <c r="AH468" i="2"/>
  <c r="AH412" i="2"/>
  <c r="AH457" i="2"/>
  <c r="AH375" i="2"/>
  <c r="AH114" i="2"/>
  <c r="AH282" i="2"/>
  <c r="AH217" i="2"/>
  <c r="AH450" i="2"/>
  <c r="AH203" i="2"/>
  <c r="AH268" i="2"/>
  <c r="AH616" i="2"/>
  <c r="AH222" i="2"/>
  <c r="AH446" i="2"/>
  <c r="AH377" i="2"/>
  <c r="AH693" i="2"/>
  <c r="AH596" i="2"/>
  <c r="AH67" i="2"/>
  <c r="AH51" i="2"/>
  <c r="AH406" i="2"/>
  <c r="AH236" i="2"/>
  <c r="AH113" i="2"/>
  <c r="AH111" i="2"/>
  <c r="AH349" i="2"/>
  <c r="AH43" i="2"/>
  <c r="AH28" i="2"/>
  <c r="AH167" i="2"/>
  <c r="AH342" i="2"/>
  <c r="AH14" i="2"/>
  <c r="AH30" i="2"/>
  <c r="AH161" i="2"/>
  <c r="AH119" i="2"/>
  <c r="AH646" i="2"/>
  <c r="AH48" i="2"/>
  <c r="AH178" i="2"/>
  <c r="AH442" i="2"/>
  <c r="AH316" i="2"/>
  <c r="AH445" i="2"/>
  <c r="AH138" i="2"/>
  <c r="AH17" i="2"/>
  <c r="AH527" i="2"/>
  <c r="AH526" i="2"/>
  <c r="AH160" i="2"/>
  <c r="AH277" i="2"/>
  <c r="AH69" i="2"/>
  <c r="AH356" i="2"/>
  <c r="AH280" i="2"/>
  <c r="AH341" i="2"/>
  <c r="AH644" i="2"/>
  <c r="AH156" i="2"/>
  <c r="AH46" i="2"/>
  <c r="AH15" i="2"/>
  <c r="AH117" i="2"/>
  <c r="AH238" i="2"/>
  <c r="AH303" i="2"/>
  <c r="AH382" i="2"/>
  <c r="AH703" i="2"/>
  <c r="AH678" i="2"/>
  <c r="AH638" i="2"/>
  <c r="AH388" i="2"/>
  <c r="AH322" i="2"/>
  <c r="AH294" i="2"/>
  <c r="AH400" i="2"/>
  <c r="AH214" i="2"/>
  <c r="AH360" i="2"/>
  <c r="AH563" i="2"/>
  <c r="AH631" i="2"/>
  <c r="AH266" i="2"/>
  <c r="AH449" i="2"/>
  <c r="AH320" i="2"/>
  <c r="AH175" i="2"/>
  <c r="AH339" i="2"/>
  <c r="AH444" i="2"/>
  <c r="AH13" i="2"/>
  <c r="AH38" i="2"/>
  <c r="AH723" i="2"/>
  <c r="AH461" i="2"/>
  <c r="AH172" i="2"/>
  <c r="AH26" i="2"/>
  <c r="AH535" i="2"/>
  <c r="AH219" i="2"/>
  <c r="AH197" i="2"/>
  <c r="AH417" i="2"/>
  <c r="AH327" i="2"/>
  <c r="AH295" i="2"/>
  <c r="AH235" i="2"/>
  <c r="AH158" i="2"/>
  <c r="AH503" i="2"/>
  <c r="AH626" i="2"/>
  <c r="AH525" i="2"/>
  <c r="AH231" i="2"/>
  <c r="AH491" i="2"/>
  <c r="AH299" i="2"/>
  <c r="AH567" i="2"/>
  <c r="AH529" i="2"/>
  <c r="AH213" i="2"/>
  <c r="AH593" i="2"/>
  <c r="AH598" i="2"/>
  <c r="AH671" i="2"/>
  <c r="AH604" i="2"/>
  <c r="AH209" i="2"/>
  <c r="AH647" i="2"/>
  <c r="AH498" i="2"/>
  <c r="AH39" i="2"/>
  <c r="AH490" i="2"/>
  <c r="AH151" i="2"/>
  <c r="AH271" i="2"/>
  <c r="AH482" i="2"/>
  <c r="AH597" i="2"/>
  <c r="AH590" i="2"/>
  <c r="AH90" i="2"/>
  <c r="AH5" i="2"/>
  <c r="AH463" i="2"/>
  <c r="AH157" i="2"/>
  <c r="AH153" i="2"/>
  <c r="AH292" i="2"/>
  <c r="AH194" i="2"/>
  <c r="AH351" i="2"/>
  <c r="AH618" i="2"/>
  <c r="AH633" i="2"/>
  <c r="AH642" i="2"/>
  <c r="AH556" i="2"/>
  <c r="AH106" i="2"/>
  <c r="AH329" i="2"/>
  <c r="AH141" i="2"/>
  <c r="AH575" i="2"/>
  <c r="AH202" i="2"/>
  <c r="AH637" i="2"/>
  <c r="AH470" i="2"/>
  <c r="AH308" i="2"/>
  <c r="AH108" i="2"/>
  <c r="AH52" i="2"/>
  <c r="AH55" i="2"/>
  <c r="AH455" i="2"/>
  <c r="AH480" i="2"/>
  <c r="AH465" i="2"/>
  <c r="AH516" i="2"/>
  <c r="AH561" i="2"/>
  <c r="AH419" i="2"/>
  <c r="AH433" i="2"/>
  <c r="AH82" i="2"/>
  <c r="AH75" i="2"/>
  <c r="AH133" i="2"/>
  <c r="AH212" i="2"/>
  <c r="AH64" i="2"/>
  <c r="AH367" i="2"/>
  <c r="AH8" i="2"/>
  <c r="AH149" i="2"/>
  <c r="AH191" i="2"/>
  <c r="AH25" i="2"/>
  <c r="AH254" i="2"/>
  <c r="AH168" i="2"/>
  <c r="AH395" i="2"/>
  <c r="AH307" i="2"/>
  <c r="AH362" i="2"/>
  <c r="AH509" i="2"/>
  <c r="AH542" i="2"/>
  <c r="AH708" i="2"/>
  <c r="AH44" i="2"/>
  <c r="AH478" i="2"/>
  <c r="AH504" i="2"/>
  <c r="AH436" i="2"/>
  <c r="AH689" i="2"/>
  <c r="AH396" i="2"/>
  <c r="AH47" i="2"/>
  <c r="AH331" i="2"/>
  <c r="AH402" i="2"/>
  <c r="AH441" i="2"/>
  <c r="AH74" i="2"/>
  <c r="AH623" i="2"/>
  <c r="AH134" i="2"/>
  <c r="AH278" i="2"/>
  <c r="AH684" i="2"/>
  <c r="AH116" i="2"/>
  <c r="AH439" i="2"/>
  <c r="AH301" i="2"/>
  <c r="AH354" i="2"/>
  <c r="AH376" i="2"/>
  <c r="AH140" i="2"/>
  <c r="AH533" i="2"/>
  <c r="AH451" i="2"/>
  <c r="AH340" i="2"/>
  <c r="AH600" i="2"/>
  <c r="AH20" i="2"/>
  <c r="AH580" i="2"/>
  <c r="AH571" i="2"/>
  <c r="AH288" i="2"/>
  <c r="AH722" i="2"/>
  <c r="AH484" i="2"/>
  <c r="AH27" i="2"/>
  <c r="AH374" i="2"/>
  <c r="AH407" i="2"/>
  <c r="AH370" i="2"/>
  <c r="AH421" i="2"/>
  <c r="AH695" i="2"/>
  <c r="AH547" i="2"/>
  <c r="AH414" i="2"/>
  <c r="AH57" i="2"/>
  <c r="AH53" i="2"/>
  <c r="AH346" i="2"/>
  <c r="AH483" i="2"/>
  <c r="AH166" i="2"/>
  <c r="AH420" i="2"/>
  <c r="AH430" i="2"/>
  <c r="AH494" i="2"/>
  <c r="AH392" i="2"/>
  <c r="AH408" i="2"/>
  <c r="AH91" i="2"/>
  <c r="AH237" i="2"/>
  <c r="AH240" i="2"/>
  <c r="AH265" i="2"/>
  <c r="AH190" i="2"/>
  <c r="AH564" i="2"/>
  <c r="AH88" i="2"/>
  <c r="AH50" i="2"/>
  <c r="AH227" i="2"/>
  <c r="AH4" i="2"/>
  <c r="AH543" i="2"/>
  <c r="AH336" i="2"/>
  <c r="AH230" i="2"/>
  <c r="AH173" i="2"/>
  <c r="AH89" i="2"/>
  <c r="AH170" i="2"/>
  <c r="AH492" i="2"/>
  <c r="AH680" i="2"/>
  <c r="AH306" i="2"/>
  <c r="AH77" i="2"/>
  <c r="AH622" i="2"/>
  <c r="AH210" i="2"/>
  <c r="AH368" i="2"/>
  <c r="AH177" i="2"/>
  <c r="AH276" i="2"/>
  <c r="AH247" i="2"/>
  <c r="AH61" i="2"/>
  <c r="AH403" i="2"/>
  <c r="AH79" i="2"/>
  <c r="AH568" i="2"/>
  <c r="AH523" i="2"/>
  <c r="AH250" i="2"/>
  <c r="AH595" i="2"/>
  <c r="AH381" i="2"/>
  <c r="AH195" i="2"/>
  <c r="AH352" i="2"/>
  <c r="AH658" i="2"/>
  <c r="AH298" i="2"/>
  <c r="AH245" i="2"/>
  <c r="AH459" i="2"/>
  <c r="AH193" i="2"/>
  <c r="AH379" i="2"/>
  <c r="AH144" i="2"/>
  <c r="AH435" i="2"/>
  <c r="AH565" i="2"/>
  <c r="AH355" i="2"/>
  <c r="AH162" i="2"/>
  <c r="AH275" i="2"/>
  <c r="AH70" i="2"/>
  <c r="AH239" i="2"/>
  <c r="AH92" i="2"/>
  <c r="AH321" i="2"/>
  <c r="AH605" i="2"/>
  <c r="AH272" i="2"/>
  <c r="AH31" i="2"/>
  <c r="AH205" i="2"/>
  <c r="AH9" i="2"/>
  <c r="AH115" i="2"/>
  <c r="AH289" i="2"/>
  <c r="AH558" i="2"/>
  <c r="AH98" i="2"/>
  <c r="AH128" i="2"/>
  <c r="AH65" i="2"/>
  <c r="AH665" i="2"/>
  <c r="AH720" i="2"/>
  <c r="AH576" i="2"/>
  <c r="AH7" i="2"/>
  <c r="AH515" i="2"/>
  <c r="AH183" i="2"/>
  <c r="AH218" i="2"/>
  <c r="AH165" i="2"/>
  <c r="AH184" i="2"/>
  <c r="AH33" i="2"/>
  <c r="AH36" i="2"/>
  <c r="AH129" i="2"/>
  <c r="AH182" i="2"/>
  <c r="AH394" i="2"/>
  <c r="AH507" i="2"/>
  <c r="AH126" i="2"/>
  <c r="AH683" i="2"/>
  <c r="AH19" i="2"/>
  <c r="AH555" i="2"/>
  <c r="AH72" i="2"/>
  <c r="AH42" i="2"/>
  <c r="AH196" i="2"/>
  <c r="AH648" i="2"/>
  <c r="AH531" i="2"/>
  <c r="AH440" i="2"/>
  <c r="AH557" i="2"/>
  <c r="AH185" i="2"/>
  <c r="AH121" i="2"/>
  <c r="AH10" i="2"/>
  <c r="AH670" i="2"/>
  <c r="AH312" i="2"/>
  <c r="AH159" i="2"/>
  <c r="AH267" i="2"/>
  <c r="AH318" i="2"/>
  <c r="AH66" i="2"/>
  <c r="AH2" i="2"/>
  <c r="AH255" i="2"/>
  <c r="AH361" i="2"/>
  <c r="AH517" i="2"/>
  <c r="AH629" i="2"/>
  <c r="AH323" i="2"/>
  <c r="AH314" i="2"/>
  <c r="AH611" i="2"/>
  <c r="AH495" i="2"/>
  <c r="AH690" i="2"/>
  <c r="AH493" i="2"/>
  <c r="AH148" i="2"/>
  <c r="AH204" i="2"/>
  <c r="AH12" i="2"/>
  <c r="AH606" i="2"/>
  <c r="AH35" i="2"/>
  <c r="AH285" i="2"/>
  <c r="AH87" i="2"/>
  <c r="AH63" i="2"/>
  <c r="AH11" i="2"/>
  <c r="AH486" i="2"/>
  <c r="AH334" i="2"/>
  <c r="AH332" i="2"/>
  <c r="AH179" i="2"/>
  <c r="AH103" i="2"/>
  <c r="AH60" i="2"/>
  <c r="AH164" i="2"/>
  <c r="AH223" i="2"/>
  <c r="AH22" i="2"/>
  <c r="AH198" i="2"/>
  <c r="AH139" i="2"/>
  <c r="AH343" i="2"/>
  <c r="AH192" i="2"/>
  <c r="AH258" i="2"/>
  <c r="AH251" i="2"/>
  <c r="AH617" i="2"/>
  <c r="AH188" i="2"/>
  <c r="AH653" i="2"/>
  <c r="AH634" i="2"/>
  <c r="AH41" i="2"/>
  <c r="AH587" i="2"/>
  <c r="AH574" i="2"/>
  <c r="AH226" i="2"/>
  <c r="AH261" i="2"/>
  <c r="AH199" i="2"/>
  <c r="AH501" i="2"/>
  <c r="AH263" i="2"/>
  <c r="AH577" i="2"/>
  <c r="AH83" i="2"/>
  <c r="AH706" i="2"/>
  <c r="AH171" i="2"/>
  <c r="AH521" i="2"/>
  <c r="AH29" i="2"/>
  <c r="AH672" i="2"/>
  <c r="AH155" i="2"/>
  <c r="AH608" i="2"/>
  <c r="AH18" i="2"/>
  <c r="AH249" i="2"/>
  <c r="AH731" i="2"/>
  <c r="AH538" i="2"/>
  <c r="AH326" i="2"/>
  <c r="AH691" i="2"/>
  <c r="AH431" i="2"/>
  <c r="AH427" i="2"/>
  <c r="AH125" i="2"/>
  <c r="AH315" i="2"/>
  <c r="AH54" i="2"/>
  <c r="AH474" i="2"/>
  <c r="AH569" i="2"/>
  <c r="AH304" i="2"/>
  <c r="AH145" i="2"/>
  <c r="AH309" i="2"/>
  <c r="AH532" i="2"/>
  <c r="AH32" i="2"/>
  <c r="AH473" i="2"/>
  <c r="AH599" i="2"/>
  <c r="AH385" i="2"/>
  <c r="AH675" i="2"/>
  <c r="AH656" i="2"/>
  <c r="AH105" i="2"/>
  <c r="AH6" i="2"/>
  <c r="AH418" i="2"/>
  <c r="AH130" i="2"/>
  <c r="AH424" i="2"/>
  <c r="AH242" i="2"/>
  <c r="AH68" i="2"/>
  <c r="AH581" i="2"/>
  <c r="AH97" i="2"/>
  <c r="AH510" i="2"/>
  <c r="AH667" i="2"/>
  <c r="AH699" i="2"/>
  <c r="AH728" i="2"/>
  <c r="AH426" i="2"/>
  <c r="AH721" i="2"/>
  <c r="AH627" i="2"/>
  <c r="AH350" i="2"/>
  <c r="AH709" i="2"/>
  <c r="AH330" i="2"/>
  <c r="AH101" i="2"/>
  <c r="AH225" i="2"/>
  <c r="AH365" i="2"/>
  <c r="AH150" i="2"/>
  <c r="AH363" i="2"/>
  <c r="AH181" i="2"/>
  <c r="AH344" i="2"/>
  <c r="AH21" i="2"/>
  <c r="AH641" i="2"/>
  <c r="AH104" i="2"/>
  <c r="AH23" i="2"/>
  <c r="AH95" i="2"/>
  <c r="AH16" i="2"/>
  <c r="AH663" i="2"/>
  <c r="AH588" i="2"/>
  <c r="AH603" i="2"/>
  <c r="AH489" i="2"/>
  <c r="AH94" i="2"/>
  <c r="AH477" i="2"/>
  <c r="AH187" i="2"/>
  <c r="AH715" i="2"/>
  <c r="AH544" i="2"/>
  <c r="AH539" i="2"/>
  <c r="AH383" i="2"/>
  <c r="AH206" i="2"/>
  <c r="AH208" i="2"/>
  <c r="AH585" i="2"/>
  <c r="AH24" i="2"/>
  <c r="AH552" i="2"/>
  <c r="AH163" i="2"/>
  <c r="AH229" i="2"/>
  <c r="AH359" i="2"/>
  <c r="AH724" i="2"/>
  <c r="AH481" i="2"/>
  <c r="AH621" i="2"/>
  <c r="AH107" i="2"/>
  <c r="AH508" i="2"/>
  <c r="AH319" i="2"/>
  <c r="AH410" i="2"/>
  <c r="AH174" i="2"/>
  <c r="AH73" i="2"/>
  <c r="AH602" i="2"/>
  <c r="AH548" i="2"/>
  <c r="AH700" i="2"/>
  <c r="AH310" i="2"/>
  <c r="AH454" i="2"/>
  <c r="AH428" i="2"/>
  <c r="AH488" i="2"/>
  <c r="AH401" i="2"/>
  <c r="AH333" i="2"/>
  <c r="AH528" i="2"/>
  <c r="AH291" i="2"/>
  <c r="AH347" i="2"/>
  <c r="AH592" i="2"/>
  <c r="AH58" i="2"/>
  <c r="AH688" i="2"/>
  <c r="AH476" i="2"/>
  <c r="AH578" i="2"/>
  <c r="AH462" i="2"/>
  <c r="AH384" i="2"/>
  <c r="AH479" i="2"/>
  <c r="AH718" i="2"/>
  <c r="AH311" i="2"/>
  <c r="AH124" i="2"/>
  <c r="AH582" i="2"/>
  <c r="AH458" i="2"/>
  <c r="AH520" i="2"/>
  <c r="AH613" i="2"/>
  <c r="AH283" i="2"/>
  <c r="AH176" i="2"/>
  <c r="AH594" i="2"/>
  <c r="AH717" i="2"/>
  <c r="AH189" i="2"/>
  <c r="AH131" i="2"/>
  <c r="AH624" i="2"/>
  <c r="AH497" i="2"/>
  <c r="AH540" i="2"/>
  <c r="AH415" i="2"/>
  <c r="AH120" i="2"/>
  <c r="AH609" i="2"/>
  <c r="AH639" i="2"/>
  <c r="AH452" i="2"/>
  <c r="AH241" i="2"/>
  <c r="AH390" i="2"/>
  <c r="AH536" i="2"/>
  <c r="AH682" i="2"/>
  <c r="AH635" i="2"/>
  <c r="AH732" i="2"/>
  <c r="AH448" i="2"/>
  <c r="AH317" i="2"/>
  <c r="AH40" i="2"/>
  <c r="AH666" i="2"/>
  <c r="AH391" i="2"/>
  <c r="AH233" i="2"/>
  <c r="AH34" i="2"/>
  <c r="AH99" i="2"/>
  <c r="AH668" i="2"/>
  <c r="AH109" i="2"/>
  <c r="AH397" i="2"/>
  <c r="AH506" i="2"/>
  <c r="AH386" i="2"/>
  <c r="AH713" i="2"/>
  <c r="AH681" i="2"/>
  <c r="AH496" i="2"/>
  <c r="AH136" i="2"/>
  <c r="AH169" i="2"/>
  <c r="AH398" i="2"/>
  <c r="AH142" i="2"/>
  <c r="AH485" i="2"/>
  <c r="AH286" i="2"/>
  <c r="AH612" i="2"/>
  <c r="AH132" i="2"/>
  <c r="AH270" i="2"/>
  <c r="AH550" i="2"/>
  <c r="AH80" i="2"/>
  <c r="AH248" i="2"/>
  <c r="AH404" i="2"/>
  <c r="AH614" i="2"/>
  <c r="AH81" i="2"/>
  <c r="AH305" i="2"/>
  <c r="AH260" i="2"/>
  <c r="AH589" i="2"/>
  <c r="AH694" i="2"/>
  <c r="AH679" i="2"/>
  <c r="AH220" i="2"/>
  <c r="AH512" i="2"/>
  <c r="AH137" i="2"/>
  <c r="AH399" i="2"/>
  <c r="AH49" i="2"/>
  <c r="AH566" i="2"/>
  <c r="AH357" i="2"/>
  <c r="AH443" i="2"/>
  <c r="AH380" i="2"/>
  <c r="AH645" i="2"/>
  <c r="AH584" i="2"/>
  <c r="AH405" i="2"/>
  <c r="AH154" i="2"/>
  <c r="AH719" i="2"/>
  <c r="AH586" i="2"/>
  <c r="AH366" i="2"/>
  <c r="AH661" i="2"/>
  <c r="AH730" i="2"/>
  <c r="AH660" i="2"/>
  <c r="AH262" i="2"/>
  <c r="AH56" i="2"/>
  <c r="AH180" i="2"/>
  <c r="AH62" i="2"/>
  <c r="AH135" i="2"/>
  <c r="AH657" i="2"/>
  <c r="AH518" i="2"/>
  <c r="AH387" i="2"/>
  <c r="AH704" i="2"/>
  <c r="AH313" i="2"/>
  <c r="AH252" i="2"/>
  <c r="AH37" i="2"/>
  <c r="AH273" i="2"/>
  <c r="AH274" i="2"/>
  <c r="AH505" i="2"/>
  <c r="AH714" i="2"/>
  <c r="AH572" i="2"/>
  <c r="AH625" i="2"/>
  <c r="AH546" i="2"/>
  <c r="AH416" i="2"/>
  <c r="AH324" i="2"/>
  <c r="AH216" i="2"/>
  <c r="AH673" i="2"/>
  <c r="AH471" i="2"/>
  <c r="AH711" i="2"/>
  <c r="AH705" i="2"/>
  <c r="AH466" i="2"/>
  <c r="AH284" i="2"/>
  <c r="AH256" i="2"/>
  <c r="AH733" i="2"/>
  <c r="AH519" i="2"/>
  <c r="AH654" i="2"/>
  <c r="AH186" i="2"/>
  <c r="AH560" i="2"/>
  <c r="AH100" i="2"/>
  <c r="AH707" i="2"/>
  <c r="AH651" i="2"/>
  <c r="AH632" i="2"/>
  <c r="AH325" i="2"/>
  <c r="AH232" i="2"/>
  <c r="AH514" i="2"/>
  <c r="AH378" i="2"/>
  <c r="AH353" i="2"/>
  <c r="AH522" i="2"/>
  <c r="AH650" i="2"/>
  <c r="AH211" i="2"/>
  <c r="AH472" i="2"/>
  <c r="AH269" i="2"/>
  <c r="AH696" i="2"/>
  <c r="AH511" i="2"/>
  <c r="AH432" i="2"/>
  <c r="AH297" i="2"/>
  <c r="AH281" i="2"/>
  <c r="AH549" i="2"/>
  <c r="AH110" i="2"/>
  <c r="AH328" i="2"/>
  <c r="AH348" i="2"/>
  <c r="AH628" i="2"/>
  <c r="AH146" i="2"/>
  <c r="AH559" i="2"/>
  <c r="AH570" i="2"/>
  <c r="AH257" i="2"/>
  <c r="AH712" i="2"/>
  <c r="AH234" i="2"/>
  <c r="AH513" i="2"/>
  <c r="AH290" i="2"/>
  <c r="AH302" i="2"/>
  <c r="AH562" i="2"/>
  <c r="AH499" i="2"/>
  <c r="AH456" i="2"/>
  <c r="AH373" i="2"/>
  <c r="AH619" i="2"/>
  <c r="AH469" i="2"/>
  <c r="AH425" i="2"/>
  <c r="AH620" i="2"/>
  <c r="AH697" i="2"/>
  <c r="AH244" i="2"/>
  <c r="AH337" i="2"/>
  <c r="AH687" i="2"/>
  <c r="AH534" i="2"/>
  <c r="AH685" i="2"/>
  <c r="AH729" i="2"/>
  <c r="AH607" i="2"/>
  <c r="AH610" i="2"/>
  <c r="AH643" i="2"/>
  <c r="AH702" i="2"/>
  <c r="AH422" i="2"/>
  <c r="AH655" i="2"/>
  <c r="AH674" i="2"/>
  <c r="AH677" i="2"/>
  <c r="AH530" i="2"/>
  <c r="AH640" i="2"/>
  <c r="AH636" i="2"/>
  <c r="AH487" i="2"/>
  <c r="AH652" i="2"/>
  <c r="AH583" i="2"/>
  <c r="AH692" i="2"/>
  <c r="AH698" i="2"/>
  <c r="AH686" i="2"/>
  <c r="AH726" i="2"/>
  <c r="AH701" i="2"/>
  <c r="AH725" i="2"/>
  <c r="AH710" i="2"/>
  <c r="AH727" i="2"/>
  <c r="AH664" i="2"/>
  <c r="AH716" i="2"/>
  <c r="AH669" i="2"/>
  <c r="AG615" i="2"/>
  <c r="AG553" i="2"/>
  <c r="AG551" i="2"/>
  <c r="AG78" i="2"/>
  <c r="AG335" i="2"/>
  <c r="AG411" i="2"/>
  <c r="AG409" i="2"/>
  <c r="AG545" i="2"/>
  <c r="AG345" i="2"/>
  <c r="AG554" i="2"/>
  <c r="AG259" i="2"/>
  <c r="AG437" i="2"/>
  <c r="AG127" i="2"/>
  <c r="AG676" i="2"/>
  <c r="AG102" i="2"/>
  <c r="AG537" i="2"/>
  <c r="AG438" i="2"/>
  <c r="AG659" i="2"/>
  <c r="AG389" i="2"/>
  <c r="AG59" i="2"/>
  <c r="AG475" i="2"/>
  <c r="AG453" i="2"/>
  <c r="AG423" i="2"/>
  <c r="AG93" i="2"/>
  <c r="AG224" i="2"/>
  <c r="AG228" i="2"/>
  <c r="AG601" i="2"/>
  <c r="AG300" i="2"/>
  <c r="AG630" i="2"/>
  <c r="AG467" i="2"/>
  <c r="AG76" i="2"/>
  <c r="AG591" i="2"/>
  <c r="AG662" i="2"/>
  <c r="AG338" i="2"/>
  <c r="AG3" i="2"/>
  <c r="AG84" i="2"/>
  <c r="AG429" i="2"/>
  <c r="AG85" i="2"/>
  <c r="AG207" i="2"/>
  <c r="AG649" i="2"/>
  <c r="AG201" i="2"/>
  <c r="AG364" i="2"/>
  <c r="AG143" i="2"/>
  <c r="AG541" i="2"/>
  <c r="AG372" i="2"/>
  <c r="AG96" i="2"/>
  <c r="AG579" i="2"/>
  <c r="AG215" i="2"/>
  <c r="AG200" i="2"/>
  <c r="AG369" i="2"/>
  <c r="AG502" i="2"/>
  <c r="AG152" i="2"/>
  <c r="AG393" i="2"/>
  <c r="AG296" i="2"/>
  <c r="AG86" i="2"/>
  <c r="AG460" i="2"/>
  <c r="AG500" i="2"/>
  <c r="AG293" i="2"/>
  <c r="AG264" i="2"/>
  <c r="AG147" i="2"/>
  <c r="AG287" i="2"/>
  <c r="AG253" i="2"/>
  <c r="AG118" i="2"/>
  <c r="AG246" i="2"/>
  <c r="AG358" i="2"/>
  <c r="AG524" i="2"/>
  <c r="AG112" i="2"/>
  <c r="AG447" i="2"/>
  <c r="AG371" i="2"/>
  <c r="AG434" i="2"/>
  <c r="AG71" i="2"/>
  <c r="AG123" i="2"/>
  <c r="AG243" i="2"/>
  <c r="AG413" i="2"/>
  <c r="AG279" i="2"/>
  <c r="AG573" i="2"/>
  <c r="AG221" i="2"/>
  <c r="AG45" i="2"/>
  <c r="AG122" i="2"/>
  <c r="AG464" i="2"/>
  <c r="AG468" i="2"/>
  <c r="AG412" i="2"/>
  <c r="AG457" i="2"/>
  <c r="AG375" i="2"/>
  <c r="AG114" i="2"/>
  <c r="AG282" i="2"/>
  <c r="AG217" i="2"/>
  <c r="AG450" i="2"/>
  <c r="AG203" i="2"/>
  <c r="AG268" i="2"/>
  <c r="AG616" i="2"/>
  <c r="AG222" i="2"/>
  <c r="AG446" i="2"/>
  <c r="AG377" i="2"/>
  <c r="AG693" i="2"/>
  <c r="AG596" i="2"/>
  <c r="AG67" i="2"/>
  <c r="AG51" i="2"/>
  <c r="AG406" i="2"/>
  <c r="AG236" i="2"/>
  <c r="AG113" i="2"/>
  <c r="AG111" i="2"/>
  <c r="AG349" i="2"/>
  <c r="AG43" i="2"/>
  <c r="AG28" i="2"/>
  <c r="AG167" i="2"/>
  <c r="AG342" i="2"/>
  <c r="AG14" i="2"/>
  <c r="AG30" i="2"/>
  <c r="AG161" i="2"/>
  <c r="AG119" i="2"/>
  <c r="AG646" i="2"/>
  <c r="AG48" i="2"/>
  <c r="AG178" i="2"/>
  <c r="AG442" i="2"/>
  <c r="AG316" i="2"/>
  <c r="AG445" i="2"/>
  <c r="AG138" i="2"/>
  <c r="AG17" i="2"/>
  <c r="AG527" i="2"/>
  <c r="AG526" i="2"/>
  <c r="AG160" i="2"/>
  <c r="AG277" i="2"/>
  <c r="AG69" i="2"/>
  <c r="AG356" i="2"/>
  <c r="AG280" i="2"/>
  <c r="AG341" i="2"/>
  <c r="AG644" i="2"/>
  <c r="AG156" i="2"/>
  <c r="AG46" i="2"/>
  <c r="AG15" i="2"/>
  <c r="AG117" i="2"/>
  <c r="AG238" i="2"/>
  <c r="AG303" i="2"/>
  <c r="AG382" i="2"/>
  <c r="AG703" i="2"/>
  <c r="AG678" i="2"/>
  <c r="AG638" i="2"/>
  <c r="AG388" i="2"/>
  <c r="AG322" i="2"/>
  <c r="AG294" i="2"/>
  <c r="AG400" i="2"/>
  <c r="AG214" i="2"/>
  <c r="AG360" i="2"/>
  <c r="AG563" i="2"/>
  <c r="AG631" i="2"/>
  <c r="AG266" i="2"/>
  <c r="AG449" i="2"/>
  <c r="AG320" i="2"/>
  <c r="AG175" i="2"/>
  <c r="AG339" i="2"/>
  <c r="AG444" i="2"/>
  <c r="AG13" i="2"/>
  <c r="AG38" i="2"/>
  <c r="AG723" i="2"/>
  <c r="AG461" i="2"/>
  <c r="AG172" i="2"/>
  <c r="AG26" i="2"/>
  <c r="AG535" i="2"/>
  <c r="AG219" i="2"/>
  <c r="AG197" i="2"/>
  <c r="AG417" i="2"/>
  <c r="AG327" i="2"/>
  <c r="AG295" i="2"/>
  <c r="AG235" i="2"/>
  <c r="AG158" i="2"/>
  <c r="AG503" i="2"/>
  <c r="AG626" i="2"/>
  <c r="AG525" i="2"/>
  <c r="AG231" i="2"/>
  <c r="AG491" i="2"/>
  <c r="AG299" i="2"/>
  <c r="AG567" i="2"/>
  <c r="AG529" i="2"/>
  <c r="AG213" i="2"/>
  <c r="AG593" i="2"/>
  <c r="AG598" i="2"/>
  <c r="AG671" i="2"/>
  <c r="AG604" i="2"/>
  <c r="AG209" i="2"/>
  <c r="AG647" i="2"/>
  <c r="AG498" i="2"/>
  <c r="AG39" i="2"/>
  <c r="AG490" i="2"/>
  <c r="AG151" i="2"/>
  <c r="AG271" i="2"/>
  <c r="AG482" i="2"/>
  <c r="AG597" i="2"/>
  <c r="AG590" i="2"/>
  <c r="AG90" i="2"/>
  <c r="AG5" i="2"/>
  <c r="AG463" i="2"/>
  <c r="AG157" i="2"/>
  <c r="AG153" i="2"/>
  <c r="AG292" i="2"/>
  <c r="AG194" i="2"/>
  <c r="AG351" i="2"/>
  <c r="AG618" i="2"/>
  <c r="AG633" i="2"/>
  <c r="AG642" i="2"/>
  <c r="AG556" i="2"/>
  <c r="AG106" i="2"/>
  <c r="AG329" i="2"/>
  <c r="AG141" i="2"/>
  <c r="AG575" i="2"/>
  <c r="AG202" i="2"/>
  <c r="AG637" i="2"/>
  <c r="AG470" i="2"/>
  <c r="AG308" i="2"/>
  <c r="AG108" i="2"/>
  <c r="AG52" i="2"/>
  <c r="AG55" i="2"/>
  <c r="AG455" i="2"/>
  <c r="AG480" i="2"/>
  <c r="AG465" i="2"/>
  <c r="AG516" i="2"/>
  <c r="AG561" i="2"/>
  <c r="AG419" i="2"/>
  <c r="AG433" i="2"/>
  <c r="AG82" i="2"/>
  <c r="AG75" i="2"/>
  <c r="AG133" i="2"/>
  <c r="AG212" i="2"/>
  <c r="AG64" i="2"/>
  <c r="AG367" i="2"/>
  <c r="AG8" i="2"/>
  <c r="AG149" i="2"/>
  <c r="AG191" i="2"/>
  <c r="AG25" i="2"/>
  <c r="AG254" i="2"/>
  <c r="AG168" i="2"/>
  <c r="AG395" i="2"/>
  <c r="AG307" i="2"/>
  <c r="AG362" i="2"/>
  <c r="AG509" i="2"/>
  <c r="AG542" i="2"/>
  <c r="AG708" i="2"/>
  <c r="AG44" i="2"/>
  <c r="AG478" i="2"/>
  <c r="AG504" i="2"/>
  <c r="AG436" i="2"/>
  <c r="AG689" i="2"/>
  <c r="AG396" i="2"/>
  <c r="AG47" i="2"/>
  <c r="AG331" i="2"/>
  <c r="AG402" i="2"/>
  <c r="AG441" i="2"/>
  <c r="AG74" i="2"/>
  <c r="AG623" i="2"/>
  <c r="AG134" i="2"/>
  <c r="AG278" i="2"/>
  <c r="AG684" i="2"/>
  <c r="AG116" i="2"/>
  <c r="AG439" i="2"/>
  <c r="AG301" i="2"/>
  <c r="AG354" i="2"/>
  <c r="AG376" i="2"/>
  <c r="AG140" i="2"/>
  <c r="AG533" i="2"/>
  <c r="AG451" i="2"/>
  <c r="AG340" i="2"/>
  <c r="AG600" i="2"/>
  <c r="AG20" i="2"/>
  <c r="AG580" i="2"/>
  <c r="AG571" i="2"/>
  <c r="AG288" i="2"/>
  <c r="AG722" i="2"/>
  <c r="AG484" i="2"/>
  <c r="AG27" i="2"/>
  <c r="AG374" i="2"/>
  <c r="AG407" i="2"/>
  <c r="AG370" i="2"/>
  <c r="AG421" i="2"/>
  <c r="AG695" i="2"/>
  <c r="AG547" i="2"/>
  <c r="AG414" i="2"/>
  <c r="AG57" i="2"/>
  <c r="AG53" i="2"/>
  <c r="AG346" i="2"/>
  <c r="AG483" i="2"/>
  <c r="AG166" i="2"/>
  <c r="AG420" i="2"/>
  <c r="AG430" i="2"/>
  <c r="AG494" i="2"/>
  <c r="AG392" i="2"/>
  <c r="AG408" i="2"/>
  <c r="AG91" i="2"/>
  <c r="AG237" i="2"/>
  <c r="AG240" i="2"/>
  <c r="AG265" i="2"/>
  <c r="AG190" i="2"/>
  <c r="AG564" i="2"/>
  <c r="AG88" i="2"/>
  <c r="AG50" i="2"/>
  <c r="AG227" i="2"/>
  <c r="AG4" i="2"/>
  <c r="AG543" i="2"/>
  <c r="AG336" i="2"/>
  <c r="AG230" i="2"/>
  <c r="AG173" i="2"/>
  <c r="AG89" i="2"/>
  <c r="AG170" i="2"/>
  <c r="AG492" i="2"/>
  <c r="AG680" i="2"/>
  <c r="AG306" i="2"/>
  <c r="AG77" i="2"/>
  <c r="AG622" i="2"/>
  <c r="AG210" i="2"/>
  <c r="AG368" i="2"/>
  <c r="AG177" i="2"/>
  <c r="AG276" i="2"/>
  <c r="AG247" i="2"/>
  <c r="AG61" i="2"/>
  <c r="AG403" i="2"/>
  <c r="AG79" i="2"/>
  <c r="AG568" i="2"/>
  <c r="AG523" i="2"/>
  <c r="AG250" i="2"/>
  <c r="AG595" i="2"/>
  <c r="AG381" i="2"/>
  <c r="AG195" i="2"/>
  <c r="AG352" i="2"/>
  <c r="AG658" i="2"/>
  <c r="AG298" i="2"/>
  <c r="AG245" i="2"/>
  <c r="AG459" i="2"/>
  <c r="AG193" i="2"/>
  <c r="AG379" i="2"/>
  <c r="AG144" i="2"/>
  <c r="AG435" i="2"/>
  <c r="AG565" i="2"/>
  <c r="AG355" i="2"/>
  <c r="AG162" i="2"/>
  <c r="AG275" i="2"/>
  <c r="AG70" i="2"/>
  <c r="AG239" i="2"/>
  <c r="AG92" i="2"/>
  <c r="AG321" i="2"/>
  <c r="AG605" i="2"/>
  <c r="AG272" i="2"/>
  <c r="AG31" i="2"/>
  <c r="AG205" i="2"/>
  <c r="AG9" i="2"/>
  <c r="AG115" i="2"/>
  <c r="AG289" i="2"/>
  <c r="AG558" i="2"/>
  <c r="AG98" i="2"/>
  <c r="AG128" i="2"/>
  <c r="AG65" i="2"/>
  <c r="AG665" i="2"/>
  <c r="AG720" i="2"/>
  <c r="AG576" i="2"/>
  <c r="AG7" i="2"/>
  <c r="AG515" i="2"/>
  <c r="AG183" i="2"/>
  <c r="AG218" i="2"/>
  <c r="AG165" i="2"/>
  <c r="AG184" i="2"/>
  <c r="AG33" i="2"/>
  <c r="AG36" i="2"/>
  <c r="AG129" i="2"/>
  <c r="AG182" i="2"/>
  <c r="AG394" i="2"/>
  <c r="AG507" i="2"/>
  <c r="AG126" i="2"/>
  <c r="AG683" i="2"/>
  <c r="AG19" i="2"/>
  <c r="AG555" i="2"/>
  <c r="AG72" i="2"/>
  <c r="AG42" i="2"/>
  <c r="AG196" i="2"/>
  <c r="AG648" i="2"/>
  <c r="AG531" i="2"/>
  <c r="AG440" i="2"/>
  <c r="AG557" i="2"/>
  <c r="AG185" i="2"/>
  <c r="AG121" i="2"/>
  <c r="AG10" i="2"/>
  <c r="AG670" i="2"/>
  <c r="AG312" i="2"/>
  <c r="AG159" i="2"/>
  <c r="AG267" i="2"/>
  <c r="AG318" i="2"/>
  <c r="AG66" i="2"/>
  <c r="AG2" i="2"/>
  <c r="AG255" i="2"/>
  <c r="AG361" i="2"/>
  <c r="AG517" i="2"/>
  <c r="AG629" i="2"/>
  <c r="AG323" i="2"/>
  <c r="AG314" i="2"/>
  <c r="AG611" i="2"/>
  <c r="AG495" i="2"/>
  <c r="AG690" i="2"/>
  <c r="AG493" i="2"/>
  <c r="AG148" i="2"/>
  <c r="AG204" i="2"/>
  <c r="AG12" i="2"/>
  <c r="AG606" i="2"/>
  <c r="AG35" i="2"/>
  <c r="AG285" i="2"/>
  <c r="AG87" i="2"/>
  <c r="AG63" i="2"/>
  <c r="AG11" i="2"/>
  <c r="AG486" i="2"/>
  <c r="AG334" i="2"/>
  <c r="AG332" i="2"/>
  <c r="AG179" i="2"/>
  <c r="AG103" i="2"/>
  <c r="AG60" i="2"/>
  <c r="AG164" i="2"/>
  <c r="AG223" i="2"/>
  <c r="AG22" i="2"/>
  <c r="AG198" i="2"/>
  <c r="AG139" i="2"/>
  <c r="AG343" i="2"/>
  <c r="AG192" i="2"/>
  <c r="AG258" i="2"/>
  <c r="AG251" i="2"/>
  <c r="AG617" i="2"/>
  <c r="AG188" i="2"/>
  <c r="AG653" i="2"/>
  <c r="AG634" i="2"/>
  <c r="AG41" i="2"/>
  <c r="AG587" i="2"/>
  <c r="AG574" i="2"/>
  <c r="AG226" i="2"/>
  <c r="AG261" i="2"/>
  <c r="AG199" i="2"/>
  <c r="AG501" i="2"/>
  <c r="AG263" i="2"/>
  <c r="AG577" i="2"/>
  <c r="AG83" i="2"/>
  <c r="AG706" i="2"/>
  <c r="AG171" i="2"/>
  <c r="AG521" i="2"/>
  <c r="AG29" i="2"/>
  <c r="AG672" i="2"/>
  <c r="AG155" i="2"/>
  <c r="AG608" i="2"/>
  <c r="AG18" i="2"/>
  <c r="AG249" i="2"/>
  <c r="AG731" i="2"/>
  <c r="AG538" i="2"/>
  <c r="AG326" i="2"/>
  <c r="AG691" i="2"/>
  <c r="AG431" i="2"/>
  <c r="AG427" i="2"/>
  <c r="AG125" i="2"/>
  <c r="AG315" i="2"/>
  <c r="AG54" i="2"/>
  <c r="AG474" i="2"/>
  <c r="AG569" i="2"/>
  <c r="AG304" i="2"/>
  <c r="AG145" i="2"/>
  <c r="AG309" i="2"/>
  <c r="AG532" i="2"/>
  <c r="AG32" i="2"/>
  <c r="AG473" i="2"/>
  <c r="AG599" i="2"/>
  <c r="AG385" i="2"/>
  <c r="AG675" i="2"/>
  <c r="AG656" i="2"/>
  <c r="AG105" i="2"/>
  <c r="AG6" i="2"/>
  <c r="AG418" i="2"/>
  <c r="AG130" i="2"/>
  <c r="AG424" i="2"/>
  <c r="AG242" i="2"/>
  <c r="AG68" i="2"/>
  <c r="AG581" i="2"/>
  <c r="AG97" i="2"/>
  <c r="AG510" i="2"/>
  <c r="AG667" i="2"/>
  <c r="AG699" i="2"/>
  <c r="AG728" i="2"/>
  <c r="AG426" i="2"/>
  <c r="AG721" i="2"/>
  <c r="AG627" i="2"/>
  <c r="AG350" i="2"/>
  <c r="AG709" i="2"/>
  <c r="AG330" i="2"/>
  <c r="AG101" i="2"/>
  <c r="AG225" i="2"/>
  <c r="AG365" i="2"/>
  <c r="AG150" i="2"/>
  <c r="AG363" i="2"/>
  <c r="AG181" i="2"/>
  <c r="AG344" i="2"/>
  <c r="AG21" i="2"/>
  <c r="AG641" i="2"/>
  <c r="AG104" i="2"/>
  <c r="AG23" i="2"/>
  <c r="AG95" i="2"/>
  <c r="AG16" i="2"/>
  <c r="AG663" i="2"/>
  <c r="AG588" i="2"/>
  <c r="AG603" i="2"/>
  <c r="AG489" i="2"/>
  <c r="AG94" i="2"/>
  <c r="AG477" i="2"/>
  <c r="AG187" i="2"/>
  <c r="AG715" i="2"/>
  <c r="AG544" i="2"/>
  <c r="AG539" i="2"/>
  <c r="AG383" i="2"/>
  <c r="AG206" i="2"/>
  <c r="AG208" i="2"/>
  <c r="AG585" i="2"/>
  <c r="AG24" i="2"/>
  <c r="AG552" i="2"/>
  <c r="AG163" i="2"/>
  <c r="AG229" i="2"/>
  <c r="AG359" i="2"/>
  <c r="AG724" i="2"/>
  <c r="AG481" i="2"/>
  <c r="AG621" i="2"/>
  <c r="AG107" i="2"/>
  <c r="AG508" i="2"/>
  <c r="AG319" i="2"/>
  <c r="AG410" i="2"/>
  <c r="AG174" i="2"/>
  <c r="AG73" i="2"/>
  <c r="AG602" i="2"/>
  <c r="AG548" i="2"/>
  <c r="AG700" i="2"/>
  <c r="AG310" i="2"/>
  <c r="AG454" i="2"/>
  <c r="AG428" i="2"/>
  <c r="AG488" i="2"/>
  <c r="AG401" i="2"/>
  <c r="AG333" i="2"/>
  <c r="AG528" i="2"/>
  <c r="AG291" i="2"/>
  <c r="AG347" i="2"/>
  <c r="AG592" i="2"/>
  <c r="AG58" i="2"/>
  <c r="AG688" i="2"/>
  <c r="AG476" i="2"/>
  <c r="AG578" i="2"/>
  <c r="AG462" i="2"/>
  <c r="AG384" i="2"/>
  <c r="AG479" i="2"/>
  <c r="AG718" i="2"/>
  <c r="AG311" i="2"/>
  <c r="AG124" i="2"/>
  <c r="AG582" i="2"/>
  <c r="AG458" i="2"/>
  <c r="AG520" i="2"/>
  <c r="AG613" i="2"/>
  <c r="AG283" i="2"/>
  <c r="AG176" i="2"/>
  <c r="AG594" i="2"/>
  <c r="AG717" i="2"/>
  <c r="AG189" i="2"/>
  <c r="AG131" i="2"/>
  <c r="AG624" i="2"/>
  <c r="AG497" i="2"/>
  <c r="AG540" i="2"/>
  <c r="AG415" i="2"/>
  <c r="AG120" i="2"/>
  <c r="AG609" i="2"/>
  <c r="AG639" i="2"/>
  <c r="AG452" i="2"/>
  <c r="AG241" i="2"/>
  <c r="AG390" i="2"/>
  <c r="AG536" i="2"/>
  <c r="AG682" i="2"/>
  <c r="AG635" i="2"/>
  <c r="AG732" i="2"/>
  <c r="AG448" i="2"/>
  <c r="AG317" i="2"/>
  <c r="AG40" i="2"/>
  <c r="AG666" i="2"/>
  <c r="AG391" i="2"/>
  <c r="AG233" i="2"/>
  <c r="AG34" i="2"/>
  <c r="AG99" i="2"/>
  <c r="AG668" i="2"/>
  <c r="AG109" i="2"/>
  <c r="AG397" i="2"/>
  <c r="AG506" i="2"/>
  <c r="AG386" i="2"/>
  <c r="AG713" i="2"/>
  <c r="AG681" i="2"/>
  <c r="AG496" i="2"/>
  <c r="AG136" i="2"/>
  <c r="AG169" i="2"/>
  <c r="AG398" i="2"/>
  <c r="AG142" i="2"/>
  <c r="AG485" i="2"/>
  <c r="AG286" i="2"/>
  <c r="AG612" i="2"/>
  <c r="AG132" i="2"/>
  <c r="AG270" i="2"/>
  <c r="AG550" i="2"/>
  <c r="AG80" i="2"/>
  <c r="AG248" i="2"/>
  <c r="AG404" i="2"/>
  <c r="AG614" i="2"/>
  <c r="AG81" i="2"/>
  <c r="AG305" i="2"/>
  <c r="AG260" i="2"/>
  <c r="AG589" i="2"/>
  <c r="AG694" i="2"/>
  <c r="AG679" i="2"/>
  <c r="AG220" i="2"/>
  <c r="AG512" i="2"/>
  <c r="AG137" i="2"/>
  <c r="AG399" i="2"/>
  <c r="AG49" i="2"/>
  <c r="AG566" i="2"/>
  <c r="AG357" i="2"/>
  <c r="AG443" i="2"/>
  <c r="AG380" i="2"/>
  <c r="AG645" i="2"/>
  <c r="AG584" i="2"/>
  <c r="AG405" i="2"/>
  <c r="AG154" i="2"/>
  <c r="AG719" i="2"/>
  <c r="AG586" i="2"/>
  <c r="AG366" i="2"/>
  <c r="AG661" i="2"/>
  <c r="AG730" i="2"/>
  <c r="AG660" i="2"/>
  <c r="AG262" i="2"/>
  <c r="AG56" i="2"/>
  <c r="AG180" i="2"/>
  <c r="AG62" i="2"/>
  <c r="AG135" i="2"/>
  <c r="AG657" i="2"/>
  <c r="AG518" i="2"/>
  <c r="AG387" i="2"/>
  <c r="AG704" i="2"/>
  <c r="AG313" i="2"/>
  <c r="AG252" i="2"/>
  <c r="AG37" i="2"/>
  <c r="AG273" i="2"/>
  <c r="AG274" i="2"/>
  <c r="AG505" i="2"/>
  <c r="AG714" i="2"/>
  <c r="AG572" i="2"/>
  <c r="AG625" i="2"/>
  <c r="AG546" i="2"/>
  <c r="AG416" i="2"/>
  <c r="AG324" i="2"/>
  <c r="AG216" i="2"/>
  <c r="AG673" i="2"/>
  <c r="AG471" i="2"/>
  <c r="AG711" i="2"/>
  <c r="AG705" i="2"/>
  <c r="AG466" i="2"/>
  <c r="AG284" i="2"/>
  <c r="AG256" i="2"/>
  <c r="AG733" i="2"/>
  <c r="AG519" i="2"/>
  <c r="AG654" i="2"/>
  <c r="AG186" i="2"/>
  <c r="AG560" i="2"/>
  <c r="AG100" i="2"/>
  <c r="AG707" i="2"/>
  <c r="AG651" i="2"/>
  <c r="AG632" i="2"/>
  <c r="AG325" i="2"/>
  <c r="AG232" i="2"/>
  <c r="AG514" i="2"/>
  <c r="AG378" i="2"/>
  <c r="AG353" i="2"/>
  <c r="AG522" i="2"/>
  <c r="AG650" i="2"/>
  <c r="AG211" i="2"/>
  <c r="AG472" i="2"/>
  <c r="AG269" i="2"/>
  <c r="AG696" i="2"/>
  <c r="AG511" i="2"/>
  <c r="AG432" i="2"/>
  <c r="AG297" i="2"/>
  <c r="AG281" i="2"/>
  <c r="AG549" i="2"/>
  <c r="AG110" i="2"/>
  <c r="AG328" i="2"/>
  <c r="AG348" i="2"/>
  <c r="AG628" i="2"/>
  <c r="AG146" i="2"/>
  <c r="AG559" i="2"/>
  <c r="AG570" i="2"/>
  <c r="AG257" i="2"/>
  <c r="AG712" i="2"/>
  <c r="AG234" i="2"/>
  <c r="AG513" i="2"/>
  <c r="AG290" i="2"/>
  <c r="AG302" i="2"/>
  <c r="AG562" i="2"/>
  <c r="AG499" i="2"/>
  <c r="AG456" i="2"/>
  <c r="AG373" i="2"/>
  <c r="AG619" i="2"/>
  <c r="AG469" i="2"/>
  <c r="AG425" i="2"/>
  <c r="AG620" i="2"/>
  <c r="AG697" i="2"/>
  <c r="AG244" i="2"/>
  <c r="AG337" i="2"/>
  <c r="AG687" i="2"/>
  <c r="AG534" i="2"/>
  <c r="AG685" i="2"/>
  <c r="AG729" i="2"/>
  <c r="AG607" i="2"/>
  <c r="AG610" i="2"/>
  <c r="AG643" i="2"/>
  <c r="AG702" i="2"/>
  <c r="AG422" i="2"/>
  <c r="AG655" i="2"/>
  <c r="AG674" i="2"/>
  <c r="AG677" i="2"/>
  <c r="AG530" i="2"/>
  <c r="AG640" i="2"/>
  <c r="AG636" i="2"/>
  <c r="AG487" i="2"/>
  <c r="AG652" i="2"/>
  <c r="AG583" i="2"/>
  <c r="AG692" i="2"/>
  <c r="AG698" i="2"/>
  <c r="AG686" i="2"/>
  <c r="AG726" i="2"/>
  <c r="AG701" i="2"/>
  <c r="AG725" i="2"/>
  <c r="AG710" i="2"/>
  <c r="AG727" i="2"/>
  <c r="AG664" i="2"/>
  <c r="AG716" i="2"/>
  <c r="AG669" i="2"/>
  <c r="AF615" i="2"/>
  <c r="AF553" i="2"/>
  <c r="AF551" i="2"/>
  <c r="AF78" i="2"/>
  <c r="AF335" i="2"/>
  <c r="AF411" i="2"/>
  <c r="AF409" i="2"/>
  <c r="AF545" i="2"/>
  <c r="AF345" i="2"/>
  <c r="AF554" i="2"/>
  <c r="AF259" i="2"/>
  <c r="AF437" i="2"/>
  <c r="AF127" i="2"/>
  <c r="AF676" i="2"/>
  <c r="AF102" i="2"/>
  <c r="AF537" i="2"/>
  <c r="AF438" i="2"/>
  <c r="AF659" i="2"/>
  <c r="AF389" i="2"/>
  <c r="AF59" i="2"/>
  <c r="AF475" i="2"/>
  <c r="AF453" i="2"/>
  <c r="AF423" i="2"/>
  <c r="AF93" i="2"/>
  <c r="AF224" i="2"/>
  <c r="AF228" i="2"/>
  <c r="AF601" i="2"/>
  <c r="AF300" i="2"/>
  <c r="AF630" i="2"/>
  <c r="AF467" i="2"/>
  <c r="AF76" i="2"/>
  <c r="AF591" i="2"/>
  <c r="AF662" i="2"/>
  <c r="AF338" i="2"/>
  <c r="AF3" i="2"/>
  <c r="AF84" i="2"/>
  <c r="AF429" i="2"/>
  <c r="AF85" i="2"/>
  <c r="AF207" i="2"/>
  <c r="AF649" i="2"/>
  <c r="AF201" i="2"/>
  <c r="AF364" i="2"/>
  <c r="AF143" i="2"/>
  <c r="AF541" i="2"/>
  <c r="AF372" i="2"/>
  <c r="AF96" i="2"/>
  <c r="AF579" i="2"/>
  <c r="AF215" i="2"/>
  <c r="AF200" i="2"/>
  <c r="AF369" i="2"/>
  <c r="AF502" i="2"/>
  <c r="AF152" i="2"/>
  <c r="AF393" i="2"/>
  <c r="AF296" i="2"/>
  <c r="AF86" i="2"/>
  <c r="AF460" i="2"/>
  <c r="AF500" i="2"/>
  <c r="AF293" i="2"/>
  <c r="AF264" i="2"/>
  <c r="AF147" i="2"/>
  <c r="AF287" i="2"/>
  <c r="AF253" i="2"/>
  <c r="AF118" i="2"/>
  <c r="AF246" i="2"/>
  <c r="AF358" i="2"/>
  <c r="AF524" i="2"/>
  <c r="AF112" i="2"/>
  <c r="AF447" i="2"/>
  <c r="AF371" i="2"/>
  <c r="AF434" i="2"/>
  <c r="AF71" i="2"/>
  <c r="AF123" i="2"/>
  <c r="AF243" i="2"/>
  <c r="AF413" i="2"/>
  <c r="AF279" i="2"/>
  <c r="AF573" i="2"/>
  <c r="AF221" i="2"/>
  <c r="AF45" i="2"/>
  <c r="AF122" i="2"/>
  <c r="AF464" i="2"/>
  <c r="AF468" i="2"/>
  <c r="AF412" i="2"/>
  <c r="AF457" i="2"/>
  <c r="AF375" i="2"/>
  <c r="AF114" i="2"/>
  <c r="AF282" i="2"/>
  <c r="AF217" i="2"/>
  <c r="AF450" i="2"/>
  <c r="AF203" i="2"/>
  <c r="AF268" i="2"/>
  <c r="AF616" i="2"/>
  <c r="AF222" i="2"/>
  <c r="AF446" i="2"/>
  <c r="AF377" i="2"/>
  <c r="AF693" i="2"/>
  <c r="AF596" i="2"/>
  <c r="AF67" i="2"/>
  <c r="AF51" i="2"/>
  <c r="AF406" i="2"/>
  <c r="AF236" i="2"/>
  <c r="AF113" i="2"/>
  <c r="AF111" i="2"/>
  <c r="AF349" i="2"/>
  <c r="AF43" i="2"/>
  <c r="AF28" i="2"/>
  <c r="AF167" i="2"/>
  <c r="AF342" i="2"/>
  <c r="AF14" i="2"/>
  <c r="AF30" i="2"/>
  <c r="AF161" i="2"/>
  <c r="AF119" i="2"/>
  <c r="AF646" i="2"/>
  <c r="AF48" i="2"/>
  <c r="AF178" i="2"/>
  <c r="AF442" i="2"/>
  <c r="AF316" i="2"/>
  <c r="AF445" i="2"/>
  <c r="AF138" i="2"/>
  <c r="AF17" i="2"/>
  <c r="AF527" i="2"/>
  <c r="AF526" i="2"/>
  <c r="AF160" i="2"/>
  <c r="AF277" i="2"/>
  <c r="AF69" i="2"/>
  <c r="AF356" i="2"/>
  <c r="AF280" i="2"/>
  <c r="AF341" i="2"/>
  <c r="AF644" i="2"/>
  <c r="AF156" i="2"/>
  <c r="AF46" i="2"/>
  <c r="AF15" i="2"/>
  <c r="AF117" i="2"/>
  <c r="AF238" i="2"/>
  <c r="AF303" i="2"/>
  <c r="AF382" i="2"/>
  <c r="AF703" i="2"/>
  <c r="AF678" i="2"/>
  <c r="AF638" i="2"/>
  <c r="AF388" i="2"/>
  <c r="AF322" i="2"/>
  <c r="AF294" i="2"/>
  <c r="AF400" i="2"/>
  <c r="AF214" i="2"/>
  <c r="AF360" i="2"/>
  <c r="AF563" i="2"/>
  <c r="AF631" i="2"/>
  <c r="AF266" i="2"/>
  <c r="AF449" i="2"/>
  <c r="AF320" i="2"/>
  <c r="AF175" i="2"/>
  <c r="AF339" i="2"/>
  <c r="AF444" i="2"/>
  <c r="AF13" i="2"/>
  <c r="AF38" i="2"/>
  <c r="AF723" i="2"/>
  <c r="AF461" i="2"/>
  <c r="AF172" i="2"/>
  <c r="AF26" i="2"/>
  <c r="AF535" i="2"/>
  <c r="AF219" i="2"/>
  <c r="AF197" i="2"/>
  <c r="AF417" i="2"/>
  <c r="AF327" i="2"/>
  <c r="AF295" i="2"/>
  <c r="AF235" i="2"/>
  <c r="AF158" i="2"/>
  <c r="AF503" i="2"/>
  <c r="AF626" i="2"/>
  <c r="AF525" i="2"/>
  <c r="AF231" i="2"/>
  <c r="AF491" i="2"/>
  <c r="AF299" i="2"/>
  <c r="AF567" i="2"/>
  <c r="AF529" i="2"/>
  <c r="AF213" i="2"/>
  <c r="AF593" i="2"/>
  <c r="AF598" i="2"/>
  <c r="AF671" i="2"/>
  <c r="AF604" i="2"/>
  <c r="AF209" i="2"/>
  <c r="AF647" i="2"/>
  <c r="AF498" i="2"/>
  <c r="AF39" i="2"/>
  <c r="AF490" i="2"/>
  <c r="AF151" i="2"/>
  <c r="AF271" i="2"/>
  <c r="AF482" i="2"/>
  <c r="AF597" i="2"/>
  <c r="AF590" i="2"/>
  <c r="AF90" i="2"/>
  <c r="AF5" i="2"/>
  <c r="AF463" i="2"/>
  <c r="AF157" i="2"/>
  <c r="AF153" i="2"/>
  <c r="AF292" i="2"/>
  <c r="AF194" i="2"/>
  <c r="AF351" i="2"/>
  <c r="AF618" i="2"/>
  <c r="AF633" i="2"/>
  <c r="AF642" i="2"/>
  <c r="AF556" i="2"/>
  <c r="AF106" i="2"/>
  <c r="AF329" i="2"/>
  <c r="AF141" i="2"/>
  <c r="AF575" i="2"/>
  <c r="AF202" i="2"/>
  <c r="AF637" i="2"/>
  <c r="AF470" i="2"/>
  <c r="AF308" i="2"/>
  <c r="AF108" i="2"/>
  <c r="AF52" i="2"/>
  <c r="AF55" i="2"/>
  <c r="AF455" i="2"/>
  <c r="AF480" i="2"/>
  <c r="AF465" i="2"/>
  <c r="AF516" i="2"/>
  <c r="AF561" i="2"/>
  <c r="AF419" i="2"/>
  <c r="AF433" i="2"/>
  <c r="AF82" i="2"/>
  <c r="AF75" i="2"/>
  <c r="AF133" i="2"/>
  <c r="AF212" i="2"/>
  <c r="AF64" i="2"/>
  <c r="AF367" i="2"/>
  <c r="AF8" i="2"/>
  <c r="AF149" i="2"/>
  <c r="AF191" i="2"/>
  <c r="AF25" i="2"/>
  <c r="AF254" i="2"/>
  <c r="AF168" i="2"/>
  <c r="AF395" i="2"/>
  <c r="AF307" i="2"/>
  <c r="AF362" i="2"/>
  <c r="AF509" i="2"/>
  <c r="AF542" i="2"/>
  <c r="AF708" i="2"/>
  <c r="AF44" i="2"/>
  <c r="AF478" i="2"/>
  <c r="AF504" i="2"/>
  <c r="AF436" i="2"/>
  <c r="AF689" i="2"/>
  <c r="AF396" i="2"/>
  <c r="AF47" i="2"/>
  <c r="AF331" i="2"/>
  <c r="AF402" i="2"/>
  <c r="AF441" i="2"/>
  <c r="AF74" i="2"/>
  <c r="AF623" i="2"/>
  <c r="AF134" i="2"/>
  <c r="AF278" i="2"/>
  <c r="AF684" i="2"/>
  <c r="AF116" i="2"/>
  <c r="AF439" i="2"/>
  <c r="AF301" i="2"/>
  <c r="AF354" i="2"/>
  <c r="AF376" i="2"/>
  <c r="AF140" i="2"/>
  <c r="AF533" i="2"/>
  <c r="AF451" i="2"/>
  <c r="AF340" i="2"/>
  <c r="AF600" i="2"/>
  <c r="AF20" i="2"/>
  <c r="AF580" i="2"/>
  <c r="AF571" i="2"/>
  <c r="AF288" i="2"/>
  <c r="AF722" i="2"/>
  <c r="AF484" i="2"/>
  <c r="AF27" i="2"/>
  <c r="AF374" i="2"/>
  <c r="AF407" i="2"/>
  <c r="AF370" i="2"/>
  <c r="AF421" i="2"/>
  <c r="AF695" i="2"/>
  <c r="AF547" i="2"/>
  <c r="AF414" i="2"/>
  <c r="AF57" i="2"/>
  <c r="AF53" i="2"/>
  <c r="AF346" i="2"/>
  <c r="AF483" i="2"/>
  <c r="AF166" i="2"/>
  <c r="AF420" i="2"/>
  <c r="AF430" i="2"/>
  <c r="AF494" i="2"/>
  <c r="AF392" i="2"/>
  <c r="AF408" i="2"/>
  <c r="AF91" i="2"/>
  <c r="AF237" i="2"/>
  <c r="AF240" i="2"/>
  <c r="AF265" i="2"/>
  <c r="AF190" i="2"/>
  <c r="AF564" i="2"/>
  <c r="AF88" i="2"/>
  <c r="AF50" i="2"/>
  <c r="AF227" i="2"/>
  <c r="AF4" i="2"/>
  <c r="AF543" i="2"/>
  <c r="AF336" i="2"/>
  <c r="AF230" i="2"/>
  <c r="AF173" i="2"/>
  <c r="AF89" i="2"/>
  <c r="AF170" i="2"/>
  <c r="AF492" i="2"/>
  <c r="AF680" i="2"/>
  <c r="AF306" i="2"/>
  <c r="AF77" i="2"/>
  <c r="AF622" i="2"/>
  <c r="AF210" i="2"/>
  <c r="AF368" i="2"/>
  <c r="AF177" i="2"/>
  <c r="AF276" i="2"/>
  <c r="AF247" i="2"/>
  <c r="AF61" i="2"/>
  <c r="AF403" i="2"/>
  <c r="AF79" i="2"/>
  <c r="AF568" i="2"/>
  <c r="AF523" i="2"/>
  <c r="AF250" i="2"/>
  <c r="AF595" i="2"/>
  <c r="AF381" i="2"/>
  <c r="AF195" i="2"/>
  <c r="AF352" i="2"/>
  <c r="AF658" i="2"/>
  <c r="AF298" i="2"/>
  <c r="AF245" i="2"/>
  <c r="AF459" i="2"/>
  <c r="AF193" i="2"/>
  <c r="AF379" i="2"/>
  <c r="AF144" i="2"/>
  <c r="AF435" i="2"/>
  <c r="AF565" i="2"/>
  <c r="AF355" i="2"/>
  <c r="AF162" i="2"/>
  <c r="AF275" i="2"/>
  <c r="AF70" i="2"/>
  <c r="AF239" i="2"/>
  <c r="AF92" i="2"/>
  <c r="AF321" i="2"/>
  <c r="AF605" i="2"/>
  <c r="AF272" i="2"/>
  <c r="AF31" i="2"/>
  <c r="AF205" i="2"/>
  <c r="AF9" i="2"/>
  <c r="AF115" i="2"/>
  <c r="AF289" i="2"/>
  <c r="AF558" i="2"/>
  <c r="AF98" i="2"/>
  <c r="AF128" i="2"/>
  <c r="AF65" i="2"/>
  <c r="AF665" i="2"/>
  <c r="AF720" i="2"/>
  <c r="AF576" i="2"/>
  <c r="AF7" i="2"/>
  <c r="AF515" i="2"/>
  <c r="AF183" i="2"/>
  <c r="AF218" i="2"/>
  <c r="AF165" i="2"/>
  <c r="AF184" i="2"/>
  <c r="AF33" i="2"/>
  <c r="AF36" i="2"/>
  <c r="AF129" i="2"/>
  <c r="AF182" i="2"/>
  <c r="AF394" i="2"/>
  <c r="AF507" i="2"/>
  <c r="AF126" i="2"/>
  <c r="AF683" i="2"/>
  <c r="AF19" i="2"/>
  <c r="AF555" i="2"/>
  <c r="AF72" i="2"/>
  <c r="AF42" i="2"/>
  <c r="AF196" i="2"/>
  <c r="AF648" i="2"/>
  <c r="AF531" i="2"/>
  <c r="AF440" i="2"/>
  <c r="AF557" i="2"/>
  <c r="AF185" i="2"/>
  <c r="AF121" i="2"/>
  <c r="AF10" i="2"/>
  <c r="AF670" i="2"/>
  <c r="AF312" i="2"/>
  <c r="AF159" i="2"/>
  <c r="AF267" i="2"/>
  <c r="AF318" i="2"/>
  <c r="AF66" i="2"/>
  <c r="AF2" i="2"/>
  <c r="AF255" i="2"/>
  <c r="AF361" i="2"/>
  <c r="AF517" i="2"/>
  <c r="AF629" i="2"/>
  <c r="AF323" i="2"/>
  <c r="AF314" i="2"/>
  <c r="AF611" i="2"/>
  <c r="AF495" i="2"/>
  <c r="AF690" i="2"/>
  <c r="AF493" i="2"/>
  <c r="AF148" i="2"/>
  <c r="AF204" i="2"/>
  <c r="AF12" i="2"/>
  <c r="AF606" i="2"/>
  <c r="AF35" i="2"/>
  <c r="AF285" i="2"/>
  <c r="AF87" i="2"/>
  <c r="AF63" i="2"/>
  <c r="AF11" i="2"/>
  <c r="AF486" i="2"/>
  <c r="AF334" i="2"/>
  <c r="AF332" i="2"/>
  <c r="AF179" i="2"/>
  <c r="AF103" i="2"/>
  <c r="AF60" i="2"/>
  <c r="AF164" i="2"/>
  <c r="AF223" i="2"/>
  <c r="AF22" i="2"/>
  <c r="AF198" i="2"/>
  <c r="AF139" i="2"/>
  <c r="AF343" i="2"/>
  <c r="AF192" i="2"/>
  <c r="AF258" i="2"/>
  <c r="AF251" i="2"/>
  <c r="AF617" i="2"/>
  <c r="AF188" i="2"/>
  <c r="AF653" i="2"/>
  <c r="AF634" i="2"/>
  <c r="AF41" i="2"/>
  <c r="AF587" i="2"/>
  <c r="AF574" i="2"/>
  <c r="AF226" i="2"/>
  <c r="AF261" i="2"/>
  <c r="AF199" i="2"/>
  <c r="AF501" i="2"/>
  <c r="AF263" i="2"/>
  <c r="AF577" i="2"/>
  <c r="AF83" i="2"/>
  <c r="AF706" i="2"/>
  <c r="AF171" i="2"/>
  <c r="AF521" i="2"/>
  <c r="AF29" i="2"/>
  <c r="AF672" i="2"/>
  <c r="AF155" i="2"/>
  <c r="AF608" i="2"/>
  <c r="AF18" i="2"/>
  <c r="AF249" i="2"/>
  <c r="AF731" i="2"/>
  <c r="AF538" i="2"/>
  <c r="AF326" i="2"/>
  <c r="AF691" i="2"/>
  <c r="AF431" i="2"/>
  <c r="AF427" i="2"/>
  <c r="AF125" i="2"/>
  <c r="AF315" i="2"/>
  <c r="AF54" i="2"/>
  <c r="AF474" i="2"/>
  <c r="AF569" i="2"/>
  <c r="AF304" i="2"/>
  <c r="AF145" i="2"/>
  <c r="AF309" i="2"/>
  <c r="AF532" i="2"/>
  <c r="AF32" i="2"/>
  <c r="AF473" i="2"/>
  <c r="AF599" i="2"/>
  <c r="AF385" i="2"/>
  <c r="AF675" i="2"/>
  <c r="AF656" i="2"/>
  <c r="AF105" i="2"/>
  <c r="AF6" i="2"/>
  <c r="AF418" i="2"/>
  <c r="AF130" i="2"/>
  <c r="AF424" i="2"/>
  <c r="AF242" i="2"/>
  <c r="AF68" i="2"/>
  <c r="AF581" i="2"/>
  <c r="AF97" i="2"/>
  <c r="AF510" i="2"/>
  <c r="AF667" i="2"/>
  <c r="AF699" i="2"/>
  <c r="AF728" i="2"/>
  <c r="AF426" i="2"/>
  <c r="AF721" i="2"/>
  <c r="AF627" i="2"/>
  <c r="AF350" i="2"/>
  <c r="AF709" i="2"/>
  <c r="AF330" i="2"/>
  <c r="AF101" i="2"/>
  <c r="AF225" i="2"/>
  <c r="AF365" i="2"/>
  <c r="AF150" i="2"/>
  <c r="AF363" i="2"/>
  <c r="AF181" i="2"/>
  <c r="AF344" i="2"/>
  <c r="AF21" i="2"/>
  <c r="AF641" i="2"/>
  <c r="AF104" i="2"/>
  <c r="AF23" i="2"/>
  <c r="AF95" i="2"/>
  <c r="AF16" i="2"/>
  <c r="AF663" i="2"/>
  <c r="AF588" i="2"/>
  <c r="AF603" i="2"/>
  <c r="AF489" i="2"/>
  <c r="AF94" i="2"/>
  <c r="AF477" i="2"/>
  <c r="AF187" i="2"/>
  <c r="AF715" i="2"/>
  <c r="AF544" i="2"/>
  <c r="AF539" i="2"/>
  <c r="AF383" i="2"/>
  <c r="AF206" i="2"/>
  <c r="AF208" i="2"/>
  <c r="AF585" i="2"/>
  <c r="AF24" i="2"/>
  <c r="AF552" i="2"/>
  <c r="AF163" i="2"/>
  <c r="AF229" i="2"/>
  <c r="AF359" i="2"/>
  <c r="AF724" i="2"/>
  <c r="AF481" i="2"/>
  <c r="AF621" i="2"/>
  <c r="AF107" i="2"/>
  <c r="AF508" i="2"/>
  <c r="AF319" i="2"/>
  <c r="AF410" i="2"/>
  <c r="AF174" i="2"/>
  <c r="AF73" i="2"/>
  <c r="AF602" i="2"/>
  <c r="AF548" i="2"/>
  <c r="AF700" i="2"/>
  <c r="AF310" i="2"/>
  <c r="AF454" i="2"/>
  <c r="AF428" i="2"/>
  <c r="AF488" i="2"/>
  <c r="AF401" i="2"/>
  <c r="AF333" i="2"/>
  <c r="AF528" i="2"/>
  <c r="AF291" i="2"/>
  <c r="AF347" i="2"/>
  <c r="AF592" i="2"/>
  <c r="AF58" i="2"/>
  <c r="AF688" i="2"/>
  <c r="AF476" i="2"/>
  <c r="AF578" i="2"/>
  <c r="AF462" i="2"/>
  <c r="AF384" i="2"/>
  <c r="AF479" i="2"/>
  <c r="AF718" i="2"/>
  <c r="AF311" i="2"/>
  <c r="AF124" i="2"/>
  <c r="AF582" i="2"/>
  <c r="AF458" i="2"/>
  <c r="AF520" i="2"/>
  <c r="AF613" i="2"/>
  <c r="AF283" i="2"/>
  <c r="AF176" i="2"/>
  <c r="AF594" i="2"/>
  <c r="AF717" i="2"/>
  <c r="AF189" i="2"/>
  <c r="AF131" i="2"/>
  <c r="AF624" i="2"/>
  <c r="AF497" i="2"/>
  <c r="AF540" i="2"/>
  <c r="AF415" i="2"/>
  <c r="AF120" i="2"/>
  <c r="AF609" i="2"/>
  <c r="AF639" i="2"/>
  <c r="AF452" i="2"/>
  <c r="AF241" i="2"/>
  <c r="AF390" i="2"/>
  <c r="AF536" i="2"/>
  <c r="AF682" i="2"/>
  <c r="AF635" i="2"/>
  <c r="AF732" i="2"/>
  <c r="AF448" i="2"/>
  <c r="AF317" i="2"/>
  <c r="AF40" i="2"/>
  <c r="AF666" i="2"/>
  <c r="AF391" i="2"/>
  <c r="AF233" i="2"/>
  <c r="AF34" i="2"/>
  <c r="AF99" i="2"/>
  <c r="AF668" i="2"/>
  <c r="AF109" i="2"/>
  <c r="AF397" i="2"/>
  <c r="AF506" i="2"/>
  <c r="AF386" i="2"/>
  <c r="AF713" i="2"/>
  <c r="AF681" i="2"/>
  <c r="AF496" i="2"/>
  <c r="AF136" i="2"/>
  <c r="AF169" i="2"/>
  <c r="AF398" i="2"/>
  <c r="AF142" i="2"/>
  <c r="AF485" i="2"/>
  <c r="AF286" i="2"/>
  <c r="AF612" i="2"/>
  <c r="AF132" i="2"/>
  <c r="AF270" i="2"/>
  <c r="AF550" i="2"/>
  <c r="AF80" i="2"/>
  <c r="AF248" i="2"/>
  <c r="AF404" i="2"/>
  <c r="AF614" i="2"/>
  <c r="AF81" i="2"/>
  <c r="AF305" i="2"/>
  <c r="AF260" i="2"/>
  <c r="AF589" i="2"/>
  <c r="AF694" i="2"/>
  <c r="AF679" i="2"/>
  <c r="AF220" i="2"/>
  <c r="AF512" i="2"/>
  <c r="AF137" i="2"/>
  <c r="AF399" i="2"/>
  <c r="AF49" i="2"/>
  <c r="AF566" i="2"/>
  <c r="AF357" i="2"/>
  <c r="AF443" i="2"/>
  <c r="AF380" i="2"/>
  <c r="AF645" i="2"/>
  <c r="AF584" i="2"/>
  <c r="AF405" i="2"/>
  <c r="AF154" i="2"/>
  <c r="AF719" i="2"/>
  <c r="AF586" i="2"/>
  <c r="AF366" i="2"/>
  <c r="AF661" i="2"/>
  <c r="AF730" i="2"/>
  <c r="AF660" i="2"/>
  <c r="AF262" i="2"/>
  <c r="AF56" i="2"/>
  <c r="AF180" i="2"/>
  <c r="AF62" i="2"/>
  <c r="AF135" i="2"/>
  <c r="AF657" i="2"/>
  <c r="AF518" i="2"/>
  <c r="AF387" i="2"/>
  <c r="AF704" i="2"/>
  <c r="AF313" i="2"/>
  <c r="AF252" i="2"/>
  <c r="AF37" i="2"/>
  <c r="AF273" i="2"/>
  <c r="AF274" i="2"/>
  <c r="AF505" i="2"/>
  <c r="AF714" i="2"/>
  <c r="AF572" i="2"/>
  <c r="AF625" i="2"/>
  <c r="AF546" i="2"/>
  <c r="AF416" i="2"/>
  <c r="AF324" i="2"/>
  <c r="AF216" i="2"/>
  <c r="AF673" i="2"/>
  <c r="AF471" i="2"/>
  <c r="AF711" i="2"/>
  <c r="AF705" i="2"/>
  <c r="AF466" i="2"/>
  <c r="AF284" i="2"/>
  <c r="AF256" i="2"/>
  <c r="AF733" i="2"/>
  <c r="AF519" i="2"/>
  <c r="AF654" i="2"/>
  <c r="AF186" i="2"/>
  <c r="AF560" i="2"/>
  <c r="AF100" i="2"/>
  <c r="AF707" i="2"/>
  <c r="AF651" i="2"/>
  <c r="AF632" i="2"/>
  <c r="AF325" i="2"/>
  <c r="AF232" i="2"/>
  <c r="AF514" i="2"/>
  <c r="AF378" i="2"/>
  <c r="AF353" i="2"/>
  <c r="AF522" i="2"/>
  <c r="AF650" i="2"/>
  <c r="AF211" i="2"/>
  <c r="AF472" i="2"/>
  <c r="AF269" i="2"/>
  <c r="AF696" i="2"/>
  <c r="AF511" i="2"/>
  <c r="AF432" i="2"/>
  <c r="AF297" i="2"/>
  <c r="AF281" i="2"/>
  <c r="AF549" i="2"/>
  <c r="AF110" i="2"/>
  <c r="AF328" i="2"/>
  <c r="AF348" i="2"/>
  <c r="AF628" i="2"/>
  <c r="AF146" i="2"/>
  <c r="AF559" i="2"/>
  <c r="AF570" i="2"/>
  <c r="AF257" i="2"/>
  <c r="AF712" i="2"/>
  <c r="AF234" i="2"/>
  <c r="AF513" i="2"/>
  <c r="AF290" i="2"/>
  <c r="AF302" i="2"/>
  <c r="AF562" i="2"/>
  <c r="AF499" i="2"/>
  <c r="AF456" i="2"/>
  <c r="AF373" i="2"/>
  <c r="AF619" i="2"/>
  <c r="AF469" i="2"/>
  <c r="AF425" i="2"/>
  <c r="AF620" i="2"/>
  <c r="AF697" i="2"/>
  <c r="AF244" i="2"/>
  <c r="AF337" i="2"/>
  <c r="AF687" i="2"/>
  <c r="AF534" i="2"/>
  <c r="AF685" i="2"/>
  <c r="AF729" i="2"/>
  <c r="AF607" i="2"/>
  <c r="AF610" i="2"/>
  <c r="AF643" i="2"/>
  <c r="AF702" i="2"/>
  <c r="AF422" i="2"/>
  <c r="AF655" i="2"/>
  <c r="AF674" i="2"/>
  <c r="AF677" i="2"/>
  <c r="AF530" i="2"/>
  <c r="AF640" i="2"/>
  <c r="AF636" i="2"/>
  <c r="AF487" i="2"/>
  <c r="AF652" i="2"/>
  <c r="AF583" i="2"/>
  <c r="AF692" i="2"/>
  <c r="AF698" i="2"/>
  <c r="AF686" i="2"/>
  <c r="AF726" i="2"/>
  <c r="AF701" i="2"/>
  <c r="AF725" i="2"/>
  <c r="AF710" i="2"/>
  <c r="AF727" i="2"/>
  <c r="AF664" i="2"/>
  <c r="AF716" i="2"/>
  <c r="AF669" i="2"/>
  <c r="AE615" i="2"/>
  <c r="AE553" i="2"/>
  <c r="AE551" i="2"/>
  <c r="AE78" i="2"/>
  <c r="AE335" i="2"/>
  <c r="AE411" i="2"/>
  <c r="AE409" i="2"/>
  <c r="AE545" i="2"/>
  <c r="AE345" i="2"/>
  <c r="AE554" i="2"/>
  <c r="AE259" i="2"/>
  <c r="AE437" i="2"/>
  <c r="AE127" i="2"/>
  <c r="AE676" i="2"/>
  <c r="AE102" i="2"/>
  <c r="AE537" i="2"/>
  <c r="AE438" i="2"/>
  <c r="AE659" i="2"/>
  <c r="AE389" i="2"/>
  <c r="AE59" i="2"/>
  <c r="AE475" i="2"/>
  <c r="AE453" i="2"/>
  <c r="AE423" i="2"/>
  <c r="AE93" i="2"/>
  <c r="AE224" i="2"/>
  <c r="AE228" i="2"/>
  <c r="AE601" i="2"/>
  <c r="AE300" i="2"/>
  <c r="AE630" i="2"/>
  <c r="AE467" i="2"/>
  <c r="AE76" i="2"/>
  <c r="AE591" i="2"/>
  <c r="AE662" i="2"/>
  <c r="AE338" i="2"/>
  <c r="AE3" i="2"/>
  <c r="AE84" i="2"/>
  <c r="AE429" i="2"/>
  <c r="AE85" i="2"/>
  <c r="AE207" i="2"/>
  <c r="AE649" i="2"/>
  <c r="AE201" i="2"/>
  <c r="AE364" i="2"/>
  <c r="AE143" i="2"/>
  <c r="AE541" i="2"/>
  <c r="AE372" i="2"/>
  <c r="AE96" i="2"/>
  <c r="AE579" i="2"/>
  <c r="AE215" i="2"/>
  <c r="AE200" i="2"/>
  <c r="AE369" i="2"/>
  <c r="AE502" i="2"/>
  <c r="AE152" i="2"/>
  <c r="AE393" i="2"/>
  <c r="AE296" i="2"/>
  <c r="AE86" i="2"/>
  <c r="AE460" i="2"/>
  <c r="AE500" i="2"/>
  <c r="AE293" i="2"/>
  <c r="AE264" i="2"/>
  <c r="AE147" i="2"/>
  <c r="AE287" i="2"/>
  <c r="AE253" i="2"/>
  <c r="AE118" i="2"/>
  <c r="AE246" i="2"/>
  <c r="AE358" i="2"/>
  <c r="AE524" i="2"/>
  <c r="AE112" i="2"/>
  <c r="AE447" i="2"/>
  <c r="AE371" i="2"/>
  <c r="AE434" i="2"/>
  <c r="AE71" i="2"/>
  <c r="AE123" i="2"/>
  <c r="AE243" i="2"/>
  <c r="AE413" i="2"/>
  <c r="AE279" i="2"/>
  <c r="AE573" i="2"/>
  <c r="AE221" i="2"/>
  <c r="AE45" i="2"/>
  <c r="AE122" i="2"/>
  <c r="AE464" i="2"/>
  <c r="AE468" i="2"/>
  <c r="AE412" i="2"/>
  <c r="AE457" i="2"/>
  <c r="AE375" i="2"/>
  <c r="AE114" i="2"/>
  <c r="AE282" i="2"/>
  <c r="AE217" i="2"/>
  <c r="AE450" i="2"/>
  <c r="AE203" i="2"/>
  <c r="AE268" i="2"/>
  <c r="AE616" i="2"/>
  <c r="AE222" i="2"/>
  <c r="AE446" i="2"/>
  <c r="AE377" i="2"/>
  <c r="AE693" i="2"/>
  <c r="AE596" i="2"/>
  <c r="AE67" i="2"/>
  <c r="AE51" i="2"/>
  <c r="AE406" i="2"/>
  <c r="AE236" i="2"/>
  <c r="AE113" i="2"/>
  <c r="AE111" i="2"/>
  <c r="AE349" i="2"/>
  <c r="AE43" i="2"/>
  <c r="AE28" i="2"/>
  <c r="AE167" i="2"/>
  <c r="AE342" i="2"/>
  <c r="AE14" i="2"/>
  <c r="AE30" i="2"/>
  <c r="AE161" i="2"/>
  <c r="AE119" i="2"/>
  <c r="AE646" i="2"/>
  <c r="AE48" i="2"/>
  <c r="AE178" i="2"/>
  <c r="AE442" i="2"/>
  <c r="AE316" i="2"/>
  <c r="AE445" i="2"/>
  <c r="AE138" i="2"/>
  <c r="AE17" i="2"/>
  <c r="AE527" i="2"/>
  <c r="AE526" i="2"/>
  <c r="AE160" i="2"/>
  <c r="AE277" i="2"/>
  <c r="AE69" i="2"/>
  <c r="AE356" i="2"/>
  <c r="AE280" i="2"/>
  <c r="AE341" i="2"/>
  <c r="AE644" i="2"/>
  <c r="AE156" i="2"/>
  <c r="AE46" i="2"/>
  <c r="AE15" i="2"/>
  <c r="AE117" i="2"/>
  <c r="AE238" i="2"/>
  <c r="AE303" i="2"/>
  <c r="AE382" i="2"/>
  <c r="AE703" i="2"/>
  <c r="AE678" i="2"/>
  <c r="AE638" i="2"/>
  <c r="AE388" i="2"/>
  <c r="AE322" i="2"/>
  <c r="AE294" i="2"/>
  <c r="AE400" i="2"/>
  <c r="AE214" i="2"/>
  <c r="AE360" i="2"/>
  <c r="AE563" i="2"/>
  <c r="AE631" i="2"/>
  <c r="AE266" i="2"/>
  <c r="AE449" i="2"/>
  <c r="AE320" i="2"/>
  <c r="AE175" i="2"/>
  <c r="AE339" i="2"/>
  <c r="AE444" i="2"/>
  <c r="AE13" i="2"/>
  <c r="AE38" i="2"/>
  <c r="AE723" i="2"/>
  <c r="AE461" i="2"/>
  <c r="AE172" i="2"/>
  <c r="AE26" i="2"/>
  <c r="AE535" i="2"/>
  <c r="AE219" i="2"/>
  <c r="AE197" i="2"/>
  <c r="AE417" i="2"/>
  <c r="AE327" i="2"/>
  <c r="AE295" i="2"/>
  <c r="AE235" i="2"/>
  <c r="AE158" i="2"/>
  <c r="AE503" i="2"/>
  <c r="AE626" i="2"/>
  <c r="AE525" i="2"/>
  <c r="AE231" i="2"/>
  <c r="AE491" i="2"/>
  <c r="AE299" i="2"/>
  <c r="AE567" i="2"/>
  <c r="AE529" i="2"/>
  <c r="AE213" i="2"/>
  <c r="AE593" i="2"/>
  <c r="AE598" i="2"/>
  <c r="AE671" i="2"/>
  <c r="AE604" i="2"/>
  <c r="AE209" i="2"/>
  <c r="AE647" i="2"/>
  <c r="AE498" i="2"/>
  <c r="AE39" i="2"/>
  <c r="AE490" i="2"/>
  <c r="AE151" i="2"/>
  <c r="AE271" i="2"/>
  <c r="AE482" i="2"/>
  <c r="AE597" i="2"/>
  <c r="AE590" i="2"/>
  <c r="AE90" i="2"/>
  <c r="AE5" i="2"/>
  <c r="AE463" i="2"/>
  <c r="AE157" i="2"/>
  <c r="AE153" i="2"/>
  <c r="AE292" i="2"/>
  <c r="AE194" i="2"/>
  <c r="AE351" i="2"/>
  <c r="AE618" i="2"/>
  <c r="AE633" i="2"/>
  <c r="AE642" i="2"/>
  <c r="AE556" i="2"/>
  <c r="AE106" i="2"/>
  <c r="AE329" i="2"/>
  <c r="AE141" i="2"/>
  <c r="AE575" i="2"/>
  <c r="AE202" i="2"/>
  <c r="AE637" i="2"/>
  <c r="AE470" i="2"/>
  <c r="AE308" i="2"/>
  <c r="AE108" i="2"/>
  <c r="AE52" i="2"/>
  <c r="AE55" i="2"/>
  <c r="AE455" i="2"/>
  <c r="AE480" i="2"/>
  <c r="AE465" i="2"/>
  <c r="AE516" i="2"/>
  <c r="AE561" i="2"/>
  <c r="AE419" i="2"/>
  <c r="AE433" i="2"/>
  <c r="AE82" i="2"/>
  <c r="AE75" i="2"/>
  <c r="AE133" i="2"/>
  <c r="AE212" i="2"/>
  <c r="AE64" i="2"/>
  <c r="AE367" i="2"/>
  <c r="AE8" i="2"/>
  <c r="AE149" i="2"/>
  <c r="AE191" i="2"/>
  <c r="AE25" i="2"/>
  <c r="AE254" i="2"/>
  <c r="AE168" i="2"/>
  <c r="AE395" i="2"/>
  <c r="AE307" i="2"/>
  <c r="AE362" i="2"/>
  <c r="AE509" i="2"/>
  <c r="AE542" i="2"/>
  <c r="AE708" i="2"/>
  <c r="AE44" i="2"/>
  <c r="AE478" i="2"/>
  <c r="AE504" i="2"/>
  <c r="AE436" i="2"/>
  <c r="AE689" i="2"/>
  <c r="AE396" i="2"/>
  <c r="AE47" i="2"/>
  <c r="AE331" i="2"/>
  <c r="AE402" i="2"/>
  <c r="AE441" i="2"/>
  <c r="AE74" i="2"/>
  <c r="AE623" i="2"/>
  <c r="AE134" i="2"/>
  <c r="AE278" i="2"/>
  <c r="AE684" i="2"/>
  <c r="AE116" i="2"/>
  <c r="AE439" i="2"/>
  <c r="AE301" i="2"/>
  <c r="AE354" i="2"/>
  <c r="AE376" i="2"/>
  <c r="AE140" i="2"/>
  <c r="AE533" i="2"/>
  <c r="AE451" i="2"/>
  <c r="AE340" i="2"/>
  <c r="AE600" i="2"/>
  <c r="AE20" i="2"/>
  <c r="AE580" i="2"/>
  <c r="AE571" i="2"/>
  <c r="AE288" i="2"/>
  <c r="AE722" i="2"/>
  <c r="AE484" i="2"/>
  <c r="AE27" i="2"/>
  <c r="AE374" i="2"/>
  <c r="AE407" i="2"/>
  <c r="AE370" i="2"/>
  <c r="AE421" i="2"/>
  <c r="AE695" i="2"/>
  <c r="AE547" i="2"/>
  <c r="AE414" i="2"/>
  <c r="AE57" i="2"/>
  <c r="AE53" i="2"/>
  <c r="AE346" i="2"/>
  <c r="AE483" i="2"/>
  <c r="AE166" i="2"/>
  <c r="AE420" i="2"/>
  <c r="AE430" i="2"/>
  <c r="AE494" i="2"/>
  <c r="AE392" i="2"/>
  <c r="AE408" i="2"/>
  <c r="AE91" i="2"/>
  <c r="AE237" i="2"/>
  <c r="AE240" i="2"/>
  <c r="AE265" i="2"/>
  <c r="AE190" i="2"/>
  <c r="AE564" i="2"/>
  <c r="AE88" i="2"/>
  <c r="AE50" i="2"/>
  <c r="AE227" i="2"/>
  <c r="AE4" i="2"/>
  <c r="AE543" i="2"/>
  <c r="AE336" i="2"/>
  <c r="AE230" i="2"/>
  <c r="AE173" i="2"/>
  <c r="AE89" i="2"/>
  <c r="AE170" i="2"/>
  <c r="AE492" i="2"/>
  <c r="AE680" i="2"/>
  <c r="AE306" i="2"/>
  <c r="AE77" i="2"/>
  <c r="AE622" i="2"/>
  <c r="AE210" i="2"/>
  <c r="AE368" i="2"/>
  <c r="AE177" i="2"/>
  <c r="AE276" i="2"/>
  <c r="AE247" i="2"/>
  <c r="AE61" i="2"/>
  <c r="AE403" i="2"/>
  <c r="AE79" i="2"/>
  <c r="AE568" i="2"/>
  <c r="AE523" i="2"/>
  <c r="AE250" i="2"/>
  <c r="AE595" i="2"/>
  <c r="AE381" i="2"/>
  <c r="AE195" i="2"/>
  <c r="AE352" i="2"/>
  <c r="AE658" i="2"/>
  <c r="AE298" i="2"/>
  <c r="AE245" i="2"/>
  <c r="AE459" i="2"/>
  <c r="AE193" i="2"/>
  <c r="AE379" i="2"/>
  <c r="AE144" i="2"/>
  <c r="AE435" i="2"/>
  <c r="AE565" i="2"/>
  <c r="AE355" i="2"/>
  <c r="AE162" i="2"/>
  <c r="AE275" i="2"/>
  <c r="AE70" i="2"/>
  <c r="AE239" i="2"/>
  <c r="AE92" i="2"/>
  <c r="AE321" i="2"/>
  <c r="AE605" i="2"/>
  <c r="AE272" i="2"/>
  <c r="AE31" i="2"/>
  <c r="AE205" i="2"/>
  <c r="AE9" i="2"/>
  <c r="AE115" i="2"/>
  <c r="AE289" i="2"/>
  <c r="AE558" i="2"/>
  <c r="AE98" i="2"/>
  <c r="AE128" i="2"/>
  <c r="AE65" i="2"/>
  <c r="AE665" i="2"/>
  <c r="AE720" i="2"/>
  <c r="AE576" i="2"/>
  <c r="AE7" i="2"/>
  <c r="AE515" i="2"/>
  <c r="AE183" i="2"/>
  <c r="AE218" i="2"/>
  <c r="AE165" i="2"/>
  <c r="AE184" i="2"/>
  <c r="AE33" i="2"/>
  <c r="AE36" i="2"/>
  <c r="AE129" i="2"/>
  <c r="AE182" i="2"/>
  <c r="AE394" i="2"/>
  <c r="AE507" i="2"/>
  <c r="AE126" i="2"/>
  <c r="AE683" i="2"/>
  <c r="AE19" i="2"/>
  <c r="AE555" i="2"/>
  <c r="AE72" i="2"/>
  <c r="AE42" i="2"/>
  <c r="AE196" i="2"/>
  <c r="AE648" i="2"/>
  <c r="AE531" i="2"/>
  <c r="AE440" i="2"/>
  <c r="AE557" i="2"/>
  <c r="AE185" i="2"/>
  <c r="AE121" i="2"/>
  <c r="AE10" i="2"/>
  <c r="AE670" i="2"/>
  <c r="AE312" i="2"/>
  <c r="AE159" i="2"/>
  <c r="AE267" i="2"/>
  <c r="AE318" i="2"/>
  <c r="AE66" i="2"/>
  <c r="AE2" i="2"/>
  <c r="AE255" i="2"/>
  <c r="AE361" i="2"/>
  <c r="AE517" i="2"/>
  <c r="AE629" i="2"/>
  <c r="AE323" i="2"/>
  <c r="AE314" i="2"/>
  <c r="AE611" i="2"/>
  <c r="AE495" i="2"/>
  <c r="AE690" i="2"/>
  <c r="AE493" i="2"/>
  <c r="AE148" i="2"/>
  <c r="AE204" i="2"/>
  <c r="AE12" i="2"/>
  <c r="AE606" i="2"/>
  <c r="AE35" i="2"/>
  <c r="AE285" i="2"/>
  <c r="AE87" i="2"/>
  <c r="AE63" i="2"/>
  <c r="AE11" i="2"/>
  <c r="AE486" i="2"/>
  <c r="AE334" i="2"/>
  <c r="AE332" i="2"/>
  <c r="AE179" i="2"/>
  <c r="AE103" i="2"/>
  <c r="AE60" i="2"/>
  <c r="AE164" i="2"/>
  <c r="AE223" i="2"/>
  <c r="AE22" i="2"/>
  <c r="AE198" i="2"/>
  <c r="AE139" i="2"/>
  <c r="AE343" i="2"/>
  <c r="AE192" i="2"/>
  <c r="AE258" i="2"/>
  <c r="AE251" i="2"/>
  <c r="AE617" i="2"/>
  <c r="AE188" i="2"/>
  <c r="AE653" i="2"/>
  <c r="AE634" i="2"/>
  <c r="AE41" i="2"/>
  <c r="AE587" i="2"/>
  <c r="AE574" i="2"/>
  <c r="AE226" i="2"/>
  <c r="AE261" i="2"/>
  <c r="AE199" i="2"/>
  <c r="AE501" i="2"/>
  <c r="AE263" i="2"/>
  <c r="AE577" i="2"/>
  <c r="AE83" i="2"/>
  <c r="AE706" i="2"/>
  <c r="AE171" i="2"/>
  <c r="AE521" i="2"/>
  <c r="AE29" i="2"/>
  <c r="AE672" i="2"/>
  <c r="AE155" i="2"/>
  <c r="AE608" i="2"/>
  <c r="AE18" i="2"/>
  <c r="AE249" i="2"/>
  <c r="AE731" i="2"/>
  <c r="AE538" i="2"/>
  <c r="AE326" i="2"/>
  <c r="AE691" i="2"/>
  <c r="AE431" i="2"/>
  <c r="AE427" i="2"/>
  <c r="AE125" i="2"/>
  <c r="AE315" i="2"/>
  <c r="AE54" i="2"/>
  <c r="AE474" i="2"/>
  <c r="AE569" i="2"/>
  <c r="AE304" i="2"/>
  <c r="AE145" i="2"/>
  <c r="AE309" i="2"/>
  <c r="AE532" i="2"/>
  <c r="AE32" i="2"/>
  <c r="AE473" i="2"/>
  <c r="AE599" i="2"/>
  <c r="AE385" i="2"/>
  <c r="AE675" i="2"/>
  <c r="AE656" i="2"/>
  <c r="AE105" i="2"/>
  <c r="AE6" i="2"/>
  <c r="AE418" i="2"/>
  <c r="AE130" i="2"/>
  <c r="AE424" i="2"/>
  <c r="AE242" i="2"/>
  <c r="AE68" i="2"/>
  <c r="AE581" i="2"/>
  <c r="AE97" i="2"/>
  <c r="AE510" i="2"/>
  <c r="AE667" i="2"/>
  <c r="AE699" i="2"/>
  <c r="AE728" i="2"/>
  <c r="AE426" i="2"/>
  <c r="AE721" i="2"/>
  <c r="AE627" i="2"/>
  <c r="AE350" i="2"/>
  <c r="AE709" i="2"/>
  <c r="AE330" i="2"/>
  <c r="AE101" i="2"/>
  <c r="AE225" i="2"/>
  <c r="AE365" i="2"/>
  <c r="AE150" i="2"/>
  <c r="AE363" i="2"/>
  <c r="AE181" i="2"/>
  <c r="AE344" i="2"/>
  <c r="AE21" i="2"/>
  <c r="AE641" i="2"/>
  <c r="AE104" i="2"/>
  <c r="AE23" i="2"/>
  <c r="AE95" i="2"/>
  <c r="AE16" i="2"/>
  <c r="AE663" i="2"/>
  <c r="AE588" i="2"/>
  <c r="AE603" i="2"/>
  <c r="AE489" i="2"/>
  <c r="AE94" i="2"/>
  <c r="AE477" i="2"/>
  <c r="AE187" i="2"/>
  <c r="AE715" i="2"/>
  <c r="AE544" i="2"/>
  <c r="AE539" i="2"/>
  <c r="AE383" i="2"/>
  <c r="AE206" i="2"/>
  <c r="AE208" i="2"/>
  <c r="AE585" i="2"/>
  <c r="AE24" i="2"/>
  <c r="AE552" i="2"/>
  <c r="AE163" i="2"/>
  <c r="AE229" i="2"/>
  <c r="AE359" i="2"/>
  <c r="AE724" i="2"/>
  <c r="AE481" i="2"/>
  <c r="AE621" i="2"/>
  <c r="AE107" i="2"/>
  <c r="AE508" i="2"/>
  <c r="AE319" i="2"/>
  <c r="AE410" i="2"/>
  <c r="AE174" i="2"/>
  <c r="AE73" i="2"/>
  <c r="AE602" i="2"/>
  <c r="AE548" i="2"/>
  <c r="AE700" i="2"/>
  <c r="AE310" i="2"/>
  <c r="AE454" i="2"/>
  <c r="AE428" i="2"/>
  <c r="AE488" i="2"/>
  <c r="AE401" i="2"/>
  <c r="AE333" i="2"/>
  <c r="AE528" i="2"/>
  <c r="AE291" i="2"/>
  <c r="AE347" i="2"/>
  <c r="AE592" i="2"/>
  <c r="AE58" i="2"/>
  <c r="AE688" i="2"/>
  <c r="AE476" i="2"/>
  <c r="AE578" i="2"/>
  <c r="AE462" i="2"/>
  <c r="AE384" i="2"/>
  <c r="AE479" i="2"/>
  <c r="AE718" i="2"/>
  <c r="AE311" i="2"/>
  <c r="AE124" i="2"/>
  <c r="AE582" i="2"/>
  <c r="AE458" i="2"/>
  <c r="AE520" i="2"/>
  <c r="AE613" i="2"/>
  <c r="AE283" i="2"/>
  <c r="AE176" i="2"/>
  <c r="AE594" i="2"/>
  <c r="AE717" i="2"/>
  <c r="AE189" i="2"/>
  <c r="AE131" i="2"/>
  <c r="AE624" i="2"/>
  <c r="AE497" i="2"/>
  <c r="AE540" i="2"/>
  <c r="AE415" i="2"/>
  <c r="AE120" i="2"/>
  <c r="AE609" i="2"/>
  <c r="AE639" i="2"/>
  <c r="AE452" i="2"/>
  <c r="AE241" i="2"/>
  <c r="AE390" i="2"/>
  <c r="AE536" i="2"/>
  <c r="AE682" i="2"/>
  <c r="AE635" i="2"/>
  <c r="AE732" i="2"/>
  <c r="AE448" i="2"/>
  <c r="AE317" i="2"/>
  <c r="AE40" i="2"/>
  <c r="AE666" i="2"/>
  <c r="AE391" i="2"/>
  <c r="AE233" i="2"/>
  <c r="AE34" i="2"/>
  <c r="AE99" i="2"/>
  <c r="AE668" i="2"/>
  <c r="AE109" i="2"/>
  <c r="AE397" i="2"/>
  <c r="AE506" i="2"/>
  <c r="AE386" i="2"/>
  <c r="AE713" i="2"/>
  <c r="AE681" i="2"/>
  <c r="AE496" i="2"/>
  <c r="AE136" i="2"/>
  <c r="AE169" i="2"/>
  <c r="AE398" i="2"/>
  <c r="AE142" i="2"/>
  <c r="AE485" i="2"/>
  <c r="AE286" i="2"/>
  <c r="AE612" i="2"/>
  <c r="AE132" i="2"/>
  <c r="AE270" i="2"/>
  <c r="AE550" i="2"/>
  <c r="AE80" i="2"/>
  <c r="AE248" i="2"/>
  <c r="AE404" i="2"/>
  <c r="AE614" i="2"/>
  <c r="AE81" i="2"/>
  <c r="AE305" i="2"/>
  <c r="AE260" i="2"/>
  <c r="AE589" i="2"/>
  <c r="AE694" i="2"/>
  <c r="AE679" i="2"/>
  <c r="AE220" i="2"/>
  <c r="AE512" i="2"/>
  <c r="AE137" i="2"/>
  <c r="AE399" i="2"/>
  <c r="AE49" i="2"/>
  <c r="AE566" i="2"/>
  <c r="AE357" i="2"/>
  <c r="AE443" i="2"/>
  <c r="AE380" i="2"/>
  <c r="AE645" i="2"/>
  <c r="AE584" i="2"/>
  <c r="AE405" i="2"/>
  <c r="AE154" i="2"/>
  <c r="AE719" i="2"/>
  <c r="AE586" i="2"/>
  <c r="AE366" i="2"/>
  <c r="AE661" i="2"/>
  <c r="AE730" i="2"/>
  <c r="AE660" i="2"/>
  <c r="AE262" i="2"/>
  <c r="AE56" i="2"/>
  <c r="AE180" i="2"/>
  <c r="AE62" i="2"/>
  <c r="AE135" i="2"/>
  <c r="AE657" i="2"/>
  <c r="AE518" i="2"/>
  <c r="AE387" i="2"/>
  <c r="AE704" i="2"/>
  <c r="AE313" i="2"/>
  <c r="AE252" i="2"/>
  <c r="AE37" i="2"/>
  <c r="AE273" i="2"/>
  <c r="AE274" i="2"/>
  <c r="AE505" i="2"/>
  <c r="AE714" i="2"/>
  <c r="AE572" i="2"/>
  <c r="AE625" i="2"/>
  <c r="AE546" i="2"/>
  <c r="AE416" i="2"/>
  <c r="AE324" i="2"/>
  <c r="AE216" i="2"/>
  <c r="AE673" i="2"/>
  <c r="AE471" i="2"/>
  <c r="AE711" i="2"/>
  <c r="AE705" i="2"/>
  <c r="AE466" i="2"/>
  <c r="AE284" i="2"/>
  <c r="AE256" i="2"/>
  <c r="AE733" i="2"/>
  <c r="AE519" i="2"/>
  <c r="AE654" i="2"/>
  <c r="AE186" i="2"/>
  <c r="AE560" i="2"/>
  <c r="AE100" i="2"/>
  <c r="AE707" i="2"/>
  <c r="AE651" i="2"/>
  <c r="AE632" i="2"/>
  <c r="AE325" i="2"/>
  <c r="AE232" i="2"/>
  <c r="AE514" i="2"/>
  <c r="AE378" i="2"/>
  <c r="AE353" i="2"/>
  <c r="AE522" i="2"/>
  <c r="AE650" i="2"/>
  <c r="AE211" i="2"/>
  <c r="AE472" i="2"/>
  <c r="AE269" i="2"/>
  <c r="AE696" i="2"/>
  <c r="AE511" i="2"/>
  <c r="AE432" i="2"/>
  <c r="AE297" i="2"/>
  <c r="AE281" i="2"/>
  <c r="AE549" i="2"/>
  <c r="AE110" i="2"/>
  <c r="AE328" i="2"/>
  <c r="AE348" i="2"/>
  <c r="AE628" i="2"/>
  <c r="AE146" i="2"/>
  <c r="AE559" i="2"/>
  <c r="AE570" i="2"/>
  <c r="AE257" i="2"/>
  <c r="AE712" i="2"/>
  <c r="AE234" i="2"/>
  <c r="AE513" i="2"/>
  <c r="AE290" i="2"/>
  <c r="AE302" i="2"/>
  <c r="AE562" i="2"/>
  <c r="AE499" i="2"/>
  <c r="AE456" i="2"/>
  <c r="AE373" i="2"/>
  <c r="AE619" i="2"/>
  <c r="AE469" i="2"/>
  <c r="AE425" i="2"/>
  <c r="AE620" i="2"/>
  <c r="AE697" i="2"/>
  <c r="AE244" i="2"/>
  <c r="AE337" i="2"/>
  <c r="AE687" i="2"/>
  <c r="AE534" i="2"/>
  <c r="AE685" i="2"/>
  <c r="AE729" i="2"/>
  <c r="AE607" i="2"/>
  <c r="AE610" i="2"/>
  <c r="AE643" i="2"/>
  <c r="AE702" i="2"/>
  <c r="AE422" i="2"/>
  <c r="AE655" i="2"/>
  <c r="AE674" i="2"/>
  <c r="AE677" i="2"/>
  <c r="AE530" i="2"/>
  <c r="AE640" i="2"/>
  <c r="AE636" i="2"/>
  <c r="AE487" i="2"/>
  <c r="AE652" i="2"/>
  <c r="AE583" i="2"/>
  <c r="AE692" i="2"/>
  <c r="AE698" i="2"/>
  <c r="AE686" i="2"/>
  <c r="AE726" i="2"/>
  <c r="AE701" i="2"/>
  <c r="AE725" i="2"/>
  <c r="AE710" i="2"/>
  <c r="AE727" i="2"/>
  <c r="AE664" i="2"/>
  <c r="AE716" i="2"/>
  <c r="AE669" i="2"/>
  <c r="AD615" i="2"/>
  <c r="AD553" i="2"/>
  <c r="AD551" i="2"/>
  <c r="AD78" i="2"/>
  <c r="AD335" i="2"/>
  <c r="AD411" i="2"/>
  <c r="AD409" i="2"/>
  <c r="AD545" i="2"/>
  <c r="AD345" i="2"/>
  <c r="AD554" i="2"/>
  <c r="AD259" i="2"/>
  <c r="AD437" i="2"/>
  <c r="AD127" i="2"/>
  <c r="AD676" i="2"/>
  <c r="AD102" i="2"/>
  <c r="AD537" i="2"/>
  <c r="AD438" i="2"/>
  <c r="AD659" i="2"/>
  <c r="AD389" i="2"/>
  <c r="AD59" i="2"/>
  <c r="AD475" i="2"/>
  <c r="AD453" i="2"/>
  <c r="AD423" i="2"/>
  <c r="AD93" i="2"/>
  <c r="AD224" i="2"/>
  <c r="AD228" i="2"/>
  <c r="AD601" i="2"/>
  <c r="AD300" i="2"/>
  <c r="AD630" i="2"/>
  <c r="AD467" i="2"/>
  <c r="AD76" i="2"/>
  <c r="AD591" i="2"/>
  <c r="AD662" i="2"/>
  <c r="AD338" i="2"/>
  <c r="AD3" i="2"/>
  <c r="AD84" i="2"/>
  <c r="AD429" i="2"/>
  <c r="AD85" i="2"/>
  <c r="AD207" i="2"/>
  <c r="AD649" i="2"/>
  <c r="AD201" i="2"/>
  <c r="AD364" i="2"/>
  <c r="AD143" i="2"/>
  <c r="AD541" i="2"/>
  <c r="AD372" i="2"/>
  <c r="AD96" i="2"/>
  <c r="AD579" i="2"/>
  <c r="AD215" i="2"/>
  <c r="AD200" i="2"/>
  <c r="AD369" i="2"/>
  <c r="AD502" i="2"/>
  <c r="AD152" i="2"/>
  <c r="AD393" i="2"/>
  <c r="AD296" i="2"/>
  <c r="AD86" i="2"/>
  <c r="AD460" i="2"/>
  <c r="AD500" i="2"/>
  <c r="AD293" i="2"/>
  <c r="AD264" i="2"/>
  <c r="AD147" i="2"/>
  <c r="AD287" i="2"/>
  <c r="AD253" i="2"/>
  <c r="AD118" i="2"/>
  <c r="AD246" i="2"/>
  <c r="AD358" i="2"/>
  <c r="AD524" i="2"/>
  <c r="AD112" i="2"/>
  <c r="AD447" i="2"/>
  <c r="AD371" i="2"/>
  <c r="AD434" i="2"/>
  <c r="AD71" i="2"/>
  <c r="AD123" i="2"/>
  <c r="AD243" i="2"/>
  <c r="AD413" i="2"/>
  <c r="AD279" i="2"/>
  <c r="AD573" i="2"/>
  <c r="AD221" i="2"/>
  <c r="AD45" i="2"/>
  <c r="AD122" i="2"/>
  <c r="AD464" i="2"/>
  <c r="AD468" i="2"/>
  <c r="AD412" i="2"/>
  <c r="AD457" i="2"/>
  <c r="AD375" i="2"/>
  <c r="AD114" i="2"/>
  <c r="AD282" i="2"/>
  <c r="AD217" i="2"/>
  <c r="AD450" i="2"/>
  <c r="AD203" i="2"/>
  <c r="AD268" i="2"/>
  <c r="AD616" i="2"/>
  <c r="AD222" i="2"/>
  <c r="AD446" i="2"/>
  <c r="AD377" i="2"/>
  <c r="AD693" i="2"/>
  <c r="AD596" i="2"/>
  <c r="AD67" i="2"/>
  <c r="AD51" i="2"/>
  <c r="AD406" i="2"/>
  <c r="AD236" i="2"/>
  <c r="AD113" i="2"/>
  <c r="AD111" i="2"/>
  <c r="AD349" i="2"/>
  <c r="AD43" i="2"/>
  <c r="AD28" i="2"/>
  <c r="AD167" i="2"/>
  <c r="AD342" i="2"/>
  <c r="AD14" i="2"/>
  <c r="AD30" i="2"/>
  <c r="AD161" i="2"/>
  <c r="AD119" i="2"/>
  <c r="AD646" i="2"/>
  <c r="AD48" i="2"/>
  <c r="AD178" i="2"/>
  <c r="AD442" i="2"/>
  <c r="AD316" i="2"/>
  <c r="AD445" i="2"/>
  <c r="AD138" i="2"/>
  <c r="AD17" i="2"/>
  <c r="AD527" i="2"/>
  <c r="AD526" i="2"/>
  <c r="AD160" i="2"/>
  <c r="AD277" i="2"/>
  <c r="AD69" i="2"/>
  <c r="AD356" i="2"/>
  <c r="AD280" i="2"/>
  <c r="AD341" i="2"/>
  <c r="AD644" i="2"/>
  <c r="AD156" i="2"/>
  <c r="AD46" i="2"/>
  <c r="AD15" i="2"/>
  <c r="AD117" i="2"/>
  <c r="AD238" i="2"/>
  <c r="AD303" i="2"/>
  <c r="AD382" i="2"/>
  <c r="AD703" i="2"/>
  <c r="AD678" i="2"/>
  <c r="AD638" i="2"/>
  <c r="AD388" i="2"/>
  <c r="AD322" i="2"/>
  <c r="AD294" i="2"/>
  <c r="AD400" i="2"/>
  <c r="AD214" i="2"/>
  <c r="AD360" i="2"/>
  <c r="AD563" i="2"/>
  <c r="AD631" i="2"/>
  <c r="AD266" i="2"/>
  <c r="AD449" i="2"/>
  <c r="AD320" i="2"/>
  <c r="AD175" i="2"/>
  <c r="AD339" i="2"/>
  <c r="AD444" i="2"/>
  <c r="AD13" i="2"/>
  <c r="AD38" i="2"/>
  <c r="AD723" i="2"/>
  <c r="AD461" i="2"/>
  <c r="AD172" i="2"/>
  <c r="AD26" i="2"/>
  <c r="AD535" i="2"/>
  <c r="AD219" i="2"/>
  <c r="AD197" i="2"/>
  <c r="AD417" i="2"/>
  <c r="AD327" i="2"/>
  <c r="AD295" i="2"/>
  <c r="AD235" i="2"/>
  <c r="AD158" i="2"/>
  <c r="AD503" i="2"/>
  <c r="AD626" i="2"/>
  <c r="AD525" i="2"/>
  <c r="AD231" i="2"/>
  <c r="AD491" i="2"/>
  <c r="AD299" i="2"/>
  <c r="AD567" i="2"/>
  <c r="AD529" i="2"/>
  <c r="AD213" i="2"/>
  <c r="AD593" i="2"/>
  <c r="AD598" i="2"/>
  <c r="AD671" i="2"/>
  <c r="AD604" i="2"/>
  <c r="AD209" i="2"/>
  <c r="AD647" i="2"/>
  <c r="AD498" i="2"/>
  <c r="AD39" i="2"/>
  <c r="AD490" i="2"/>
  <c r="AD151" i="2"/>
  <c r="AD271" i="2"/>
  <c r="AD482" i="2"/>
  <c r="AD597" i="2"/>
  <c r="AD590" i="2"/>
  <c r="AD90" i="2"/>
  <c r="AD5" i="2"/>
  <c r="AD463" i="2"/>
  <c r="AD157" i="2"/>
  <c r="AD153" i="2"/>
  <c r="AD292" i="2"/>
  <c r="AD194" i="2"/>
  <c r="AD351" i="2"/>
  <c r="AD618" i="2"/>
  <c r="AD633" i="2"/>
  <c r="AD642" i="2"/>
  <c r="AD556" i="2"/>
  <c r="AD106" i="2"/>
  <c r="AD329" i="2"/>
  <c r="AD141" i="2"/>
  <c r="AD575" i="2"/>
  <c r="AD202" i="2"/>
  <c r="AD637" i="2"/>
  <c r="AD470" i="2"/>
  <c r="AD308" i="2"/>
  <c r="AD108" i="2"/>
  <c r="AD52" i="2"/>
  <c r="AD55" i="2"/>
  <c r="AD455" i="2"/>
  <c r="AD480" i="2"/>
  <c r="AD465" i="2"/>
  <c r="AD516" i="2"/>
  <c r="AD561" i="2"/>
  <c r="AD419" i="2"/>
  <c r="AD433" i="2"/>
  <c r="AD82" i="2"/>
  <c r="AD75" i="2"/>
  <c r="AD133" i="2"/>
  <c r="AD212" i="2"/>
  <c r="AD64" i="2"/>
  <c r="AD367" i="2"/>
  <c r="AD8" i="2"/>
  <c r="AD149" i="2"/>
  <c r="AD191" i="2"/>
  <c r="AD25" i="2"/>
  <c r="AD254" i="2"/>
  <c r="AD168" i="2"/>
  <c r="AD395" i="2"/>
  <c r="AD307" i="2"/>
  <c r="AD362" i="2"/>
  <c r="AD509" i="2"/>
  <c r="AD542" i="2"/>
  <c r="AD708" i="2"/>
  <c r="AD44" i="2"/>
  <c r="AD478" i="2"/>
  <c r="AD504" i="2"/>
  <c r="AD436" i="2"/>
  <c r="AD689" i="2"/>
  <c r="AD396" i="2"/>
  <c r="AD47" i="2"/>
  <c r="AD331" i="2"/>
  <c r="AD402" i="2"/>
  <c r="AD441" i="2"/>
  <c r="AD74" i="2"/>
  <c r="AD623" i="2"/>
  <c r="AD134" i="2"/>
  <c r="AD278" i="2"/>
  <c r="AD684" i="2"/>
  <c r="AD116" i="2"/>
  <c r="AD439" i="2"/>
  <c r="AD301" i="2"/>
  <c r="AD354" i="2"/>
  <c r="AD376" i="2"/>
  <c r="AD140" i="2"/>
  <c r="AD533" i="2"/>
  <c r="AD451" i="2"/>
  <c r="AD340" i="2"/>
  <c r="AD600" i="2"/>
  <c r="AD20" i="2"/>
  <c r="AD580" i="2"/>
  <c r="AD571" i="2"/>
  <c r="AD288" i="2"/>
  <c r="AD722" i="2"/>
  <c r="AD484" i="2"/>
  <c r="AD27" i="2"/>
  <c r="AD374" i="2"/>
  <c r="AD407" i="2"/>
  <c r="AD370" i="2"/>
  <c r="AD421" i="2"/>
  <c r="AD695" i="2"/>
  <c r="AD547" i="2"/>
  <c r="AD414" i="2"/>
  <c r="AD57" i="2"/>
  <c r="AD53" i="2"/>
  <c r="AD346" i="2"/>
  <c r="AD483" i="2"/>
  <c r="AD166" i="2"/>
  <c r="AD420" i="2"/>
  <c r="AD430" i="2"/>
  <c r="AD494" i="2"/>
  <c r="AD392" i="2"/>
  <c r="AD408" i="2"/>
  <c r="AD91" i="2"/>
  <c r="AD237" i="2"/>
  <c r="AD240" i="2"/>
  <c r="AD265" i="2"/>
  <c r="AD190" i="2"/>
  <c r="AD564" i="2"/>
  <c r="AD88" i="2"/>
  <c r="AD50" i="2"/>
  <c r="AD227" i="2"/>
  <c r="AD4" i="2"/>
  <c r="AD543" i="2"/>
  <c r="AD336" i="2"/>
  <c r="AD230" i="2"/>
  <c r="AD173" i="2"/>
  <c r="AD89" i="2"/>
  <c r="AD170" i="2"/>
  <c r="AD492" i="2"/>
  <c r="AD680" i="2"/>
  <c r="AD306" i="2"/>
  <c r="AD77" i="2"/>
  <c r="AD622" i="2"/>
  <c r="AD210" i="2"/>
  <c r="AD368" i="2"/>
  <c r="AD177" i="2"/>
  <c r="AD276" i="2"/>
  <c r="AD247" i="2"/>
  <c r="AD61" i="2"/>
  <c r="AD403" i="2"/>
  <c r="AD79" i="2"/>
  <c r="AD568" i="2"/>
  <c r="AD523" i="2"/>
  <c r="AD250" i="2"/>
  <c r="AD595" i="2"/>
  <c r="AD381" i="2"/>
  <c r="AD195" i="2"/>
  <c r="AD352" i="2"/>
  <c r="AD658" i="2"/>
  <c r="AD298" i="2"/>
  <c r="AD245" i="2"/>
  <c r="AD459" i="2"/>
  <c r="AD193" i="2"/>
  <c r="AD379" i="2"/>
  <c r="AD144" i="2"/>
  <c r="AD435" i="2"/>
  <c r="AD565" i="2"/>
  <c r="AD355" i="2"/>
  <c r="AD162" i="2"/>
  <c r="AD275" i="2"/>
  <c r="AD70" i="2"/>
  <c r="AD239" i="2"/>
  <c r="AD92" i="2"/>
  <c r="AD321" i="2"/>
  <c r="AD605" i="2"/>
  <c r="AD272" i="2"/>
  <c r="AD31" i="2"/>
  <c r="AD205" i="2"/>
  <c r="AD9" i="2"/>
  <c r="AD115" i="2"/>
  <c r="AD289" i="2"/>
  <c r="AD558" i="2"/>
  <c r="AD98" i="2"/>
  <c r="AD128" i="2"/>
  <c r="AD65" i="2"/>
  <c r="AD665" i="2"/>
  <c r="AD720" i="2"/>
  <c r="AD576" i="2"/>
  <c r="AD7" i="2"/>
  <c r="AD515" i="2"/>
  <c r="AD183" i="2"/>
  <c r="AD218" i="2"/>
  <c r="AD165" i="2"/>
  <c r="AD184" i="2"/>
  <c r="AD33" i="2"/>
  <c r="AD36" i="2"/>
  <c r="AD129" i="2"/>
  <c r="AD182" i="2"/>
  <c r="AD394" i="2"/>
  <c r="AD507" i="2"/>
  <c r="AD126" i="2"/>
  <c r="AD683" i="2"/>
  <c r="AD19" i="2"/>
  <c r="AD555" i="2"/>
  <c r="AD72" i="2"/>
  <c r="AD42" i="2"/>
  <c r="AD196" i="2"/>
  <c r="AD648" i="2"/>
  <c r="AD531" i="2"/>
  <c r="AD440" i="2"/>
  <c r="AD557" i="2"/>
  <c r="AD185" i="2"/>
  <c r="AD121" i="2"/>
  <c r="AD10" i="2"/>
  <c r="AD670" i="2"/>
  <c r="AD312" i="2"/>
  <c r="AD159" i="2"/>
  <c r="AD267" i="2"/>
  <c r="AD318" i="2"/>
  <c r="AD66" i="2"/>
  <c r="AD2" i="2"/>
  <c r="AD255" i="2"/>
  <c r="AD361" i="2"/>
  <c r="AD517" i="2"/>
  <c r="AD629" i="2"/>
  <c r="AD323" i="2"/>
  <c r="AD314" i="2"/>
  <c r="AD611" i="2"/>
  <c r="AD495" i="2"/>
  <c r="AD690" i="2"/>
  <c r="AD493" i="2"/>
  <c r="AD148" i="2"/>
  <c r="AD204" i="2"/>
  <c r="AD12" i="2"/>
  <c r="AD606" i="2"/>
  <c r="AD35" i="2"/>
  <c r="AD285" i="2"/>
  <c r="AD87" i="2"/>
  <c r="AD63" i="2"/>
  <c r="AD11" i="2"/>
  <c r="AD486" i="2"/>
  <c r="AD334" i="2"/>
  <c r="AD332" i="2"/>
  <c r="AD179" i="2"/>
  <c r="AD103" i="2"/>
  <c r="AD60" i="2"/>
  <c r="AD164" i="2"/>
  <c r="AD223" i="2"/>
  <c r="AD22" i="2"/>
  <c r="AD198" i="2"/>
  <c r="AD139" i="2"/>
  <c r="AD343" i="2"/>
  <c r="AD192" i="2"/>
  <c r="AD258" i="2"/>
  <c r="AD251" i="2"/>
  <c r="AD617" i="2"/>
  <c r="AD188" i="2"/>
  <c r="AD653" i="2"/>
  <c r="AD634" i="2"/>
  <c r="AD41" i="2"/>
  <c r="AD587" i="2"/>
  <c r="AD574" i="2"/>
  <c r="AD226" i="2"/>
  <c r="AD261" i="2"/>
  <c r="AD199" i="2"/>
  <c r="AD501" i="2"/>
  <c r="AD263" i="2"/>
  <c r="AD577" i="2"/>
  <c r="AD83" i="2"/>
  <c r="AD706" i="2"/>
  <c r="AD171" i="2"/>
  <c r="AD521" i="2"/>
  <c r="AD29" i="2"/>
  <c r="AD672" i="2"/>
  <c r="AD155" i="2"/>
  <c r="AD608" i="2"/>
  <c r="AD18" i="2"/>
  <c r="AD249" i="2"/>
  <c r="AD731" i="2"/>
  <c r="AD538" i="2"/>
  <c r="AD326" i="2"/>
  <c r="AD691" i="2"/>
  <c r="AD431" i="2"/>
  <c r="AD427" i="2"/>
  <c r="AD125" i="2"/>
  <c r="AD315" i="2"/>
  <c r="AD54" i="2"/>
  <c r="AD474" i="2"/>
  <c r="AD569" i="2"/>
  <c r="AD304" i="2"/>
  <c r="AD145" i="2"/>
  <c r="AD309" i="2"/>
  <c r="AD532" i="2"/>
  <c r="AD32" i="2"/>
  <c r="AD473" i="2"/>
  <c r="AD599" i="2"/>
  <c r="AD385" i="2"/>
  <c r="AD675" i="2"/>
  <c r="AD656" i="2"/>
  <c r="AD105" i="2"/>
  <c r="AD6" i="2"/>
  <c r="AD418" i="2"/>
  <c r="AD130" i="2"/>
  <c r="AD424" i="2"/>
  <c r="AD242" i="2"/>
  <c r="AD68" i="2"/>
  <c r="AD581" i="2"/>
  <c r="AD97" i="2"/>
  <c r="AD510" i="2"/>
  <c r="AD667" i="2"/>
  <c r="AD699" i="2"/>
  <c r="AD728" i="2"/>
  <c r="AD426" i="2"/>
  <c r="AD721" i="2"/>
  <c r="AD627" i="2"/>
  <c r="AD350" i="2"/>
  <c r="AD709" i="2"/>
  <c r="AD330" i="2"/>
  <c r="AD101" i="2"/>
  <c r="AD225" i="2"/>
  <c r="AD365" i="2"/>
  <c r="AD150" i="2"/>
  <c r="AD363" i="2"/>
  <c r="AD181" i="2"/>
  <c r="AD344" i="2"/>
  <c r="AD21" i="2"/>
  <c r="AD641" i="2"/>
  <c r="AD104" i="2"/>
  <c r="AD23" i="2"/>
  <c r="AD95" i="2"/>
  <c r="AD16" i="2"/>
  <c r="AD663" i="2"/>
  <c r="AD588" i="2"/>
  <c r="AD603" i="2"/>
  <c r="AD489" i="2"/>
  <c r="AD94" i="2"/>
  <c r="AD477" i="2"/>
  <c r="AD187" i="2"/>
  <c r="AD715" i="2"/>
  <c r="AD544" i="2"/>
  <c r="AD539" i="2"/>
  <c r="AD383" i="2"/>
  <c r="AD206" i="2"/>
  <c r="AD208" i="2"/>
  <c r="AD585" i="2"/>
  <c r="AD24" i="2"/>
  <c r="AD552" i="2"/>
  <c r="AD163" i="2"/>
  <c r="AD229" i="2"/>
  <c r="AD359" i="2"/>
  <c r="AD724" i="2"/>
  <c r="AD481" i="2"/>
  <c r="AD621" i="2"/>
  <c r="AD107" i="2"/>
  <c r="AD508" i="2"/>
  <c r="AD319" i="2"/>
  <c r="AD410" i="2"/>
  <c r="AD174" i="2"/>
  <c r="AD73" i="2"/>
  <c r="AD602" i="2"/>
  <c r="AD548" i="2"/>
  <c r="AD700" i="2"/>
  <c r="AD310" i="2"/>
  <c r="AD454" i="2"/>
  <c r="AD428" i="2"/>
  <c r="AD488" i="2"/>
  <c r="AD401" i="2"/>
  <c r="AD333" i="2"/>
  <c r="AD528" i="2"/>
  <c r="AD291" i="2"/>
  <c r="AD347" i="2"/>
  <c r="AD592" i="2"/>
  <c r="AD58" i="2"/>
  <c r="AD688" i="2"/>
  <c r="AD476" i="2"/>
  <c r="AD578" i="2"/>
  <c r="AD462" i="2"/>
  <c r="AD384" i="2"/>
  <c r="AD479" i="2"/>
  <c r="AD718" i="2"/>
  <c r="AD311" i="2"/>
  <c r="AD124" i="2"/>
  <c r="AD582" i="2"/>
  <c r="AD458" i="2"/>
  <c r="AD520" i="2"/>
  <c r="AD613" i="2"/>
  <c r="AD283" i="2"/>
  <c r="AD176" i="2"/>
  <c r="AD594" i="2"/>
  <c r="AD717" i="2"/>
  <c r="AD189" i="2"/>
  <c r="AD131" i="2"/>
  <c r="AD624" i="2"/>
  <c r="AD497" i="2"/>
  <c r="AD540" i="2"/>
  <c r="AD415" i="2"/>
  <c r="AD120" i="2"/>
  <c r="AD609" i="2"/>
  <c r="AD639" i="2"/>
  <c r="AD452" i="2"/>
  <c r="AD241" i="2"/>
  <c r="AD390" i="2"/>
  <c r="AD536" i="2"/>
  <c r="AD682" i="2"/>
  <c r="AD635" i="2"/>
  <c r="AD732" i="2"/>
  <c r="AD448" i="2"/>
  <c r="AD317" i="2"/>
  <c r="AD40" i="2"/>
  <c r="AD666" i="2"/>
  <c r="AD391" i="2"/>
  <c r="AD233" i="2"/>
  <c r="AD34" i="2"/>
  <c r="AD99" i="2"/>
  <c r="AD668" i="2"/>
  <c r="AD109" i="2"/>
  <c r="AD397" i="2"/>
  <c r="AD506" i="2"/>
  <c r="AD386" i="2"/>
  <c r="AD713" i="2"/>
  <c r="AD681" i="2"/>
  <c r="AD496" i="2"/>
  <c r="AD136" i="2"/>
  <c r="AD169" i="2"/>
  <c r="AD398" i="2"/>
  <c r="AD142" i="2"/>
  <c r="AD485" i="2"/>
  <c r="AD286" i="2"/>
  <c r="AD612" i="2"/>
  <c r="AD132" i="2"/>
  <c r="AD270" i="2"/>
  <c r="AD550" i="2"/>
  <c r="AD80" i="2"/>
  <c r="AD248" i="2"/>
  <c r="AD404" i="2"/>
  <c r="AD614" i="2"/>
  <c r="AD81" i="2"/>
  <c r="AD305" i="2"/>
  <c r="AD260" i="2"/>
  <c r="AD589" i="2"/>
  <c r="AD694" i="2"/>
  <c r="AD679" i="2"/>
  <c r="AD220" i="2"/>
  <c r="AD512" i="2"/>
  <c r="AD137" i="2"/>
  <c r="AD399" i="2"/>
  <c r="AD49" i="2"/>
  <c r="AD566" i="2"/>
  <c r="AD357" i="2"/>
  <c r="AD443" i="2"/>
  <c r="AD380" i="2"/>
  <c r="AD645" i="2"/>
  <c r="AD584" i="2"/>
  <c r="AD405" i="2"/>
  <c r="AD154" i="2"/>
  <c r="AD719" i="2"/>
  <c r="AD586" i="2"/>
  <c r="AD366" i="2"/>
  <c r="AD661" i="2"/>
  <c r="AD730" i="2"/>
  <c r="AD660" i="2"/>
  <c r="AD262" i="2"/>
  <c r="AD56" i="2"/>
  <c r="AD180" i="2"/>
  <c r="AD62" i="2"/>
  <c r="AD135" i="2"/>
  <c r="AD657" i="2"/>
  <c r="AD518" i="2"/>
  <c r="AD387" i="2"/>
  <c r="AD704" i="2"/>
  <c r="AD313" i="2"/>
  <c r="AD252" i="2"/>
  <c r="AD37" i="2"/>
  <c r="AD273" i="2"/>
  <c r="AD274" i="2"/>
  <c r="AD505" i="2"/>
  <c r="AD714" i="2"/>
  <c r="AD572" i="2"/>
  <c r="AD625" i="2"/>
  <c r="AD546" i="2"/>
  <c r="AD416" i="2"/>
  <c r="AD324" i="2"/>
  <c r="AD216" i="2"/>
  <c r="AD673" i="2"/>
  <c r="AD471" i="2"/>
  <c r="AD711" i="2"/>
  <c r="AD705" i="2"/>
  <c r="AD466" i="2"/>
  <c r="AD284" i="2"/>
  <c r="AD256" i="2"/>
  <c r="AD733" i="2"/>
  <c r="AD519" i="2"/>
  <c r="AD654" i="2"/>
  <c r="AD186" i="2"/>
  <c r="AD560" i="2"/>
  <c r="AD100" i="2"/>
  <c r="AD707" i="2"/>
  <c r="AD651" i="2"/>
  <c r="AD632" i="2"/>
  <c r="AD325" i="2"/>
  <c r="AD232" i="2"/>
  <c r="AD514" i="2"/>
  <c r="AD378" i="2"/>
  <c r="AD353" i="2"/>
  <c r="AD522" i="2"/>
  <c r="AD650" i="2"/>
  <c r="AD211" i="2"/>
  <c r="AD472" i="2"/>
  <c r="AD269" i="2"/>
  <c r="AD696" i="2"/>
  <c r="AD511" i="2"/>
  <c r="AD432" i="2"/>
  <c r="AD297" i="2"/>
  <c r="AD281" i="2"/>
  <c r="AD549" i="2"/>
  <c r="AD110" i="2"/>
  <c r="AD328" i="2"/>
  <c r="AD348" i="2"/>
  <c r="AD628" i="2"/>
  <c r="AD146" i="2"/>
  <c r="AD559" i="2"/>
  <c r="AD570" i="2"/>
  <c r="AD257" i="2"/>
  <c r="AD712" i="2"/>
  <c r="AD234" i="2"/>
  <c r="AD513" i="2"/>
  <c r="AD290" i="2"/>
  <c r="AD302" i="2"/>
  <c r="AD562" i="2"/>
  <c r="AD499" i="2"/>
  <c r="AD456" i="2"/>
  <c r="AD373" i="2"/>
  <c r="AD619" i="2"/>
  <c r="AD469" i="2"/>
  <c r="AD425" i="2"/>
  <c r="AD620" i="2"/>
  <c r="AD697" i="2"/>
  <c r="AD244" i="2"/>
  <c r="AD337" i="2"/>
  <c r="AD687" i="2"/>
  <c r="AD534" i="2"/>
  <c r="AD685" i="2"/>
  <c r="AD729" i="2"/>
  <c r="AD607" i="2"/>
  <c r="AD610" i="2"/>
  <c r="AD643" i="2"/>
  <c r="AD702" i="2"/>
  <c r="AD422" i="2"/>
  <c r="AD655" i="2"/>
  <c r="AD674" i="2"/>
  <c r="AD677" i="2"/>
  <c r="AD530" i="2"/>
  <c r="AD640" i="2"/>
  <c r="AD636" i="2"/>
  <c r="AD487" i="2"/>
  <c r="AD652" i="2"/>
  <c r="AD583" i="2"/>
  <c r="AD692" i="2"/>
  <c r="AD698" i="2"/>
  <c r="AD686" i="2"/>
  <c r="AD726" i="2"/>
  <c r="AD701" i="2"/>
  <c r="AD725" i="2"/>
  <c r="AD710" i="2"/>
  <c r="AD727" i="2"/>
  <c r="AD664" i="2"/>
  <c r="AD716" i="2"/>
  <c r="AD669" i="2"/>
  <c r="AC615" i="2"/>
  <c r="AC553" i="2"/>
  <c r="AC551" i="2"/>
  <c r="AC78" i="2"/>
  <c r="AC335" i="2"/>
  <c r="AC411" i="2"/>
  <c r="AC409" i="2"/>
  <c r="AC545" i="2"/>
  <c r="AC345" i="2"/>
  <c r="AC554" i="2"/>
  <c r="AC259" i="2"/>
  <c r="AC437" i="2"/>
  <c r="AC127" i="2"/>
  <c r="AC676" i="2"/>
  <c r="AC102" i="2"/>
  <c r="AC537" i="2"/>
  <c r="AC438" i="2"/>
  <c r="AC659" i="2"/>
  <c r="AC389" i="2"/>
  <c r="AC59" i="2"/>
  <c r="AC475" i="2"/>
  <c r="AC453" i="2"/>
  <c r="AC423" i="2"/>
  <c r="AC93" i="2"/>
  <c r="AC224" i="2"/>
  <c r="AC228" i="2"/>
  <c r="AC601" i="2"/>
  <c r="AC300" i="2"/>
  <c r="AC630" i="2"/>
  <c r="AC467" i="2"/>
  <c r="AC76" i="2"/>
  <c r="AC591" i="2"/>
  <c r="AC662" i="2"/>
  <c r="AC338" i="2"/>
  <c r="AC3" i="2"/>
  <c r="AC84" i="2"/>
  <c r="AC429" i="2"/>
  <c r="AC85" i="2"/>
  <c r="AC207" i="2"/>
  <c r="AC649" i="2"/>
  <c r="AC201" i="2"/>
  <c r="AC364" i="2"/>
  <c r="AC143" i="2"/>
  <c r="AC541" i="2"/>
  <c r="AC372" i="2"/>
  <c r="AC96" i="2"/>
  <c r="AC579" i="2"/>
  <c r="AC215" i="2"/>
  <c r="AC200" i="2"/>
  <c r="AC369" i="2"/>
  <c r="AC502" i="2"/>
  <c r="AC152" i="2"/>
  <c r="AC393" i="2"/>
  <c r="AC296" i="2"/>
  <c r="AC86" i="2"/>
  <c r="AC460" i="2"/>
  <c r="AC500" i="2"/>
  <c r="AC293" i="2"/>
  <c r="AC264" i="2"/>
  <c r="AC147" i="2"/>
  <c r="AC287" i="2"/>
  <c r="AC253" i="2"/>
  <c r="AC118" i="2"/>
  <c r="AC246" i="2"/>
  <c r="AC358" i="2"/>
  <c r="AC524" i="2"/>
  <c r="AC112" i="2"/>
  <c r="AC447" i="2"/>
  <c r="AC371" i="2"/>
  <c r="AC434" i="2"/>
  <c r="AC71" i="2"/>
  <c r="AC123" i="2"/>
  <c r="AC243" i="2"/>
  <c r="AC413" i="2"/>
  <c r="AC279" i="2"/>
  <c r="AC573" i="2"/>
  <c r="AC221" i="2"/>
  <c r="AC45" i="2"/>
  <c r="AC122" i="2"/>
  <c r="AC464" i="2"/>
  <c r="AC468" i="2"/>
  <c r="AC412" i="2"/>
  <c r="AC457" i="2"/>
  <c r="AC375" i="2"/>
  <c r="AC114" i="2"/>
  <c r="AC282" i="2"/>
  <c r="AC217" i="2"/>
  <c r="AC450" i="2"/>
  <c r="AC203" i="2"/>
  <c r="AC268" i="2"/>
  <c r="AC616" i="2"/>
  <c r="AC222" i="2"/>
  <c r="AC446" i="2"/>
  <c r="AC377" i="2"/>
  <c r="AC693" i="2"/>
  <c r="AC596" i="2"/>
  <c r="AC67" i="2"/>
  <c r="AC51" i="2"/>
  <c r="AC406" i="2"/>
  <c r="AC236" i="2"/>
  <c r="AC113" i="2"/>
  <c r="AC111" i="2"/>
  <c r="AC349" i="2"/>
  <c r="AC43" i="2"/>
  <c r="AC28" i="2"/>
  <c r="AC167" i="2"/>
  <c r="AC342" i="2"/>
  <c r="AC14" i="2"/>
  <c r="AC30" i="2"/>
  <c r="AC161" i="2"/>
  <c r="AC119" i="2"/>
  <c r="AC646" i="2"/>
  <c r="AC48" i="2"/>
  <c r="AC178" i="2"/>
  <c r="AC442" i="2"/>
  <c r="AC316" i="2"/>
  <c r="AC445" i="2"/>
  <c r="AC138" i="2"/>
  <c r="AC17" i="2"/>
  <c r="AC527" i="2"/>
  <c r="AC526" i="2"/>
  <c r="AC160" i="2"/>
  <c r="AC277" i="2"/>
  <c r="AC69" i="2"/>
  <c r="AC356" i="2"/>
  <c r="AC280" i="2"/>
  <c r="AC341" i="2"/>
  <c r="AC644" i="2"/>
  <c r="AC156" i="2"/>
  <c r="AC46" i="2"/>
  <c r="AC15" i="2"/>
  <c r="AC117" i="2"/>
  <c r="AC238" i="2"/>
  <c r="AC303" i="2"/>
  <c r="AC382" i="2"/>
  <c r="AC703" i="2"/>
  <c r="AC678" i="2"/>
  <c r="AC638" i="2"/>
  <c r="AC388" i="2"/>
  <c r="AC322" i="2"/>
  <c r="AC294" i="2"/>
  <c r="AC400" i="2"/>
  <c r="AC214" i="2"/>
  <c r="AC360" i="2"/>
  <c r="AC563" i="2"/>
  <c r="AC631" i="2"/>
  <c r="AC266" i="2"/>
  <c r="AC449" i="2"/>
  <c r="AC320" i="2"/>
  <c r="AC175" i="2"/>
  <c r="AC339" i="2"/>
  <c r="AC444" i="2"/>
  <c r="AC13" i="2"/>
  <c r="AC38" i="2"/>
  <c r="AC723" i="2"/>
  <c r="AC461" i="2"/>
  <c r="AC172" i="2"/>
  <c r="AC26" i="2"/>
  <c r="AC535" i="2"/>
  <c r="AC219" i="2"/>
  <c r="AC197" i="2"/>
  <c r="AC417" i="2"/>
  <c r="AC327" i="2"/>
  <c r="AC295" i="2"/>
  <c r="AC235" i="2"/>
  <c r="AC158" i="2"/>
  <c r="AC503" i="2"/>
  <c r="AC626" i="2"/>
  <c r="AC525" i="2"/>
  <c r="AC231" i="2"/>
  <c r="AC491" i="2"/>
  <c r="AC299" i="2"/>
  <c r="AC567" i="2"/>
  <c r="AC529" i="2"/>
  <c r="AC213" i="2"/>
  <c r="AC593" i="2"/>
  <c r="AC598" i="2"/>
  <c r="AC671" i="2"/>
  <c r="AC604" i="2"/>
  <c r="AC209" i="2"/>
  <c r="AC647" i="2"/>
  <c r="AC498" i="2"/>
  <c r="AC39" i="2"/>
  <c r="AC490" i="2"/>
  <c r="AC151" i="2"/>
  <c r="AC271" i="2"/>
  <c r="AC482" i="2"/>
  <c r="AC597" i="2"/>
  <c r="AC590" i="2"/>
  <c r="AC90" i="2"/>
  <c r="AC5" i="2"/>
  <c r="AC463" i="2"/>
  <c r="AC157" i="2"/>
  <c r="AC153" i="2"/>
  <c r="AC292" i="2"/>
  <c r="AC194" i="2"/>
  <c r="AC351" i="2"/>
  <c r="AC618" i="2"/>
  <c r="AC633" i="2"/>
  <c r="AC642" i="2"/>
  <c r="AC556" i="2"/>
  <c r="AC106" i="2"/>
  <c r="AC329" i="2"/>
  <c r="AC141" i="2"/>
  <c r="AC575" i="2"/>
  <c r="AC202" i="2"/>
  <c r="AC637" i="2"/>
  <c r="AC470" i="2"/>
  <c r="AC308" i="2"/>
  <c r="AC108" i="2"/>
  <c r="AC52" i="2"/>
  <c r="AC55" i="2"/>
  <c r="AC455" i="2"/>
  <c r="AC480" i="2"/>
  <c r="AC465" i="2"/>
  <c r="AC516" i="2"/>
  <c r="AC561" i="2"/>
  <c r="AC419" i="2"/>
  <c r="AC433" i="2"/>
  <c r="AC82" i="2"/>
  <c r="AC75" i="2"/>
  <c r="AC133" i="2"/>
  <c r="AC212" i="2"/>
  <c r="AC64" i="2"/>
  <c r="AC367" i="2"/>
  <c r="AC8" i="2"/>
  <c r="AC149" i="2"/>
  <c r="AC191" i="2"/>
  <c r="AC25" i="2"/>
  <c r="AC254" i="2"/>
  <c r="AC168" i="2"/>
  <c r="AC395" i="2"/>
  <c r="AC307" i="2"/>
  <c r="AC362" i="2"/>
  <c r="AC509" i="2"/>
  <c r="AC542" i="2"/>
  <c r="AC708" i="2"/>
  <c r="AC44" i="2"/>
  <c r="AC478" i="2"/>
  <c r="AC504" i="2"/>
  <c r="AC436" i="2"/>
  <c r="AC689" i="2"/>
  <c r="AC396" i="2"/>
  <c r="AC47" i="2"/>
  <c r="AC331" i="2"/>
  <c r="AC402" i="2"/>
  <c r="AC441" i="2"/>
  <c r="AC74" i="2"/>
  <c r="AC623" i="2"/>
  <c r="AC134" i="2"/>
  <c r="AC278" i="2"/>
  <c r="AC684" i="2"/>
  <c r="AC116" i="2"/>
  <c r="AC439" i="2"/>
  <c r="AC301" i="2"/>
  <c r="AC354" i="2"/>
  <c r="AC376" i="2"/>
  <c r="AC140" i="2"/>
  <c r="AC533" i="2"/>
  <c r="AC451" i="2"/>
  <c r="AC340" i="2"/>
  <c r="AC600" i="2"/>
  <c r="AC20" i="2"/>
  <c r="AC580" i="2"/>
  <c r="AC571" i="2"/>
  <c r="AC288" i="2"/>
  <c r="AC722" i="2"/>
  <c r="AC484" i="2"/>
  <c r="AC27" i="2"/>
  <c r="AC374" i="2"/>
  <c r="AC407" i="2"/>
  <c r="AC370" i="2"/>
  <c r="AC421" i="2"/>
  <c r="AC695" i="2"/>
  <c r="AC547" i="2"/>
  <c r="AC414" i="2"/>
  <c r="AC57" i="2"/>
  <c r="AC53" i="2"/>
  <c r="AC346" i="2"/>
  <c r="AC483" i="2"/>
  <c r="AC166" i="2"/>
  <c r="AC420" i="2"/>
  <c r="AC430" i="2"/>
  <c r="AC494" i="2"/>
  <c r="AC392" i="2"/>
  <c r="AC408" i="2"/>
  <c r="AC91" i="2"/>
  <c r="AC237" i="2"/>
  <c r="AC240" i="2"/>
  <c r="AC265" i="2"/>
  <c r="AC190" i="2"/>
  <c r="AC564" i="2"/>
  <c r="AC88" i="2"/>
  <c r="AC50" i="2"/>
  <c r="AC227" i="2"/>
  <c r="AC4" i="2"/>
  <c r="AC543" i="2"/>
  <c r="AC336" i="2"/>
  <c r="AC230" i="2"/>
  <c r="AC173" i="2"/>
  <c r="AC89" i="2"/>
  <c r="AC170" i="2"/>
  <c r="AC492" i="2"/>
  <c r="AC680" i="2"/>
  <c r="AC306" i="2"/>
  <c r="AC77" i="2"/>
  <c r="AC622" i="2"/>
  <c r="AC210" i="2"/>
  <c r="AC368" i="2"/>
  <c r="AC177" i="2"/>
  <c r="AC276" i="2"/>
  <c r="AC247" i="2"/>
  <c r="AC61" i="2"/>
  <c r="AC403" i="2"/>
  <c r="AC79" i="2"/>
  <c r="AC568" i="2"/>
  <c r="AC523" i="2"/>
  <c r="AC250" i="2"/>
  <c r="AC595" i="2"/>
  <c r="AC381" i="2"/>
  <c r="AC195" i="2"/>
  <c r="AC352" i="2"/>
  <c r="AC658" i="2"/>
  <c r="AC298" i="2"/>
  <c r="AC245" i="2"/>
  <c r="AC459" i="2"/>
  <c r="AC193" i="2"/>
  <c r="AC379" i="2"/>
  <c r="AC144" i="2"/>
  <c r="AC435" i="2"/>
  <c r="AC565" i="2"/>
  <c r="AC355" i="2"/>
  <c r="AC162" i="2"/>
  <c r="AC275" i="2"/>
  <c r="AC70" i="2"/>
  <c r="AC239" i="2"/>
  <c r="AC92" i="2"/>
  <c r="AC321" i="2"/>
  <c r="AC605" i="2"/>
  <c r="AC272" i="2"/>
  <c r="AC31" i="2"/>
  <c r="AC205" i="2"/>
  <c r="AC9" i="2"/>
  <c r="AC115" i="2"/>
  <c r="AC289" i="2"/>
  <c r="AC558" i="2"/>
  <c r="AC98" i="2"/>
  <c r="AC128" i="2"/>
  <c r="AC65" i="2"/>
  <c r="AC665" i="2"/>
  <c r="AC720" i="2"/>
  <c r="AC576" i="2"/>
  <c r="AC7" i="2"/>
  <c r="AC515" i="2"/>
  <c r="AC183" i="2"/>
  <c r="AC218" i="2"/>
  <c r="AC165" i="2"/>
  <c r="AC184" i="2"/>
  <c r="AC33" i="2"/>
  <c r="AC36" i="2"/>
  <c r="AC129" i="2"/>
  <c r="AC182" i="2"/>
  <c r="AC394" i="2"/>
  <c r="AC507" i="2"/>
  <c r="AC126" i="2"/>
  <c r="AC683" i="2"/>
  <c r="AC19" i="2"/>
  <c r="AC555" i="2"/>
  <c r="AC72" i="2"/>
  <c r="AC42" i="2"/>
  <c r="AC196" i="2"/>
  <c r="AC648" i="2"/>
  <c r="AC531" i="2"/>
  <c r="AC440" i="2"/>
  <c r="AC557" i="2"/>
  <c r="AC185" i="2"/>
  <c r="AC121" i="2"/>
  <c r="AC10" i="2"/>
  <c r="AC670" i="2"/>
  <c r="AC312" i="2"/>
  <c r="AC159" i="2"/>
  <c r="AC267" i="2"/>
  <c r="AC318" i="2"/>
  <c r="AC66" i="2"/>
  <c r="AC2" i="2"/>
  <c r="AC255" i="2"/>
  <c r="AC361" i="2"/>
  <c r="AC517" i="2"/>
  <c r="AC629" i="2"/>
  <c r="AC323" i="2"/>
  <c r="AC314" i="2"/>
  <c r="AC611" i="2"/>
  <c r="AC495" i="2"/>
  <c r="AC690" i="2"/>
  <c r="AC493" i="2"/>
  <c r="AC148" i="2"/>
  <c r="AC204" i="2"/>
  <c r="AC12" i="2"/>
  <c r="AC606" i="2"/>
  <c r="AC35" i="2"/>
  <c r="AC285" i="2"/>
  <c r="AC87" i="2"/>
  <c r="AC63" i="2"/>
  <c r="AC11" i="2"/>
  <c r="AC486" i="2"/>
  <c r="AC334" i="2"/>
  <c r="AC332" i="2"/>
  <c r="AC179" i="2"/>
  <c r="AC103" i="2"/>
  <c r="AC60" i="2"/>
  <c r="AC164" i="2"/>
  <c r="AC223" i="2"/>
  <c r="AC22" i="2"/>
  <c r="AC198" i="2"/>
  <c r="AC139" i="2"/>
  <c r="AC343" i="2"/>
  <c r="AC192" i="2"/>
  <c r="AC258" i="2"/>
  <c r="AC251" i="2"/>
  <c r="AC617" i="2"/>
  <c r="AC188" i="2"/>
  <c r="AC653" i="2"/>
  <c r="AC634" i="2"/>
  <c r="AC41" i="2"/>
  <c r="AC587" i="2"/>
  <c r="AC574" i="2"/>
  <c r="AC226" i="2"/>
  <c r="AC261" i="2"/>
  <c r="AC199" i="2"/>
  <c r="AC501" i="2"/>
  <c r="AC263" i="2"/>
  <c r="AC577" i="2"/>
  <c r="AC83" i="2"/>
  <c r="AC706" i="2"/>
  <c r="AC171" i="2"/>
  <c r="AC521" i="2"/>
  <c r="AC29" i="2"/>
  <c r="AC672" i="2"/>
  <c r="AC155" i="2"/>
  <c r="AC608" i="2"/>
  <c r="AC18" i="2"/>
  <c r="AC249" i="2"/>
  <c r="AC731" i="2"/>
  <c r="AC538" i="2"/>
  <c r="AC326" i="2"/>
  <c r="AC691" i="2"/>
  <c r="AC431" i="2"/>
  <c r="AC427" i="2"/>
  <c r="AC125" i="2"/>
  <c r="AC315" i="2"/>
  <c r="AC54" i="2"/>
  <c r="AC474" i="2"/>
  <c r="AC569" i="2"/>
  <c r="AC304" i="2"/>
  <c r="AC145" i="2"/>
  <c r="AC309" i="2"/>
  <c r="AC532" i="2"/>
  <c r="AC32" i="2"/>
  <c r="AC473" i="2"/>
  <c r="AC599" i="2"/>
  <c r="AC385" i="2"/>
  <c r="AC675" i="2"/>
  <c r="AC656" i="2"/>
  <c r="AC105" i="2"/>
  <c r="AC6" i="2"/>
  <c r="AC418" i="2"/>
  <c r="AC130" i="2"/>
  <c r="AC424" i="2"/>
  <c r="AC242" i="2"/>
  <c r="AC68" i="2"/>
  <c r="AC581" i="2"/>
  <c r="AC97" i="2"/>
  <c r="AC510" i="2"/>
  <c r="AC667" i="2"/>
  <c r="AC699" i="2"/>
  <c r="AC728" i="2"/>
  <c r="AC426" i="2"/>
  <c r="AC721" i="2"/>
  <c r="AC627" i="2"/>
  <c r="AC350" i="2"/>
  <c r="AC709" i="2"/>
  <c r="AC330" i="2"/>
  <c r="AC101" i="2"/>
  <c r="AC225" i="2"/>
  <c r="AC365" i="2"/>
  <c r="AC150" i="2"/>
  <c r="AC363" i="2"/>
  <c r="AC181" i="2"/>
  <c r="AC344" i="2"/>
  <c r="AC21" i="2"/>
  <c r="AC641" i="2"/>
  <c r="AC104" i="2"/>
  <c r="AC23" i="2"/>
  <c r="AC95" i="2"/>
  <c r="AC16" i="2"/>
  <c r="AC663" i="2"/>
  <c r="AC588" i="2"/>
  <c r="AC603" i="2"/>
  <c r="AC489" i="2"/>
  <c r="AC94" i="2"/>
  <c r="AC477" i="2"/>
  <c r="AC187" i="2"/>
  <c r="AC715" i="2"/>
  <c r="AC544" i="2"/>
  <c r="AC539" i="2"/>
  <c r="AC383" i="2"/>
  <c r="AC206" i="2"/>
  <c r="AC208" i="2"/>
  <c r="AC585" i="2"/>
  <c r="AC24" i="2"/>
  <c r="AC552" i="2"/>
  <c r="AC163" i="2"/>
  <c r="AC229" i="2"/>
  <c r="AC359" i="2"/>
  <c r="AC724" i="2"/>
  <c r="AC481" i="2"/>
  <c r="AC621" i="2"/>
  <c r="AC107" i="2"/>
  <c r="AC508" i="2"/>
  <c r="AC319" i="2"/>
  <c r="AC410" i="2"/>
  <c r="AC174" i="2"/>
  <c r="AC73" i="2"/>
  <c r="AC602" i="2"/>
  <c r="AC548" i="2"/>
  <c r="AC700" i="2"/>
  <c r="AC310" i="2"/>
  <c r="AC454" i="2"/>
  <c r="AC428" i="2"/>
  <c r="AC488" i="2"/>
  <c r="AC401" i="2"/>
  <c r="AC333" i="2"/>
  <c r="AC528" i="2"/>
  <c r="AC291" i="2"/>
  <c r="AC347" i="2"/>
  <c r="AC592" i="2"/>
  <c r="AC58" i="2"/>
  <c r="AC688" i="2"/>
  <c r="AC476" i="2"/>
  <c r="AC578" i="2"/>
  <c r="AC462" i="2"/>
  <c r="AC384" i="2"/>
  <c r="AC479" i="2"/>
  <c r="AC718" i="2"/>
  <c r="AC311" i="2"/>
  <c r="AC124" i="2"/>
  <c r="AC582" i="2"/>
  <c r="AC458" i="2"/>
  <c r="AC520" i="2"/>
  <c r="AC613" i="2"/>
  <c r="AC283" i="2"/>
  <c r="AC176" i="2"/>
  <c r="AC594" i="2"/>
  <c r="AC717" i="2"/>
  <c r="AC189" i="2"/>
  <c r="AC131" i="2"/>
  <c r="AC624" i="2"/>
  <c r="AC497" i="2"/>
  <c r="AC540" i="2"/>
  <c r="AC415" i="2"/>
  <c r="AC120" i="2"/>
  <c r="AC609" i="2"/>
  <c r="AC639" i="2"/>
  <c r="AC452" i="2"/>
  <c r="AC241" i="2"/>
  <c r="AC390" i="2"/>
  <c r="AC536" i="2"/>
  <c r="AC682" i="2"/>
  <c r="AC635" i="2"/>
  <c r="AC732" i="2"/>
  <c r="AC448" i="2"/>
  <c r="AC317" i="2"/>
  <c r="AC40" i="2"/>
  <c r="AC666" i="2"/>
  <c r="AC391" i="2"/>
  <c r="AC233" i="2"/>
  <c r="AC34" i="2"/>
  <c r="AC99" i="2"/>
  <c r="AC668" i="2"/>
  <c r="AC109" i="2"/>
  <c r="AC397" i="2"/>
  <c r="AC506" i="2"/>
  <c r="AC386" i="2"/>
  <c r="AC713" i="2"/>
  <c r="AC681" i="2"/>
  <c r="AC496" i="2"/>
  <c r="AC136" i="2"/>
  <c r="AC169" i="2"/>
  <c r="AC398" i="2"/>
  <c r="AC142" i="2"/>
  <c r="AC485" i="2"/>
  <c r="AC286" i="2"/>
  <c r="AC612" i="2"/>
  <c r="AC132" i="2"/>
  <c r="AC270" i="2"/>
  <c r="AC550" i="2"/>
  <c r="AC80" i="2"/>
  <c r="AC248" i="2"/>
  <c r="AC404" i="2"/>
  <c r="AC614" i="2"/>
  <c r="AC81" i="2"/>
  <c r="AC305" i="2"/>
  <c r="AC260" i="2"/>
  <c r="AC589" i="2"/>
  <c r="AC694" i="2"/>
  <c r="AC679" i="2"/>
  <c r="AC220" i="2"/>
  <c r="AC512" i="2"/>
  <c r="AC137" i="2"/>
  <c r="AC399" i="2"/>
  <c r="AC49" i="2"/>
  <c r="AC566" i="2"/>
  <c r="AC357" i="2"/>
  <c r="AC443" i="2"/>
  <c r="AC380" i="2"/>
  <c r="AC645" i="2"/>
  <c r="AC584" i="2"/>
  <c r="AC405" i="2"/>
  <c r="AC154" i="2"/>
  <c r="AC719" i="2"/>
  <c r="AC586" i="2"/>
  <c r="AC366" i="2"/>
  <c r="AC661" i="2"/>
  <c r="AC730" i="2"/>
  <c r="AC660" i="2"/>
  <c r="AC262" i="2"/>
  <c r="AC56" i="2"/>
  <c r="AC180" i="2"/>
  <c r="AC62" i="2"/>
  <c r="AC135" i="2"/>
  <c r="AC657" i="2"/>
  <c r="AC518" i="2"/>
  <c r="AC387" i="2"/>
  <c r="AC704" i="2"/>
  <c r="AC313" i="2"/>
  <c r="AC252" i="2"/>
  <c r="AC37" i="2"/>
  <c r="AC273" i="2"/>
  <c r="AC274" i="2"/>
  <c r="AC505" i="2"/>
  <c r="AC714" i="2"/>
  <c r="AC572" i="2"/>
  <c r="AC625" i="2"/>
  <c r="AC546" i="2"/>
  <c r="AC416" i="2"/>
  <c r="AC324" i="2"/>
  <c r="AC216" i="2"/>
  <c r="AC673" i="2"/>
  <c r="AC471" i="2"/>
  <c r="AC711" i="2"/>
  <c r="AC705" i="2"/>
  <c r="AC466" i="2"/>
  <c r="AC284" i="2"/>
  <c r="AC256" i="2"/>
  <c r="AC733" i="2"/>
  <c r="AC519" i="2"/>
  <c r="AC654" i="2"/>
  <c r="AC186" i="2"/>
  <c r="AC560" i="2"/>
  <c r="AC100" i="2"/>
  <c r="AC707" i="2"/>
  <c r="AC651" i="2"/>
  <c r="AC632" i="2"/>
  <c r="AC325" i="2"/>
  <c r="AC232" i="2"/>
  <c r="AC514" i="2"/>
  <c r="AC378" i="2"/>
  <c r="AC353" i="2"/>
  <c r="AC522" i="2"/>
  <c r="AC650" i="2"/>
  <c r="AC211" i="2"/>
  <c r="AC472" i="2"/>
  <c r="AC269" i="2"/>
  <c r="AC696" i="2"/>
  <c r="AC511" i="2"/>
  <c r="AC432" i="2"/>
  <c r="AC297" i="2"/>
  <c r="AC281" i="2"/>
  <c r="AC549" i="2"/>
  <c r="AC110" i="2"/>
  <c r="AC328" i="2"/>
  <c r="AC348" i="2"/>
  <c r="AC628" i="2"/>
  <c r="AC146" i="2"/>
  <c r="AC559" i="2"/>
  <c r="AC570" i="2"/>
  <c r="AC257" i="2"/>
  <c r="AC712" i="2"/>
  <c r="AC234" i="2"/>
  <c r="AC513" i="2"/>
  <c r="AC290" i="2"/>
  <c r="AC302" i="2"/>
  <c r="AC562" i="2"/>
  <c r="AC499" i="2"/>
  <c r="AC456" i="2"/>
  <c r="AC373" i="2"/>
  <c r="AC619" i="2"/>
  <c r="AC469" i="2"/>
  <c r="AC425" i="2"/>
  <c r="AC620" i="2"/>
  <c r="AC697" i="2"/>
  <c r="AC244" i="2"/>
  <c r="AC337" i="2"/>
  <c r="AC687" i="2"/>
  <c r="AC534" i="2"/>
  <c r="AC685" i="2"/>
  <c r="AC729" i="2"/>
  <c r="AC607" i="2"/>
  <c r="AC610" i="2"/>
  <c r="AC643" i="2"/>
  <c r="AC702" i="2"/>
  <c r="AC422" i="2"/>
  <c r="AC655" i="2"/>
  <c r="AC674" i="2"/>
  <c r="AC677" i="2"/>
  <c r="AC530" i="2"/>
  <c r="AC640" i="2"/>
  <c r="AC636" i="2"/>
  <c r="AC487" i="2"/>
  <c r="AC652" i="2"/>
  <c r="AC583" i="2"/>
  <c r="AC692" i="2"/>
  <c r="AC698" i="2"/>
  <c r="AC686" i="2"/>
  <c r="AC726" i="2"/>
  <c r="AC701" i="2"/>
  <c r="AC725" i="2"/>
  <c r="AC710" i="2"/>
  <c r="AC727" i="2"/>
  <c r="AC664" i="2"/>
  <c r="AC716" i="2"/>
  <c r="AC669" i="2"/>
  <c r="U615" i="2"/>
  <c r="U553" i="2"/>
  <c r="U551" i="2"/>
  <c r="U78" i="2"/>
  <c r="U335" i="2"/>
  <c r="U411" i="2"/>
  <c r="U409" i="2"/>
  <c r="U545" i="2"/>
  <c r="U345" i="2"/>
  <c r="U554" i="2"/>
  <c r="U259" i="2"/>
  <c r="U437" i="2"/>
  <c r="U127" i="2"/>
  <c r="U676" i="2"/>
  <c r="U102" i="2"/>
  <c r="U537" i="2"/>
  <c r="U438" i="2"/>
  <c r="U659" i="2"/>
  <c r="U389" i="2"/>
  <c r="U59" i="2"/>
  <c r="U475" i="2"/>
  <c r="U453" i="2"/>
  <c r="U423" i="2"/>
  <c r="U93" i="2"/>
  <c r="U224" i="2"/>
  <c r="U228" i="2"/>
  <c r="U601" i="2"/>
  <c r="U300" i="2"/>
  <c r="U630" i="2"/>
  <c r="U467" i="2"/>
  <c r="U76" i="2"/>
  <c r="U591" i="2"/>
  <c r="U662" i="2"/>
  <c r="U338" i="2"/>
  <c r="U3" i="2"/>
  <c r="U84" i="2"/>
  <c r="U429" i="2"/>
  <c r="U85" i="2"/>
  <c r="U207" i="2"/>
  <c r="U649" i="2"/>
  <c r="U201" i="2"/>
  <c r="U364" i="2"/>
  <c r="U143" i="2"/>
  <c r="U541" i="2"/>
  <c r="U372" i="2"/>
  <c r="U96" i="2"/>
  <c r="U579" i="2"/>
  <c r="U215" i="2"/>
  <c r="U200" i="2"/>
  <c r="U369" i="2"/>
  <c r="U502" i="2"/>
  <c r="U152" i="2"/>
  <c r="U393" i="2"/>
  <c r="U296" i="2"/>
  <c r="U86" i="2"/>
  <c r="U460" i="2"/>
  <c r="U500" i="2"/>
  <c r="U293" i="2"/>
  <c r="U264" i="2"/>
  <c r="U147" i="2"/>
  <c r="U287" i="2"/>
  <c r="U253" i="2"/>
  <c r="U118" i="2"/>
  <c r="U246" i="2"/>
  <c r="U358" i="2"/>
  <c r="U524" i="2"/>
  <c r="U112" i="2"/>
  <c r="U447" i="2"/>
  <c r="U371" i="2"/>
  <c r="U434" i="2"/>
  <c r="U71" i="2"/>
  <c r="U123" i="2"/>
  <c r="U243" i="2"/>
  <c r="U413" i="2"/>
  <c r="U279" i="2"/>
  <c r="U573" i="2"/>
  <c r="U221" i="2"/>
  <c r="U45" i="2"/>
  <c r="U122" i="2"/>
  <c r="U464" i="2"/>
  <c r="U468" i="2"/>
  <c r="U412" i="2"/>
  <c r="U457" i="2"/>
  <c r="U375" i="2"/>
  <c r="U114" i="2"/>
  <c r="U282" i="2"/>
  <c r="U217" i="2"/>
  <c r="U450" i="2"/>
  <c r="U203" i="2"/>
  <c r="U268" i="2"/>
  <c r="U616" i="2"/>
  <c r="U222" i="2"/>
  <c r="U446" i="2"/>
  <c r="U377" i="2"/>
  <c r="U693" i="2"/>
  <c r="U596" i="2"/>
  <c r="U67" i="2"/>
  <c r="U51" i="2"/>
  <c r="U406" i="2"/>
  <c r="U236" i="2"/>
  <c r="U113" i="2"/>
  <c r="U111" i="2"/>
  <c r="U349" i="2"/>
  <c r="U43" i="2"/>
  <c r="U28" i="2"/>
  <c r="U167" i="2"/>
  <c r="U342" i="2"/>
  <c r="U14" i="2"/>
  <c r="U30" i="2"/>
  <c r="U161" i="2"/>
  <c r="U119" i="2"/>
  <c r="U646" i="2"/>
  <c r="U48" i="2"/>
  <c r="U178" i="2"/>
  <c r="U442" i="2"/>
  <c r="U316" i="2"/>
  <c r="U445" i="2"/>
  <c r="U138" i="2"/>
  <c r="U17" i="2"/>
  <c r="U527" i="2"/>
  <c r="U526" i="2"/>
  <c r="U160" i="2"/>
  <c r="U277" i="2"/>
  <c r="U69" i="2"/>
  <c r="U356" i="2"/>
  <c r="U280" i="2"/>
  <c r="U341" i="2"/>
  <c r="U644" i="2"/>
  <c r="U156" i="2"/>
  <c r="U46" i="2"/>
  <c r="U15" i="2"/>
  <c r="U117" i="2"/>
  <c r="U238" i="2"/>
  <c r="U303" i="2"/>
  <c r="U382" i="2"/>
  <c r="U703" i="2"/>
  <c r="U678" i="2"/>
  <c r="U638" i="2"/>
  <c r="U388" i="2"/>
  <c r="U322" i="2"/>
  <c r="U294" i="2"/>
  <c r="U400" i="2"/>
  <c r="U214" i="2"/>
  <c r="U360" i="2"/>
  <c r="U563" i="2"/>
  <c r="U631" i="2"/>
  <c r="U266" i="2"/>
  <c r="U449" i="2"/>
  <c r="U320" i="2"/>
  <c r="U175" i="2"/>
  <c r="U339" i="2"/>
  <c r="U444" i="2"/>
  <c r="U13" i="2"/>
  <c r="U38" i="2"/>
  <c r="U723" i="2"/>
  <c r="U461" i="2"/>
  <c r="U172" i="2"/>
  <c r="U26" i="2"/>
  <c r="U535" i="2"/>
  <c r="U219" i="2"/>
  <c r="U197" i="2"/>
  <c r="U417" i="2"/>
  <c r="U327" i="2"/>
  <c r="U295" i="2"/>
  <c r="U235" i="2"/>
  <c r="U158" i="2"/>
  <c r="U503" i="2"/>
  <c r="U626" i="2"/>
  <c r="U525" i="2"/>
  <c r="U231" i="2"/>
  <c r="U491" i="2"/>
  <c r="U299" i="2"/>
  <c r="U567" i="2"/>
  <c r="U529" i="2"/>
  <c r="U213" i="2"/>
  <c r="U593" i="2"/>
  <c r="U598" i="2"/>
  <c r="U671" i="2"/>
  <c r="U604" i="2"/>
  <c r="U209" i="2"/>
  <c r="U647" i="2"/>
  <c r="U498" i="2"/>
  <c r="U39" i="2"/>
  <c r="U490" i="2"/>
  <c r="U151" i="2"/>
  <c r="U271" i="2"/>
  <c r="U482" i="2"/>
  <c r="U597" i="2"/>
  <c r="U590" i="2"/>
  <c r="U90" i="2"/>
  <c r="U5" i="2"/>
  <c r="U463" i="2"/>
  <c r="U157" i="2"/>
  <c r="U153" i="2"/>
  <c r="U292" i="2"/>
  <c r="U194" i="2"/>
  <c r="U351" i="2"/>
  <c r="U618" i="2"/>
  <c r="U633" i="2"/>
  <c r="U642" i="2"/>
  <c r="U556" i="2"/>
  <c r="U106" i="2"/>
  <c r="U329" i="2"/>
  <c r="U141" i="2"/>
  <c r="U575" i="2"/>
  <c r="U202" i="2"/>
  <c r="U637" i="2"/>
  <c r="U470" i="2"/>
  <c r="U308" i="2"/>
  <c r="U108" i="2"/>
  <c r="U52" i="2"/>
  <c r="U55" i="2"/>
  <c r="U455" i="2"/>
  <c r="U480" i="2"/>
  <c r="U465" i="2"/>
  <c r="U516" i="2"/>
  <c r="U561" i="2"/>
  <c r="U419" i="2"/>
  <c r="U433" i="2"/>
  <c r="U82" i="2"/>
  <c r="U75" i="2"/>
  <c r="U133" i="2"/>
  <c r="U212" i="2"/>
  <c r="U64" i="2"/>
  <c r="U367" i="2"/>
  <c r="U8" i="2"/>
  <c r="U149" i="2"/>
  <c r="U191" i="2"/>
  <c r="U25" i="2"/>
  <c r="U254" i="2"/>
  <c r="U168" i="2"/>
  <c r="U395" i="2"/>
  <c r="U307" i="2"/>
  <c r="U362" i="2"/>
  <c r="U509" i="2"/>
  <c r="U542" i="2"/>
  <c r="U708" i="2"/>
  <c r="U44" i="2"/>
  <c r="U478" i="2"/>
  <c r="U504" i="2"/>
  <c r="U436" i="2"/>
  <c r="U689" i="2"/>
  <c r="U396" i="2"/>
  <c r="U47" i="2"/>
  <c r="U331" i="2"/>
  <c r="U402" i="2"/>
  <c r="U441" i="2"/>
  <c r="U74" i="2"/>
  <c r="U623" i="2"/>
  <c r="U134" i="2"/>
  <c r="U278" i="2"/>
  <c r="U684" i="2"/>
  <c r="U116" i="2"/>
  <c r="U439" i="2"/>
  <c r="U301" i="2"/>
  <c r="U354" i="2"/>
  <c r="U376" i="2"/>
  <c r="U140" i="2"/>
  <c r="U533" i="2"/>
  <c r="U451" i="2"/>
  <c r="U340" i="2"/>
  <c r="U600" i="2"/>
  <c r="U20" i="2"/>
  <c r="U580" i="2"/>
  <c r="U571" i="2"/>
  <c r="U288" i="2"/>
  <c r="U722" i="2"/>
  <c r="U484" i="2"/>
  <c r="U27" i="2"/>
  <c r="U374" i="2"/>
  <c r="U407" i="2"/>
  <c r="U370" i="2"/>
  <c r="U421" i="2"/>
  <c r="U695" i="2"/>
  <c r="U547" i="2"/>
  <c r="U414" i="2"/>
  <c r="U57" i="2"/>
  <c r="U53" i="2"/>
  <c r="U346" i="2"/>
  <c r="U483" i="2"/>
  <c r="U166" i="2"/>
  <c r="U420" i="2"/>
  <c r="U430" i="2"/>
  <c r="U494" i="2"/>
  <c r="U392" i="2"/>
  <c r="U408" i="2"/>
  <c r="U91" i="2"/>
  <c r="U237" i="2"/>
  <c r="U240" i="2"/>
  <c r="U265" i="2"/>
  <c r="U190" i="2"/>
  <c r="U564" i="2"/>
  <c r="U88" i="2"/>
  <c r="U50" i="2"/>
  <c r="U227" i="2"/>
  <c r="U4" i="2"/>
  <c r="U543" i="2"/>
  <c r="U336" i="2"/>
  <c r="U230" i="2"/>
  <c r="U173" i="2"/>
  <c r="U89" i="2"/>
  <c r="U170" i="2"/>
  <c r="U492" i="2"/>
  <c r="U680" i="2"/>
  <c r="U306" i="2"/>
  <c r="U77" i="2"/>
  <c r="U622" i="2"/>
  <c r="U210" i="2"/>
  <c r="U368" i="2"/>
  <c r="U177" i="2"/>
  <c r="U276" i="2"/>
  <c r="U247" i="2"/>
  <c r="U61" i="2"/>
  <c r="U403" i="2"/>
  <c r="U79" i="2"/>
  <c r="U568" i="2"/>
  <c r="U523" i="2"/>
  <c r="U250" i="2"/>
  <c r="U595" i="2"/>
  <c r="U381" i="2"/>
  <c r="U195" i="2"/>
  <c r="U352" i="2"/>
  <c r="U658" i="2"/>
  <c r="U298" i="2"/>
  <c r="U245" i="2"/>
  <c r="U459" i="2"/>
  <c r="U193" i="2"/>
  <c r="U379" i="2"/>
  <c r="U144" i="2"/>
  <c r="U435" i="2"/>
  <c r="U565" i="2"/>
  <c r="U355" i="2"/>
  <c r="U162" i="2"/>
  <c r="U275" i="2"/>
  <c r="U70" i="2"/>
  <c r="U239" i="2"/>
  <c r="U92" i="2"/>
  <c r="U321" i="2"/>
  <c r="U605" i="2"/>
  <c r="U272" i="2"/>
  <c r="U31" i="2"/>
  <c r="U205" i="2"/>
  <c r="U9" i="2"/>
  <c r="U115" i="2"/>
  <c r="U289" i="2"/>
  <c r="U558" i="2"/>
  <c r="U98" i="2"/>
  <c r="U128" i="2"/>
  <c r="U65" i="2"/>
  <c r="U665" i="2"/>
  <c r="U720" i="2"/>
  <c r="U576" i="2"/>
  <c r="U7" i="2"/>
  <c r="U515" i="2"/>
  <c r="U183" i="2"/>
  <c r="U218" i="2"/>
  <c r="U165" i="2"/>
  <c r="U184" i="2"/>
  <c r="U33" i="2"/>
  <c r="U36" i="2"/>
  <c r="U129" i="2"/>
  <c r="U182" i="2"/>
  <c r="U394" i="2"/>
  <c r="U507" i="2"/>
  <c r="U126" i="2"/>
  <c r="U683" i="2"/>
  <c r="U19" i="2"/>
  <c r="U555" i="2"/>
  <c r="U72" i="2"/>
  <c r="U42" i="2"/>
  <c r="U196" i="2"/>
  <c r="U648" i="2"/>
  <c r="U531" i="2"/>
  <c r="U440" i="2"/>
  <c r="U557" i="2"/>
  <c r="U185" i="2"/>
  <c r="U121" i="2"/>
  <c r="U10" i="2"/>
  <c r="U670" i="2"/>
  <c r="U312" i="2"/>
  <c r="U159" i="2"/>
  <c r="U267" i="2"/>
  <c r="U318" i="2"/>
  <c r="U66" i="2"/>
  <c r="U2" i="2"/>
  <c r="U255" i="2"/>
  <c r="U361" i="2"/>
  <c r="U517" i="2"/>
  <c r="U629" i="2"/>
  <c r="U323" i="2"/>
  <c r="U314" i="2"/>
  <c r="U611" i="2"/>
  <c r="U495" i="2"/>
  <c r="U690" i="2"/>
  <c r="U493" i="2"/>
  <c r="U148" i="2"/>
  <c r="U204" i="2"/>
  <c r="U12" i="2"/>
  <c r="U606" i="2"/>
  <c r="U35" i="2"/>
  <c r="U285" i="2"/>
  <c r="U87" i="2"/>
  <c r="U63" i="2"/>
  <c r="U11" i="2"/>
  <c r="U486" i="2"/>
  <c r="U334" i="2"/>
  <c r="U332" i="2"/>
  <c r="U179" i="2"/>
  <c r="U103" i="2"/>
  <c r="U60" i="2"/>
  <c r="U164" i="2"/>
  <c r="U223" i="2"/>
  <c r="U22" i="2"/>
  <c r="U198" i="2"/>
  <c r="U139" i="2"/>
  <c r="U343" i="2"/>
  <c r="U192" i="2"/>
  <c r="U258" i="2"/>
  <c r="U251" i="2"/>
  <c r="U617" i="2"/>
  <c r="U188" i="2"/>
  <c r="U653" i="2"/>
  <c r="U634" i="2"/>
  <c r="U41" i="2"/>
  <c r="U587" i="2"/>
  <c r="U574" i="2"/>
  <c r="U226" i="2"/>
  <c r="U261" i="2"/>
  <c r="U199" i="2"/>
  <c r="U501" i="2"/>
  <c r="U263" i="2"/>
  <c r="U577" i="2"/>
  <c r="U83" i="2"/>
  <c r="U706" i="2"/>
  <c r="U171" i="2"/>
  <c r="U521" i="2"/>
  <c r="U29" i="2"/>
  <c r="U672" i="2"/>
  <c r="U155" i="2"/>
  <c r="U608" i="2"/>
  <c r="U18" i="2"/>
  <c r="U249" i="2"/>
  <c r="U731" i="2"/>
  <c r="U538" i="2"/>
  <c r="U326" i="2"/>
  <c r="U691" i="2"/>
  <c r="U431" i="2"/>
  <c r="U427" i="2"/>
  <c r="U125" i="2"/>
  <c r="U315" i="2"/>
  <c r="U54" i="2"/>
  <c r="U474" i="2"/>
  <c r="U569" i="2"/>
  <c r="U304" i="2"/>
  <c r="U145" i="2"/>
  <c r="U309" i="2"/>
  <c r="U532" i="2"/>
  <c r="U32" i="2"/>
  <c r="U473" i="2"/>
  <c r="U599" i="2"/>
  <c r="U385" i="2"/>
  <c r="U675" i="2"/>
  <c r="U656" i="2"/>
  <c r="U105" i="2"/>
  <c r="U6" i="2"/>
  <c r="U418" i="2"/>
  <c r="U130" i="2"/>
  <c r="U424" i="2"/>
  <c r="U242" i="2"/>
  <c r="U68" i="2"/>
  <c r="U581" i="2"/>
  <c r="U97" i="2"/>
  <c r="U510" i="2"/>
  <c r="U667" i="2"/>
  <c r="U699" i="2"/>
  <c r="U728" i="2"/>
  <c r="U426" i="2"/>
  <c r="U721" i="2"/>
  <c r="U627" i="2"/>
  <c r="U350" i="2"/>
  <c r="U709" i="2"/>
  <c r="U330" i="2"/>
  <c r="U101" i="2"/>
  <c r="U225" i="2"/>
  <c r="U365" i="2"/>
  <c r="U150" i="2"/>
  <c r="U363" i="2"/>
  <c r="U181" i="2"/>
  <c r="U344" i="2"/>
  <c r="U21" i="2"/>
  <c r="U641" i="2"/>
  <c r="U104" i="2"/>
  <c r="U23" i="2"/>
  <c r="U95" i="2"/>
  <c r="U16" i="2"/>
  <c r="U663" i="2"/>
  <c r="U588" i="2"/>
  <c r="U603" i="2"/>
  <c r="U489" i="2"/>
  <c r="U94" i="2"/>
  <c r="U477" i="2"/>
  <c r="U187" i="2"/>
  <c r="U715" i="2"/>
  <c r="U544" i="2"/>
  <c r="U539" i="2"/>
  <c r="U383" i="2"/>
  <c r="U206" i="2"/>
  <c r="U208" i="2"/>
  <c r="U585" i="2"/>
  <c r="U24" i="2"/>
  <c r="U552" i="2"/>
  <c r="U163" i="2"/>
  <c r="U229" i="2"/>
  <c r="U359" i="2"/>
  <c r="U724" i="2"/>
  <c r="U481" i="2"/>
  <c r="U621" i="2"/>
  <c r="U107" i="2"/>
  <c r="U508" i="2"/>
  <c r="U319" i="2"/>
  <c r="U410" i="2"/>
  <c r="U174" i="2"/>
  <c r="U73" i="2"/>
  <c r="U602" i="2"/>
  <c r="U548" i="2"/>
  <c r="U700" i="2"/>
  <c r="U310" i="2"/>
  <c r="U454" i="2"/>
  <c r="U428" i="2"/>
  <c r="U488" i="2"/>
  <c r="U401" i="2"/>
  <c r="U333" i="2"/>
  <c r="U528" i="2"/>
  <c r="U291" i="2"/>
  <c r="U347" i="2"/>
  <c r="U592" i="2"/>
  <c r="U58" i="2"/>
  <c r="U688" i="2"/>
  <c r="U476" i="2"/>
  <c r="U578" i="2"/>
  <c r="U462" i="2"/>
  <c r="U384" i="2"/>
  <c r="U479" i="2"/>
  <c r="U718" i="2"/>
  <c r="U311" i="2"/>
  <c r="U124" i="2"/>
  <c r="U582" i="2"/>
  <c r="U458" i="2"/>
  <c r="U520" i="2"/>
  <c r="U613" i="2"/>
  <c r="U283" i="2"/>
  <c r="U176" i="2"/>
  <c r="U594" i="2"/>
  <c r="U717" i="2"/>
  <c r="U189" i="2"/>
  <c r="U131" i="2"/>
  <c r="U624" i="2"/>
  <c r="U497" i="2"/>
  <c r="U540" i="2"/>
  <c r="U415" i="2"/>
  <c r="U120" i="2"/>
  <c r="U609" i="2"/>
  <c r="U639" i="2"/>
  <c r="U452" i="2"/>
  <c r="U241" i="2"/>
  <c r="U390" i="2"/>
  <c r="U536" i="2"/>
  <c r="U682" i="2"/>
  <c r="U635" i="2"/>
  <c r="U732" i="2"/>
  <c r="U448" i="2"/>
  <c r="U317" i="2"/>
  <c r="U40" i="2"/>
  <c r="U666" i="2"/>
  <c r="U391" i="2"/>
  <c r="U233" i="2"/>
  <c r="U34" i="2"/>
  <c r="U99" i="2"/>
  <c r="U668" i="2"/>
  <c r="U109" i="2"/>
  <c r="U397" i="2"/>
  <c r="U506" i="2"/>
  <c r="U386" i="2"/>
  <c r="U713" i="2"/>
  <c r="U681" i="2"/>
  <c r="U496" i="2"/>
  <c r="U136" i="2"/>
  <c r="U169" i="2"/>
  <c r="U398" i="2"/>
  <c r="U142" i="2"/>
  <c r="U485" i="2"/>
  <c r="U286" i="2"/>
  <c r="U612" i="2"/>
  <c r="U132" i="2"/>
  <c r="U270" i="2"/>
  <c r="U550" i="2"/>
  <c r="U80" i="2"/>
  <c r="U248" i="2"/>
  <c r="U404" i="2"/>
  <c r="U614" i="2"/>
  <c r="U81" i="2"/>
  <c r="U305" i="2"/>
  <c r="U260" i="2"/>
  <c r="U589" i="2"/>
  <c r="U694" i="2"/>
  <c r="U679" i="2"/>
  <c r="U220" i="2"/>
  <c r="U512" i="2"/>
  <c r="U137" i="2"/>
  <c r="U399" i="2"/>
  <c r="U49" i="2"/>
  <c r="U566" i="2"/>
  <c r="U357" i="2"/>
  <c r="U443" i="2"/>
  <c r="U380" i="2"/>
  <c r="U645" i="2"/>
  <c r="U584" i="2"/>
  <c r="U405" i="2"/>
  <c r="U154" i="2"/>
  <c r="U719" i="2"/>
  <c r="U586" i="2"/>
  <c r="U366" i="2"/>
  <c r="U661" i="2"/>
  <c r="U730" i="2"/>
  <c r="U660" i="2"/>
  <c r="U262" i="2"/>
  <c r="U56" i="2"/>
  <c r="U180" i="2"/>
  <c r="U62" i="2"/>
  <c r="U135" i="2"/>
  <c r="U657" i="2"/>
  <c r="U518" i="2"/>
  <c r="U387" i="2"/>
  <c r="U704" i="2"/>
  <c r="U313" i="2"/>
  <c r="U252" i="2"/>
  <c r="U37" i="2"/>
  <c r="U273" i="2"/>
  <c r="U274" i="2"/>
  <c r="U505" i="2"/>
  <c r="U714" i="2"/>
  <c r="U572" i="2"/>
  <c r="U625" i="2"/>
  <c r="U546" i="2"/>
  <c r="U416" i="2"/>
  <c r="U324" i="2"/>
  <c r="U216" i="2"/>
  <c r="U673" i="2"/>
  <c r="U471" i="2"/>
  <c r="U711" i="2"/>
  <c r="U705" i="2"/>
  <c r="U466" i="2"/>
  <c r="U284" i="2"/>
  <c r="U256" i="2"/>
  <c r="U733" i="2"/>
  <c r="U519" i="2"/>
  <c r="U654" i="2"/>
  <c r="U186" i="2"/>
  <c r="U560" i="2"/>
  <c r="U100" i="2"/>
  <c r="U707" i="2"/>
  <c r="U651" i="2"/>
  <c r="U632" i="2"/>
  <c r="U325" i="2"/>
  <c r="U232" i="2"/>
  <c r="U514" i="2"/>
  <c r="U378" i="2"/>
  <c r="U353" i="2"/>
  <c r="U522" i="2"/>
  <c r="U650" i="2"/>
  <c r="U211" i="2"/>
  <c r="U472" i="2"/>
  <c r="U269" i="2"/>
  <c r="U696" i="2"/>
  <c r="U511" i="2"/>
  <c r="U432" i="2"/>
  <c r="U297" i="2"/>
  <c r="U281" i="2"/>
  <c r="U549" i="2"/>
  <c r="U110" i="2"/>
  <c r="U328" i="2"/>
  <c r="U348" i="2"/>
  <c r="U628" i="2"/>
  <c r="U146" i="2"/>
  <c r="U559" i="2"/>
  <c r="U570" i="2"/>
  <c r="U257" i="2"/>
  <c r="U712" i="2"/>
  <c r="U234" i="2"/>
  <c r="U513" i="2"/>
  <c r="U290" i="2"/>
  <c r="U302" i="2"/>
  <c r="U562" i="2"/>
  <c r="U499" i="2"/>
  <c r="U456" i="2"/>
  <c r="U373" i="2"/>
  <c r="U619" i="2"/>
  <c r="U469" i="2"/>
  <c r="U425" i="2"/>
  <c r="U620" i="2"/>
  <c r="U697" i="2"/>
  <c r="U244" i="2"/>
  <c r="U337" i="2"/>
  <c r="U687" i="2"/>
  <c r="U534" i="2"/>
  <c r="U685" i="2"/>
  <c r="U729" i="2"/>
  <c r="U607" i="2"/>
  <c r="U610" i="2"/>
  <c r="U643" i="2"/>
  <c r="U702" i="2"/>
  <c r="U422" i="2"/>
  <c r="U655" i="2"/>
  <c r="U674" i="2"/>
  <c r="U677" i="2"/>
  <c r="U530" i="2"/>
  <c r="U640" i="2"/>
  <c r="U636" i="2"/>
  <c r="U487" i="2"/>
  <c r="U652" i="2"/>
  <c r="U583" i="2"/>
  <c r="U692" i="2"/>
  <c r="U698" i="2"/>
  <c r="U686" i="2"/>
  <c r="U726" i="2"/>
  <c r="U701" i="2"/>
  <c r="U725" i="2"/>
  <c r="U710" i="2"/>
  <c r="U727" i="2"/>
  <c r="U664" i="2"/>
  <c r="U716" i="2"/>
  <c r="U669" i="2"/>
  <c r="T615" i="2"/>
  <c r="T553" i="2"/>
  <c r="T551" i="2"/>
  <c r="T78" i="2"/>
  <c r="T335" i="2"/>
  <c r="T411" i="2"/>
  <c r="T409" i="2"/>
  <c r="T545" i="2"/>
  <c r="T345" i="2"/>
  <c r="T554" i="2"/>
  <c r="T259" i="2"/>
  <c r="T437" i="2"/>
  <c r="T127" i="2"/>
  <c r="T676" i="2"/>
  <c r="T102" i="2"/>
  <c r="T537" i="2"/>
  <c r="T438" i="2"/>
  <c r="T659" i="2"/>
  <c r="T389" i="2"/>
  <c r="T59" i="2"/>
  <c r="T475" i="2"/>
  <c r="T453" i="2"/>
  <c r="T423" i="2"/>
  <c r="T93" i="2"/>
  <c r="T224" i="2"/>
  <c r="T228" i="2"/>
  <c r="T601" i="2"/>
  <c r="T300" i="2"/>
  <c r="T630" i="2"/>
  <c r="T467" i="2"/>
  <c r="T76" i="2"/>
  <c r="T591" i="2"/>
  <c r="T662" i="2"/>
  <c r="T338" i="2"/>
  <c r="T3" i="2"/>
  <c r="T84" i="2"/>
  <c r="T429" i="2"/>
  <c r="T85" i="2"/>
  <c r="T207" i="2"/>
  <c r="T649" i="2"/>
  <c r="T201" i="2"/>
  <c r="T364" i="2"/>
  <c r="T143" i="2"/>
  <c r="T541" i="2"/>
  <c r="T372" i="2"/>
  <c r="T96" i="2"/>
  <c r="T579" i="2"/>
  <c r="T215" i="2"/>
  <c r="T200" i="2"/>
  <c r="T369" i="2"/>
  <c r="T502" i="2"/>
  <c r="T152" i="2"/>
  <c r="T393" i="2"/>
  <c r="T296" i="2"/>
  <c r="T86" i="2"/>
  <c r="T460" i="2"/>
  <c r="T500" i="2"/>
  <c r="T293" i="2"/>
  <c r="T264" i="2"/>
  <c r="T147" i="2"/>
  <c r="T287" i="2"/>
  <c r="T253" i="2"/>
  <c r="T118" i="2"/>
  <c r="T246" i="2"/>
  <c r="T358" i="2"/>
  <c r="T524" i="2"/>
  <c r="T112" i="2"/>
  <c r="T447" i="2"/>
  <c r="T371" i="2"/>
  <c r="T434" i="2"/>
  <c r="T71" i="2"/>
  <c r="T123" i="2"/>
  <c r="T243" i="2"/>
  <c r="T413" i="2"/>
  <c r="T279" i="2"/>
  <c r="T573" i="2"/>
  <c r="T221" i="2"/>
  <c r="T45" i="2"/>
  <c r="T122" i="2"/>
  <c r="T464" i="2"/>
  <c r="T468" i="2"/>
  <c r="T412" i="2"/>
  <c r="T457" i="2"/>
  <c r="T375" i="2"/>
  <c r="T114" i="2"/>
  <c r="T282" i="2"/>
  <c r="T217" i="2"/>
  <c r="T450" i="2"/>
  <c r="T203" i="2"/>
  <c r="T268" i="2"/>
  <c r="T616" i="2"/>
  <c r="T222" i="2"/>
  <c r="T446" i="2"/>
  <c r="T377" i="2"/>
  <c r="T693" i="2"/>
  <c r="T596" i="2"/>
  <c r="T67" i="2"/>
  <c r="T51" i="2"/>
  <c r="T406" i="2"/>
  <c r="T236" i="2"/>
  <c r="T113" i="2"/>
  <c r="T111" i="2"/>
  <c r="T349" i="2"/>
  <c r="T43" i="2"/>
  <c r="T28" i="2"/>
  <c r="T167" i="2"/>
  <c r="T342" i="2"/>
  <c r="T14" i="2"/>
  <c r="T30" i="2"/>
  <c r="T161" i="2"/>
  <c r="T119" i="2"/>
  <c r="T646" i="2"/>
  <c r="T48" i="2"/>
  <c r="T178" i="2"/>
  <c r="T442" i="2"/>
  <c r="T316" i="2"/>
  <c r="T445" i="2"/>
  <c r="T138" i="2"/>
  <c r="T17" i="2"/>
  <c r="T527" i="2"/>
  <c r="T526" i="2"/>
  <c r="T160" i="2"/>
  <c r="T277" i="2"/>
  <c r="T69" i="2"/>
  <c r="T356" i="2"/>
  <c r="T280" i="2"/>
  <c r="T341" i="2"/>
  <c r="T644" i="2"/>
  <c r="T156" i="2"/>
  <c r="T46" i="2"/>
  <c r="T15" i="2"/>
  <c r="T117" i="2"/>
  <c r="T238" i="2"/>
  <c r="T303" i="2"/>
  <c r="T382" i="2"/>
  <c r="T703" i="2"/>
  <c r="T678" i="2"/>
  <c r="T638" i="2"/>
  <c r="T388" i="2"/>
  <c r="T322" i="2"/>
  <c r="T294" i="2"/>
  <c r="T400" i="2"/>
  <c r="T214" i="2"/>
  <c r="T360" i="2"/>
  <c r="T563" i="2"/>
  <c r="T631" i="2"/>
  <c r="T266" i="2"/>
  <c r="T449" i="2"/>
  <c r="T320" i="2"/>
  <c r="T175" i="2"/>
  <c r="T339" i="2"/>
  <c r="T444" i="2"/>
  <c r="T13" i="2"/>
  <c r="T38" i="2"/>
  <c r="T723" i="2"/>
  <c r="T461" i="2"/>
  <c r="T172" i="2"/>
  <c r="T26" i="2"/>
  <c r="T535" i="2"/>
  <c r="T219" i="2"/>
  <c r="T197" i="2"/>
  <c r="T417" i="2"/>
  <c r="T327" i="2"/>
  <c r="T295" i="2"/>
  <c r="T235" i="2"/>
  <c r="T158" i="2"/>
  <c r="T503" i="2"/>
  <c r="T626" i="2"/>
  <c r="T525" i="2"/>
  <c r="T231" i="2"/>
  <c r="T491" i="2"/>
  <c r="T299" i="2"/>
  <c r="T567" i="2"/>
  <c r="T529" i="2"/>
  <c r="T213" i="2"/>
  <c r="T593" i="2"/>
  <c r="T598" i="2"/>
  <c r="T671" i="2"/>
  <c r="T604" i="2"/>
  <c r="T209" i="2"/>
  <c r="T647" i="2"/>
  <c r="T498" i="2"/>
  <c r="T39" i="2"/>
  <c r="T490" i="2"/>
  <c r="T151" i="2"/>
  <c r="T271" i="2"/>
  <c r="T482" i="2"/>
  <c r="T597" i="2"/>
  <c r="T590" i="2"/>
  <c r="T90" i="2"/>
  <c r="T5" i="2"/>
  <c r="T463" i="2"/>
  <c r="T157" i="2"/>
  <c r="T153" i="2"/>
  <c r="T292" i="2"/>
  <c r="T194" i="2"/>
  <c r="T351" i="2"/>
  <c r="T618" i="2"/>
  <c r="T633" i="2"/>
  <c r="T642" i="2"/>
  <c r="T556" i="2"/>
  <c r="T106" i="2"/>
  <c r="T329" i="2"/>
  <c r="T141" i="2"/>
  <c r="T575" i="2"/>
  <c r="T202" i="2"/>
  <c r="T637" i="2"/>
  <c r="T470" i="2"/>
  <c r="T308" i="2"/>
  <c r="T108" i="2"/>
  <c r="T52" i="2"/>
  <c r="T55" i="2"/>
  <c r="T455" i="2"/>
  <c r="T480" i="2"/>
  <c r="T465" i="2"/>
  <c r="T516" i="2"/>
  <c r="T561" i="2"/>
  <c r="T419" i="2"/>
  <c r="T433" i="2"/>
  <c r="T82" i="2"/>
  <c r="T75" i="2"/>
  <c r="T133" i="2"/>
  <c r="T212" i="2"/>
  <c r="T64" i="2"/>
  <c r="T367" i="2"/>
  <c r="T8" i="2"/>
  <c r="T149" i="2"/>
  <c r="T191" i="2"/>
  <c r="T25" i="2"/>
  <c r="T254" i="2"/>
  <c r="T168" i="2"/>
  <c r="T395" i="2"/>
  <c r="T307" i="2"/>
  <c r="T362" i="2"/>
  <c r="T509" i="2"/>
  <c r="T542" i="2"/>
  <c r="T708" i="2"/>
  <c r="T44" i="2"/>
  <c r="T478" i="2"/>
  <c r="T504" i="2"/>
  <c r="T436" i="2"/>
  <c r="T689" i="2"/>
  <c r="T396" i="2"/>
  <c r="T47" i="2"/>
  <c r="T331" i="2"/>
  <c r="T402" i="2"/>
  <c r="T441" i="2"/>
  <c r="T74" i="2"/>
  <c r="T623" i="2"/>
  <c r="T134" i="2"/>
  <c r="T278" i="2"/>
  <c r="T684" i="2"/>
  <c r="T116" i="2"/>
  <c r="T439" i="2"/>
  <c r="T301" i="2"/>
  <c r="T354" i="2"/>
  <c r="T376" i="2"/>
  <c r="T140" i="2"/>
  <c r="T533" i="2"/>
  <c r="T451" i="2"/>
  <c r="T340" i="2"/>
  <c r="T600" i="2"/>
  <c r="T20" i="2"/>
  <c r="T580" i="2"/>
  <c r="T571" i="2"/>
  <c r="T288" i="2"/>
  <c r="T722" i="2"/>
  <c r="T484" i="2"/>
  <c r="T27" i="2"/>
  <c r="T374" i="2"/>
  <c r="T407" i="2"/>
  <c r="T370" i="2"/>
  <c r="T421" i="2"/>
  <c r="T695" i="2"/>
  <c r="T547" i="2"/>
  <c r="T414" i="2"/>
  <c r="T57" i="2"/>
  <c r="T53" i="2"/>
  <c r="T346" i="2"/>
  <c r="T483" i="2"/>
  <c r="T166" i="2"/>
  <c r="T420" i="2"/>
  <c r="T430" i="2"/>
  <c r="T494" i="2"/>
  <c r="T392" i="2"/>
  <c r="T408" i="2"/>
  <c r="T91" i="2"/>
  <c r="T237" i="2"/>
  <c r="T240" i="2"/>
  <c r="T265" i="2"/>
  <c r="T190" i="2"/>
  <c r="T564" i="2"/>
  <c r="T88" i="2"/>
  <c r="T50" i="2"/>
  <c r="T227" i="2"/>
  <c r="T4" i="2"/>
  <c r="T543" i="2"/>
  <c r="T336" i="2"/>
  <c r="T230" i="2"/>
  <c r="T173" i="2"/>
  <c r="T89" i="2"/>
  <c r="T170" i="2"/>
  <c r="T492" i="2"/>
  <c r="T680" i="2"/>
  <c r="T306" i="2"/>
  <c r="T77" i="2"/>
  <c r="T622" i="2"/>
  <c r="T210" i="2"/>
  <c r="T368" i="2"/>
  <c r="T177" i="2"/>
  <c r="T276" i="2"/>
  <c r="T247" i="2"/>
  <c r="T61" i="2"/>
  <c r="T403" i="2"/>
  <c r="T79" i="2"/>
  <c r="T568" i="2"/>
  <c r="T523" i="2"/>
  <c r="T250" i="2"/>
  <c r="T595" i="2"/>
  <c r="T381" i="2"/>
  <c r="T195" i="2"/>
  <c r="T352" i="2"/>
  <c r="T658" i="2"/>
  <c r="T298" i="2"/>
  <c r="T245" i="2"/>
  <c r="T459" i="2"/>
  <c r="T193" i="2"/>
  <c r="T379" i="2"/>
  <c r="T144" i="2"/>
  <c r="T435" i="2"/>
  <c r="T565" i="2"/>
  <c r="T355" i="2"/>
  <c r="T162" i="2"/>
  <c r="T275" i="2"/>
  <c r="T70" i="2"/>
  <c r="T239" i="2"/>
  <c r="T92" i="2"/>
  <c r="T321" i="2"/>
  <c r="T605" i="2"/>
  <c r="T272" i="2"/>
  <c r="T31" i="2"/>
  <c r="T205" i="2"/>
  <c r="T9" i="2"/>
  <c r="T115" i="2"/>
  <c r="T289" i="2"/>
  <c r="T558" i="2"/>
  <c r="T98" i="2"/>
  <c r="T128" i="2"/>
  <c r="T65" i="2"/>
  <c r="T665" i="2"/>
  <c r="T720" i="2"/>
  <c r="T576" i="2"/>
  <c r="T7" i="2"/>
  <c r="T515" i="2"/>
  <c r="T183" i="2"/>
  <c r="T218" i="2"/>
  <c r="T165" i="2"/>
  <c r="T184" i="2"/>
  <c r="T33" i="2"/>
  <c r="T36" i="2"/>
  <c r="T129" i="2"/>
  <c r="T182" i="2"/>
  <c r="T394" i="2"/>
  <c r="T507" i="2"/>
  <c r="T126" i="2"/>
  <c r="T683" i="2"/>
  <c r="T19" i="2"/>
  <c r="T555" i="2"/>
  <c r="T72" i="2"/>
  <c r="T42" i="2"/>
  <c r="T196" i="2"/>
  <c r="T648" i="2"/>
  <c r="T531" i="2"/>
  <c r="T440" i="2"/>
  <c r="T557" i="2"/>
  <c r="T185" i="2"/>
  <c r="T121" i="2"/>
  <c r="T10" i="2"/>
  <c r="T670" i="2"/>
  <c r="T312" i="2"/>
  <c r="T159" i="2"/>
  <c r="T267" i="2"/>
  <c r="T318" i="2"/>
  <c r="T66" i="2"/>
  <c r="T2" i="2"/>
  <c r="T255" i="2"/>
  <c r="T361" i="2"/>
  <c r="T517" i="2"/>
  <c r="T629" i="2"/>
  <c r="T323" i="2"/>
  <c r="T314" i="2"/>
  <c r="T611" i="2"/>
  <c r="T495" i="2"/>
  <c r="T690" i="2"/>
  <c r="T493" i="2"/>
  <c r="T148" i="2"/>
  <c r="T204" i="2"/>
  <c r="T12" i="2"/>
  <c r="T606" i="2"/>
  <c r="T35" i="2"/>
  <c r="T285" i="2"/>
  <c r="T87" i="2"/>
  <c r="T63" i="2"/>
  <c r="T11" i="2"/>
  <c r="T486" i="2"/>
  <c r="T334" i="2"/>
  <c r="T332" i="2"/>
  <c r="T179" i="2"/>
  <c r="T103" i="2"/>
  <c r="T60" i="2"/>
  <c r="T164" i="2"/>
  <c r="T223" i="2"/>
  <c r="T22" i="2"/>
  <c r="T198" i="2"/>
  <c r="T139" i="2"/>
  <c r="T343" i="2"/>
  <c r="T192" i="2"/>
  <c r="T258" i="2"/>
  <c r="T251" i="2"/>
  <c r="T617" i="2"/>
  <c r="T188" i="2"/>
  <c r="T653" i="2"/>
  <c r="T634" i="2"/>
  <c r="T41" i="2"/>
  <c r="T587" i="2"/>
  <c r="T574" i="2"/>
  <c r="T226" i="2"/>
  <c r="T261" i="2"/>
  <c r="T199" i="2"/>
  <c r="T501" i="2"/>
  <c r="T263" i="2"/>
  <c r="T577" i="2"/>
  <c r="T83" i="2"/>
  <c r="T706" i="2"/>
  <c r="T171" i="2"/>
  <c r="T521" i="2"/>
  <c r="T29" i="2"/>
  <c r="T672" i="2"/>
  <c r="T155" i="2"/>
  <c r="T608" i="2"/>
  <c r="T18" i="2"/>
  <c r="T249" i="2"/>
  <c r="T731" i="2"/>
  <c r="T538" i="2"/>
  <c r="T326" i="2"/>
  <c r="T691" i="2"/>
  <c r="T431" i="2"/>
  <c r="T427" i="2"/>
  <c r="T125" i="2"/>
  <c r="T315" i="2"/>
  <c r="T54" i="2"/>
  <c r="T474" i="2"/>
  <c r="T569" i="2"/>
  <c r="T304" i="2"/>
  <c r="T145" i="2"/>
  <c r="T309" i="2"/>
  <c r="T532" i="2"/>
  <c r="T32" i="2"/>
  <c r="T473" i="2"/>
  <c r="T599" i="2"/>
  <c r="T385" i="2"/>
  <c r="T675" i="2"/>
  <c r="T656" i="2"/>
  <c r="T105" i="2"/>
  <c r="T6" i="2"/>
  <c r="T418" i="2"/>
  <c r="T130" i="2"/>
  <c r="T424" i="2"/>
  <c r="T242" i="2"/>
  <c r="T68" i="2"/>
  <c r="T581" i="2"/>
  <c r="T97" i="2"/>
  <c r="T510" i="2"/>
  <c r="T667" i="2"/>
  <c r="T699" i="2"/>
  <c r="T728" i="2"/>
  <c r="T426" i="2"/>
  <c r="T721" i="2"/>
  <c r="T627" i="2"/>
  <c r="T350" i="2"/>
  <c r="T709" i="2"/>
  <c r="T330" i="2"/>
  <c r="T101" i="2"/>
  <c r="T225" i="2"/>
  <c r="T365" i="2"/>
  <c r="T150" i="2"/>
  <c r="T363" i="2"/>
  <c r="T181" i="2"/>
  <c r="T344" i="2"/>
  <c r="T21" i="2"/>
  <c r="T641" i="2"/>
  <c r="T104" i="2"/>
  <c r="T23" i="2"/>
  <c r="T95" i="2"/>
  <c r="T16" i="2"/>
  <c r="T663" i="2"/>
  <c r="T588" i="2"/>
  <c r="T603" i="2"/>
  <c r="T489" i="2"/>
  <c r="T94" i="2"/>
  <c r="T477" i="2"/>
  <c r="T187" i="2"/>
  <c r="T715" i="2"/>
  <c r="T544" i="2"/>
  <c r="T539" i="2"/>
  <c r="T383" i="2"/>
  <c r="T206" i="2"/>
  <c r="T208" i="2"/>
  <c r="T585" i="2"/>
  <c r="T24" i="2"/>
  <c r="T552" i="2"/>
  <c r="T163" i="2"/>
  <c r="T229" i="2"/>
  <c r="T359" i="2"/>
  <c r="T724" i="2"/>
  <c r="T481" i="2"/>
  <c r="T621" i="2"/>
  <c r="T107" i="2"/>
  <c r="T508" i="2"/>
  <c r="T319" i="2"/>
  <c r="T410" i="2"/>
  <c r="T174" i="2"/>
  <c r="T73" i="2"/>
  <c r="T602" i="2"/>
  <c r="T548" i="2"/>
  <c r="T700" i="2"/>
  <c r="T310" i="2"/>
  <c r="T454" i="2"/>
  <c r="T428" i="2"/>
  <c r="T488" i="2"/>
  <c r="T401" i="2"/>
  <c r="T333" i="2"/>
  <c r="T528" i="2"/>
  <c r="T291" i="2"/>
  <c r="T347" i="2"/>
  <c r="T592" i="2"/>
  <c r="T58" i="2"/>
  <c r="T688" i="2"/>
  <c r="T476" i="2"/>
  <c r="T578" i="2"/>
  <c r="T462" i="2"/>
  <c r="T384" i="2"/>
  <c r="T479" i="2"/>
  <c r="T718" i="2"/>
  <c r="T311" i="2"/>
  <c r="T124" i="2"/>
  <c r="T582" i="2"/>
  <c r="T458" i="2"/>
  <c r="T520" i="2"/>
  <c r="T613" i="2"/>
  <c r="T283" i="2"/>
  <c r="T176" i="2"/>
  <c r="T594" i="2"/>
  <c r="T717" i="2"/>
  <c r="T189" i="2"/>
  <c r="T131" i="2"/>
  <c r="T624" i="2"/>
  <c r="T497" i="2"/>
  <c r="T540" i="2"/>
  <c r="T415" i="2"/>
  <c r="T120" i="2"/>
  <c r="T609" i="2"/>
  <c r="T639" i="2"/>
  <c r="T452" i="2"/>
  <c r="T241" i="2"/>
  <c r="T390" i="2"/>
  <c r="T536" i="2"/>
  <c r="T682" i="2"/>
  <c r="T635" i="2"/>
  <c r="T732" i="2"/>
  <c r="T448" i="2"/>
  <c r="T317" i="2"/>
  <c r="T40" i="2"/>
  <c r="T666" i="2"/>
  <c r="T391" i="2"/>
  <c r="T233" i="2"/>
  <c r="T34" i="2"/>
  <c r="T99" i="2"/>
  <c r="T668" i="2"/>
  <c r="T109" i="2"/>
  <c r="T397" i="2"/>
  <c r="T506" i="2"/>
  <c r="T386" i="2"/>
  <c r="T713" i="2"/>
  <c r="T681" i="2"/>
  <c r="T496" i="2"/>
  <c r="T136" i="2"/>
  <c r="T169" i="2"/>
  <c r="T398" i="2"/>
  <c r="T142" i="2"/>
  <c r="T485" i="2"/>
  <c r="T286" i="2"/>
  <c r="T612" i="2"/>
  <c r="T132" i="2"/>
  <c r="T270" i="2"/>
  <c r="T550" i="2"/>
  <c r="T80" i="2"/>
  <c r="T248" i="2"/>
  <c r="T404" i="2"/>
  <c r="T614" i="2"/>
  <c r="T81" i="2"/>
  <c r="T305" i="2"/>
  <c r="T260" i="2"/>
  <c r="T589" i="2"/>
  <c r="T694" i="2"/>
  <c r="T679" i="2"/>
  <c r="T220" i="2"/>
  <c r="T512" i="2"/>
  <c r="T137" i="2"/>
  <c r="T399" i="2"/>
  <c r="T49" i="2"/>
  <c r="T566" i="2"/>
  <c r="T357" i="2"/>
  <c r="T443" i="2"/>
  <c r="T380" i="2"/>
  <c r="T645" i="2"/>
  <c r="T584" i="2"/>
  <c r="T405" i="2"/>
  <c r="T154" i="2"/>
  <c r="T719" i="2"/>
  <c r="T586" i="2"/>
  <c r="T366" i="2"/>
  <c r="T661" i="2"/>
  <c r="T730" i="2"/>
  <c r="T660" i="2"/>
  <c r="T262" i="2"/>
  <c r="T56" i="2"/>
  <c r="T180" i="2"/>
  <c r="T62" i="2"/>
  <c r="T135" i="2"/>
  <c r="T657" i="2"/>
  <c r="T518" i="2"/>
  <c r="T387" i="2"/>
  <c r="T704" i="2"/>
  <c r="T313" i="2"/>
  <c r="T252" i="2"/>
  <c r="T37" i="2"/>
  <c r="T273" i="2"/>
  <c r="T274" i="2"/>
  <c r="T505" i="2"/>
  <c r="T714" i="2"/>
  <c r="T572" i="2"/>
  <c r="T625" i="2"/>
  <c r="T546" i="2"/>
  <c r="T416" i="2"/>
  <c r="T324" i="2"/>
  <c r="T216" i="2"/>
  <c r="T673" i="2"/>
  <c r="T471" i="2"/>
  <c r="T711" i="2"/>
  <c r="T705" i="2"/>
  <c r="T466" i="2"/>
  <c r="T284" i="2"/>
  <c r="T256" i="2"/>
  <c r="T733" i="2"/>
  <c r="T519" i="2"/>
  <c r="T654" i="2"/>
  <c r="T186" i="2"/>
  <c r="T560" i="2"/>
  <c r="T100" i="2"/>
  <c r="T707" i="2"/>
  <c r="T651" i="2"/>
  <c r="T632" i="2"/>
  <c r="T325" i="2"/>
  <c r="T232" i="2"/>
  <c r="T514" i="2"/>
  <c r="T378" i="2"/>
  <c r="T353" i="2"/>
  <c r="T522" i="2"/>
  <c r="T650" i="2"/>
  <c r="T211" i="2"/>
  <c r="T472" i="2"/>
  <c r="T269" i="2"/>
  <c r="T696" i="2"/>
  <c r="T511" i="2"/>
  <c r="T432" i="2"/>
  <c r="T297" i="2"/>
  <c r="T281" i="2"/>
  <c r="T549" i="2"/>
  <c r="T110" i="2"/>
  <c r="T328" i="2"/>
  <c r="T348" i="2"/>
  <c r="T628" i="2"/>
  <c r="T146" i="2"/>
  <c r="T559" i="2"/>
  <c r="T570" i="2"/>
  <c r="T257" i="2"/>
  <c r="T712" i="2"/>
  <c r="T234" i="2"/>
  <c r="T513" i="2"/>
  <c r="T290" i="2"/>
  <c r="T302" i="2"/>
  <c r="T562" i="2"/>
  <c r="T499" i="2"/>
  <c r="T456" i="2"/>
  <c r="T373" i="2"/>
  <c r="T619" i="2"/>
  <c r="T469" i="2"/>
  <c r="T425" i="2"/>
  <c r="T620" i="2"/>
  <c r="T697" i="2"/>
  <c r="T244" i="2"/>
  <c r="T337" i="2"/>
  <c r="T687" i="2"/>
  <c r="T534" i="2"/>
  <c r="T685" i="2"/>
  <c r="T729" i="2"/>
  <c r="T607" i="2"/>
  <c r="T610" i="2"/>
  <c r="T643" i="2"/>
  <c r="T702" i="2"/>
  <c r="T422" i="2"/>
  <c r="T655" i="2"/>
  <c r="T674" i="2"/>
  <c r="T677" i="2"/>
  <c r="T530" i="2"/>
  <c r="T640" i="2"/>
  <c r="T636" i="2"/>
  <c r="T487" i="2"/>
  <c r="T652" i="2"/>
  <c r="T583" i="2"/>
  <c r="T692" i="2"/>
  <c r="T698" i="2"/>
  <c r="T686" i="2"/>
  <c r="T726" i="2"/>
  <c r="T701" i="2"/>
  <c r="T725" i="2"/>
  <c r="T710" i="2"/>
  <c r="T727" i="2"/>
  <c r="T664" i="2"/>
  <c r="T716" i="2"/>
  <c r="T669" i="2"/>
  <c r="S615" i="2"/>
  <c r="S553" i="2"/>
  <c r="S551" i="2"/>
  <c r="S78" i="2"/>
  <c r="S335" i="2"/>
  <c r="S411" i="2"/>
  <c r="S409" i="2"/>
  <c r="S545" i="2"/>
  <c r="S345" i="2"/>
  <c r="S554" i="2"/>
  <c r="S259" i="2"/>
  <c r="S437" i="2"/>
  <c r="S127" i="2"/>
  <c r="S676" i="2"/>
  <c r="S102" i="2"/>
  <c r="S537" i="2"/>
  <c r="S438" i="2"/>
  <c r="S659" i="2"/>
  <c r="S389" i="2"/>
  <c r="S59" i="2"/>
  <c r="S475" i="2"/>
  <c r="S453" i="2"/>
  <c r="S423" i="2"/>
  <c r="S93" i="2"/>
  <c r="S224" i="2"/>
  <c r="S228" i="2"/>
  <c r="S601" i="2"/>
  <c r="S300" i="2"/>
  <c r="S630" i="2"/>
  <c r="S467" i="2"/>
  <c r="S76" i="2"/>
  <c r="S591" i="2"/>
  <c r="S662" i="2"/>
  <c r="S338" i="2"/>
  <c r="S3" i="2"/>
  <c r="S84" i="2"/>
  <c r="S429" i="2"/>
  <c r="S85" i="2"/>
  <c r="S207" i="2"/>
  <c r="S649" i="2"/>
  <c r="S201" i="2"/>
  <c r="S364" i="2"/>
  <c r="S143" i="2"/>
  <c r="S541" i="2"/>
  <c r="S372" i="2"/>
  <c r="S96" i="2"/>
  <c r="S579" i="2"/>
  <c r="S215" i="2"/>
  <c r="S200" i="2"/>
  <c r="S369" i="2"/>
  <c r="S502" i="2"/>
  <c r="S152" i="2"/>
  <c r="S393" i="2"/>
  <c r="S296" i="2"/>
  <c r="S86" i="2"/>
  <c r="S460" i="2"/>
  <c r="S500" i="2"/>
  <c r="S293" i="2"/>
  <c r="S264" i="2"/>
  <c r="S147" i="2"/>
  <c r="S287" i="2"/>
  <c r="S253" i="2"/>
  <c r="S118" i="2"/>
  <c r="S246" i="2"/>
  <c r="S358" i="2"/>
  <c r="S524" i="2"/>
  <c r="S112" i="2"/>
  <c r="S447" i="2"/>
  <c r="S371" i="2"/>
  <c r="S434" i="2"/>
  <c r="S71" i="2"/>
  <c r="S123" i="2"/>
  <c r="S243" i="2"/>
  <c r="S413" i="2"/>
  <c r="S279" i="2"/>
  <c r="S573" i="2"/>
  <c r="S221" i="2"/>
  <c r="S45" i="2"/>
  <c r="S122" i="2"/>
  <c r="S464" i="2"/>
  <c r="S468" i="2"/>
  <c r="S412" i="2"/>
  <c r="S457" i="2"/>
  <c r="S375" i="2"/>
  <c r="S114" i="2"/>
  <c r="S282" i="2"/>
  <c r="S217" i="2"/>
  <c r="S450" i="2"/>
  <c r="S203" i="2"/>
  <c r="S268" i="2"/>
  <c r="S616" i="2"/>
  <c r="S222" i="2"/>
  <c r="S446" i="2"/>
  <c r="S377" i="2"/>
  <c r="S693" i="2"/>
  <c r="S596" i="2"/>
  <c r="S67" i="2"/>
  <c r="S51" i="2"/>
  <c r="S406" i="2"/>
  <c r="S236" i="2"/>
  <c r="S113" i="2"/>
  <c r="S111" i="2"/>
  <c r="S349" i="2"/>
  <c r="S43" i="2"/>
  <c r="S28" i="2"/>
  <c r="S167" i="2"/>
  <c r="S342" i="2"/>
  <c r="S14" i="2"/>
  <c r="S30" i="2"/>
  <c r="S161" i="2"/>
  <c r="S119" i="2"/>
  <c r="S646" i="2"/>
  <c r="S48" i="2"/>
  <c r="S178" i="2"/>
  <c r="S442" i="2"/>
  <c r="S316" i="2"/>
  <c r="S445" i="2"/>
  <c r="S138" i="2"/>
  <c r="S17" i="2"/>
  <c r="S527" i="2"/>
  <c r="S526" i="2"/>
  <c r="S160" i="2"/>
  <c r="S277" i="2"/>
  <c r="S69" i="2"/>
  <c r="S356" i="2"/>
  <c r="S280" i="2"/>
  <c r="S341" i="2"/>
  <c r="S644" i="2"/>
  <c r="S156" i="2"/>
  <c r="S46" i="2"/>
  <c r="S15" i="2"/>
  <c r="S117" i="2"/>
  <c r="S238" i="2"/>
  <c r="S303" i="2"/>
  <c r="S382" i="2"/>
  <c r="S703" i="2"/>
  <c r="S678" i="2"/>
  <c r="S638" i="2"/>
  <c r="S388" i="2"/>
  <c r="S322" i="2"/>
  <c r="S294" i="2"/>
  <c r="S400" i="2"/>
  <c r="S214" i="2"/>
  <c r="S360" i="2"/>
  <c r="S563" i="2"/>
  <c r="S631" i="2"/>
  <c r="S266" i="2"/>
  <c r="S449" i="2"/>
  <c r="S320" i="2"/>
  <c r="S175" i="2"/>
  <c r="S339" i="2"/>
  <c r="S444" i="2"/>
  <c r="S13" i="2"/>
  <c r="S38" i="2"/>
  <c r="S723" i="2"/>
  <c r="S461" i="2"/>
  <c r="S172" i="2"/>
  <c r="S26" i="2"/>
  <c r="S535" i="2"/>
  <c r="S219" i="2"/>
  <c r="S197" i="2"/>
  <c r="S417" i="2"/>
  <c r="S327" i="2"/>
  <c r="S295" i="2"/>
  <c r="S235" i="2"/>
  <c r="S158" i="2"/>
  <c r="S503" i="2"/>
  <c r="S626" i="2"/>
  <c r="S525" i="2"/>
  <c r="S231" i="2"/>
  <c r="S491" i="2"/>
  <c r="S299" i="2"/>
  <c r="S567" i="2"/>
  <c r="S529" i="2"/>
  <c r="S213" i="2"/>
  <c r="S593" i="2"/>
  <c r="S598" i="2"/>
  <c r="S671" i="2"/>
  <c r="S604" i="2"/>
  <c r="S209" i="2"/>
  <c r="S647" i="2"/>
  <c r="S498" i="2"/>
  <c r="S39" i="2"/>
  <c r="S490" i="2"/>
  <c r="S151" i="2"/>
  <c r="S271" i="2"/>
  <c r="S482" i="2"/>
  <c r="S597" i="2"/>
  <c r="S590" i="2"/>
  <c r="S90" i="2"/>
  <c r="S5" i="2"/>
  <c r="S463" i="2"/>
  <c r="S157" i="2"/>
  <c r="S153" i="2"/>
  <c r="S292" i="2"/>
  <c r="S194" i="2"/>
  <c r="S351" i="2"/>
  <c r="S618" i="2"/>
  <c r="S633" i="2"/>
  <c r="S642" i="2"/>
  <c r="S556" i="2"/>
  <c r="S106" i="2"/>
  <c r="S329" i="2"/>
  <c r="S141" i="2"/>
  <c r="S575" i="2"/>
  <c r="S202" i="2"/>
  <c r="S637" i="2"/>
  <c r="S470" i="2"/>
  <c r="S308" i="2"/>
  <c r="S108" i="2"/>
  <c r="S52" i="2"/>
  <c r="S55" i="2"/>
  <c r="S455" i="2"/>
  <c r="S480" i="2"/>
  <c r="S465" i="2"/>
  <c r="S516" i="2"/>
  <c r="S561" i="2"/>
  <c r="S419" i="2"/>
  <c r="S433" i="2"/>
  <c r="S82" i="2"/>
  <c r="S75" i="2"/>
  <c r="S133" i="2"/>
  <c r="S212" i="2"/>
  <c r="S64" i="2"/>
  <c r="S367" i="2"/>
  <c r="S8" i="2"/>
  <c r="S149" i="2"/>
  <c r="S191" i="2"/>
  <c r="S25" i="2"/>
  <c r="S254" i="2"/>
  <c r="S168" i="2"/>
  <c r="S395" i="2"/>
  <c r="S307" i="2"/>
  <c r="S362" i="2"/>
  <c r="S509" i="2"/>
  <c r="S542" i="2"/>
  <c r="S708" i="2"/>
  <c r="S44" i="2"/>
  <c r="S478" i="2"/>
  <c r="S504" i="2"/>
  <c r="S436" i="2"/>
  <c r="S689" i="2"/>
  <c r="S396" i="2"/>
  <c r="S47" i="2"/>
  <c r="S331" i="2"/>
  <c r="S402" i="2"/>
  <c r="S441" i="2"/>
  <c r="S74" i="2"/>
  <c r="S623" i="2"/>
  <c r="S134" i="2"/>
  <c r="S278" i="2"/>
  <c r="S684" i="2"/>
  <c r="S116" i="2"/>
  <c r="S439" i="2"/>
  <c r="S301" i="2"/>
  <c r="S354" i="2"/>
  <c r="S376" i="2"/>
  <c r="S140" i="2"/>
  <c r="S533" i="2"/>
  <c r="S451" i="2"/>
  <c r="S340" i="2"/>
  <c r="S600" i="2"/>
  <c r="S20" i="2"/>
  <c r="S580" i="2"/>
  <c r="S571" i="2"/>
  <c r="S288" i="2"/>
  <c r="S722" i="2"/>
  <c r="S484" i="2"/>
  <c r="S27" i="2"/>
  <c r="S374" i="2"/>
  <c r="S407" i="2"/>
  <c r="S370" i="2"/>
  <c r="S421" i="2"/>
  <c r="S695" i="2"/>
  <c r="S547" i="2"/>
  <c r="S414" i="2"/>
  <c r="S57" i="2"/>
  <c r="S53" i="2"/>
  <c r="S346" i="2"/>
  <c r="S483" i="2"/>
  <c r="S166" i="2"/>
  <c r="S420" i="2"/>
  <c r="S430" i="2"/>
  <c r="S494" i="2"/>
  <c r="S392" i="2"/>
  <c r="S408" i="2"/>
  <c r="S91" i="2"/>
  <c r="S237" i="2"/>
  <c r="S240" i="2"/>
  <c r="S265" i="2"/>
  <c r="S190" i="2"/>
  <c r="S564" i="2"/>
  <c r="S88" i="2"/>
  <c r="S50" i="2"/>
  <c r="S227" i="2"/>
  <c r="S4" i="2"/>
  <c r="S543" i="2"/>
  <c r="S336" i="2"/>
  <c r="S230" i="2"/>
  <c r="S173" i="2"/>
  <c r="S89" i="2"/>
  <c r="S170" i="2"/>
  <c r="S492" i="2"/>
  <c r="S680" i="2"/>
  <c r="S306" i="2"/>
  <c r="S77" i="2"/>
  <c r="S622" i="2"/>
  <c r="S210" i="2"/>
  <c r="S368" i="2"/>
  <c r="S177" i="2"/>
  <c r="S276" i="2"/>
  <c r="S247" i="2"/>
  <c r="S61" i="2"/>
  <c r="S403" i="2"/>
  <c r="S79" i="2"/>
  <c r="S568" i="2"/>
  <c r="S523" i="2"/>
  <c r="S250" i="2"/>
  <c r="S595" i="2"/>
  <c r="S381" i="2"/>
  <c r="S195" i="2"/>
  <c r="S352" i="2"/>
  <c r="S658" i="2"/>
  <c r="S298" i="2"/>
  <c r="S245" i="2"/>
  <c r="S459" i="2"/>
  <c r="S193" i="2"/>
  <c r="S379" i="2"/>
  <c r="S144" i="2"/>
  <c r="S435" i="2"/>
  <c r="S565" i="2"/>
  <c r="S355" i="2"/>
  <c r="S162" i="2"/>
  <c r="S275" i="2"/>
  <c r="S70" i="2"/>
  <c r="S239" i="2"/>
  <c r="S92" i="2"/>
  <c r="S321" i="2"/>
  <c r="S605" i="2"/>
  <c r="S272" i="2"/>
  <c r="S31" i="2"/>
  <c r="S205" i="2"/>
  <c r="S9" i="2"/>
  <c r="S115" i="2"/>
  <c r="S289" i="2"/>
  <c r="S558" i="2"/>
  <c r="S98" i="2"/>
  <c r="S128" i="2"/>
  <c r="S65" i="2"/>
  <c r="S665" i="2"/>
  <c r="S720" i="2"/>
  <c r="S576" i="2"/>
  <c r="S7" i="2"/>
  <c r="S515" i="2"/>
  <c r="S183" i="2"/>
  <c r="S218" i="2"/>
  <c r="S165" i="2"/>
  <c r="S184" i="2"/>
  <c r="S33" i="2"/>
  <c r="S36" i="2"/>
  <c r="S129" i="2"/>
  <c r="S182" i="2"/>
  <c r="S394" i="2"/>
  <c r="S507" i="2"/>
  <c r="S126" i="2"/>
  <c r="S683" i="2"/>
  <c r="S19" i="2"/>
  <c r="S555" i="2"/>
  <c r="S72" i="2"/>
  <c r="S42" i="2"/>
  <c r="S196" i="2"/>
  <c r="S648" i="2"/>
  <c r="S531" i="2"/>
  <c r="S440" i="2"/>
  <c r="S557" i="2"/>
  <c r="S185" i="2"/>
  <c r="S121" i="2"/>
  <c r="S10" i="2"/>
  <c r="S670" i="2"/>
  <c r="S312" i="2"/>
  <c r="S159" i="2"/>
  <c r="S267" i="2"/>
  <c r="S318" i="2"/>
  <c r="S66" i="2"/>
  <c r="S2" i="2"/>
  <c r="S255" i="2"/>
  <c r="S361" i="2"/>
  <c r="S517" i="2"/>
  <c r="S629" i="2"/>
  <c r="S323" i="2"/>
  <c r="S314" i="2"/>
  <c r="S611" i="2"/>
  <c r="S495" i="2"/>
  <c r="S690" i="2"/>
  <c r="S493" i="2"/>
  <c r="S148" i="2"/>
  <c r="S204" i="2"/>
  <c r="S12" i="2"/>
  <c r="S606" i="2"/>
  <c r="S35" i="2"/>
  <c r="S285" i="2"/>
  <c r="S87" i="2"/>
  <c r="S63" i="2"/>
  <c r="S11" i="2"/>
  <c r="S486" i="2"/>
  <c r="S334" i="2"/>
  <c r="S332" i="2"/>
  <c r="S179" i="2"/>
  <c r="S103" i="2"/>
  <c r="S60" i="2"/>
  <c r="S164" i="2"/>
  <c r="S223" i="2"/>
  <c r="S22" i="2"/>
  <c r="S198" i="2"/>
  <c r="S139" i="2"/>
  <c r="S343" i="2"/>
  <c r="S192" i="2"/>
  <c r="S258" i="2"/>
  <c r="S251" i="2"/>
  <c r="S617" i="2"/>
  <c r="S188" i="2"/>
  <c r="S653" i="2"/>
  <c r="S634" i="2"/>
  <c r="S41" i="2"/>
  <c r="S587" i="2"/>
  <c r="S574" i="2"/>
  <c r="S226" i="2"/>
  <c r="S261" i="2"/>
  <c r="S199" i="2"/>
  <c r="S501" i="2"/>
  <c r="S263" i="2"/>
  <c r="S577" i="2"/>
  <c r="S83" i="2"/>
  <c r="S706" i="2"/>
  <c r="S171" i="2"/>
  <c r="S521" i="2"/>
  <c r="S29" i="2"/>
  <c r="S672" i="2"/>
  <c r="S155" i="2"/>
  <c r="S608" i="2"/>
  <c r="S18" i="2"/>
  <c r="S249" i="2"/>
  <c r="S731" i="2"/>
  <c r="S538" i="2"/>
  <c r="S326" i="2"/>
  <c r="S691" i="2"/>
  <c r="S431" i="2"/>
  <c r="S427" i="2"/>
  <c r="S125" i="2"/>
  <c r="S315" i="2"/>
  <c r="S54" i="2"/>
  <c r="S474" i="2"/>
  <c r="S569" i="2"/>
  <c r="S304" i="2"/>
  <c r="S145" i="2"/>
  <c r="S309" i="2"/>
  <c r="S532" i="2"/>
  <c r="S32" i="2"/>
  <c r="S473" i="2"/>
  <c r="S599" i="2"/>
  <c r="S385" i="2"/>
  <c r="S675" i="2"/>
  <c r="S656" i="2"/>
  <c r="S105" i="2"/>
  <c r="S6" i="2"/>
  <c r="S418" i="2"/>
  <c r="S130" i="2"/>
  <c r="S424" i="2"/>
  <c r="S242" i="2"/>
  <c r="S68" i="2"/>
  <c r="S581" i="2"/>
  <c r="S97" i="2"/>
  <c r="S510" i="2"/>
  <c r="S667" i="2"/>
  <c r="S699" i="2"/>
  <c r="S728" i="2"/>
  <c r="S426" i="2"/>
  <c r="S721" i="2"/>
  <c r="S627" i="2"/>
  <c r="S350" i="2"/>
  <c r="S709" i="2"/>
  <c r="S330" i="2"/>
  <c r="S101" i="2"/>
  <c r="S225" i="2"/>
  <c r="S365" i="2"/>
  <c r="S150" i="2"/>
  <c r="S363" i="2"/>
  <c r="S181" i="2"/>
  <c r="S344" i="2"/>
  <c r="S21" i="2"/>
  <c r="S641" i="2"/>
  <c r="S104" i="2"/>
  <c r="S23" i="2"/>
  <c r="S95" i="2"/>
  <c r="S16" i="2"/>
  <c r="S663" i="2"/>
  <c r="S588" i="2"/>
  <c r="S603" i="2"/>
  <c r="S489" i="2"/>
  <c r="S94" i="2"/>
  <c r="S477" i="2"/>
  <c r="S187" i="2"/>
  <c r="S715" i="2"/>
  <c r="S544" i="2"/>
  <c r="S539" i="2"/>
  <c r="S383" i="2"/>
  <c r="S206" i="2"/>
  <c r="S208" i="2"/>
  <c r="S585" i="2"/>
  <c r="S24" i="2"/>
  <c r="S552" i="2"/>
  <c r="S163" i="2"/>
  <c r="S229" i="2"/>
  <c r="S359" i="2"/>
  <c r="S724" i="2"/>
  <c r="S481" i="2"/>
  <c r="S621" i="2"/>
  <c r="S107" i="2"/>
  <c r="S508" i="2"/>
  <c r="S319" i="2"/>
  <c r="S410" i="2"/>
  <c r="S174" i="2"/>
  <c r="S73" i="2"/>
  <c r="S602" i="2"/>
  <c r="S548" i="2"/>
  <c r="S700" i="2"/>
  <c r="S310" i="2"/>
  <c r="S454" i="2"/>
  <c r="S428" i="2"/>
  <c r="S488" i="2"/>
  <c r="S401" i="2"/>
  <c r="S333" i="2"/>
  <c r="S528" i="2"/>
  <c r="S291" i="2"/>
  <c r="S347" i="2"/>
  <c r="S592" i="2"/>
  <c r="S58" i="2"/>
  <c r="S688" i="2"/>
  <c r="S476" i="2"/>
  <c r="S578" i="2"/>
  <c r="S462" i="2"/>
  <c r="S384" i="2"/>
  <c r="S479" i="2"/>
  <c r="S718" i="2"/>
  <c r="S311" i="2"/>
  <c r="S124" i="2"/>
  <c r="S582" i="2"/>
  <c r="S458" i="2"/>
  <c r="S520" i="2"/>
  <c r="S613" i="2"/>
  <c r="S283" i="2"/>
  <c r="S176" i="2"/>
  <c r="S594" i="2"/>
  <c r="S717" i="2"/>
  <c r="S189" i="2"/>
  <c r="S131" i="2"/>
  <c r="S624" i="2"/>
  <c r="S497" i="2"/>
  <c r="S540" i="2"/>
  <c r="S415" i="2"/>
  <c r="S120" i="2"/>
  <c r="S609" i="2"/>
  <c r="S639" i="2"/>
  <c r="S452" i="2"/>
  <c r="S241" i="2"/>
  <c r="S390" i="2"/>
  <c r="S536" i="2"/>
  <c r="S682" i="2"/>
  <c r="S635" i="2"/>
  <c r="S732" i="2"/>
  <c r="S448" i="2"/>
  <c r="S317" i="2"/>
  <c r="S40" i="2"/>
  <c r="S666" i="2"/>
  <c r="S391" i="2"/>
  <c r="S233" i="2"/>
  <c r="S34" i="2"/>
  <c r="S99" i="2"/>
  <c r="S668" i="2"/>
  <c r="S109" i="2"/>
  <c r="S397" i="2"/>
  <c r="S506" i="2"/>
  <c r="S386" i="2"/>
  <c r="S713" i="2"/>
  <c r="S681" i="2"/>
  <c r="S496" i="2"/>
  <c r="S136" i="2"/>
  <c r="S169" i="2"/>
  <c r="S398" i="2"/>
  <c r="S142" i="2"/>
  <c r="S485" i="2"/>
  <c r="S286" i="2"/>
  <c r="S612" i="2"/>
  <c r="S132" i="2"/>
  <c r="S270" i="2"/>
  <c r="S550" i="2"/>
  <c r="S80" i="2"/>
  <c r="S248" i="2"/>
  <c r="S404" i="2"/>
  <c r="S614" i="2"/>
  <c r="S81" i="2"/>
  <c r="S305" i="2"/>
  <c r="S260" i="2"/>
  <c r="S589" i="2"/>
  <c r="S694" i="2"/>
  <c r="S679" i="2"/>
  <c r="S220" i="2"/>
  <c r="S512" i="2"/>
  <c r="S137" i="2"/>
  <c r="S399" i="2"/>
  <c r="S49" i="2"/>
  <c r="S566" i="2"/>
  <c r="S357" i="2"/>
  <c r="S443" i="2"/>
  <c r="S380" i="2"/>
  <c r="S645" i="2"/>
  <c r="S584" i="2"/>
  <c r="S405" i="2"/>
  <c r="S154" i="2"/>
  <c r="S719" i="2"/>
  <c r="S586" i="2"/>
  <c r="S366" i="2"/>
  <c r="S661" i="2"/>
  <c r="S730" i="2"/>
  <c r="S660" i="2"/>
  <c r="S262" i="2"/>
  <c r="S56" i="2"/>
  <c r="S180" i="2"/>
  <c r="S62" i="2"/>
  <c r="S135" i="2"/>
  <c r="S657" i="2"/>
  <c r="S518" i="2"/>
  <c r="S387" i="2"/>
  <c r="S704" i="2"/>
  <c r="S313" i="2"/>
  <c r="S252" i="2"/>
  <c r="S37" i="2"/>
  <c r="S273" i="2"/>
  <c r="S274" i="2"/>
  <c r="S505" i="2"/>
  <c r="S714" i="2"/>
  <c r="S572" i="2"/>
  <c r="S625" i="2"/>
  <c r="S546" i="2"/>
  <c r="S416" i="2"/>
  <c r="S324" i="2"/>
  <c r="S216" i="2"/>
  <c r="S673" i="2"/>
  <c r="S471" i="2"/>
  <c r="S711" i="2"/>
  <c r="S705" i="2"/>
  <c r="S466" i="2"/>
  <c r="S284" i="2"/>
  <c r="S256" i="2"/>
  <c r="S733" i="2"/>
  <c r="S519" i="2"/>
  <c r="S654" i="2"/>
  <c r="S186" i="2"/>
  <c r="S560" i="2"/>
  <c r="S100" i="2"/>
  <c r="S707" i="2"/>
  <c r="S651" i="2"/>
  <c r="S632" i="2"/>
  <c r="S325" i="2"/>
  <c r="S232" i="2"/>
  <c r="S514" i="2"/>
  <c r="S378" i="2"/>
  <c r="S353" i="2"/>
  <c r="S522" i="2"/>
  <c r="S650" i="2"/>
  <c r="S211" i="2"/>
  <c r="S472" i="2"/>
  <c r="S269" i="2"/>
  <c r="S696" i="2"/>
  <c r="S511" i="2"/>
  <c r="S432" i="2"/>
  <c r="S297" i="2"/>
  <c r="S281" i="2"/>
  <c r="S549" i="2"/>
  <c r="S110" i="2"/>
  <c r="S328" i="2"/>
  <c r="S348" i="2"/>
  <c r="S628" i="2"/>
  <c r="S146" i="2"/>
  <c r="S559" i="2"/>
  <c r="S570" i="2"/>
  <c r="S257" i="2"/>
  <c r="S712" i="2"/>
  <c r="S234" i="2"/>
  <c r="S513" i="2"/>
  <c r="S290" i="2"/>
  <c r="S302" i="2"/>
  <c r="S562" i="2"/>
  <c r="S499" i="2"/>
  <c r="S456" i="2"/>
  <c r="S373" i="2"/>
  <c r="S619" i="2"/>
  <c r="S469" i="2"/>
  <c r="S425" i="2"/>
  <c r="S620" i="2"/>
  <c r="S697" i="2"/>
  <c r="S244" i="2"/>
  <c r="S337" i="2"/>
  <c r="S687" i="2"/>
  <c r="S534" i="2"/>
  <c r="S685" i="2"/>
  <c r="S729" i="2"/>
  <c r="S607" i="2"/>
  <c r="S610" i="2"/>
  <c r="S643" i="2"/>
  <c r="S702" i="2"/>
  <c r="S422" i="2"/>
  <c r="S655" i="2"/>
  <c r="S674" i="2"/>
  <c r="S677" i="2"/>
  <c r="S530" i="2"/>
  <c r="S640" i="2"/>
  <c r="S636" i="2"/>
  <c r="S487" i="2"/>
  <c r="S652" i="2"/>
  <c r="S583" i="2"/>
  <c r="S692" i="2"/>
  <c r="S698" i="2"/>
  <c r="S686" i="2"/>
  <c r="S726" i="2"/>
  <c r="S701" i="2"/>
  <c r="S725" i="2"/>
  <c r="S710" i="2"/>
  <c r="S727" i="2"/>
  <c r="S664" i="2"/>
  <c r="S716" i="2"/>
  <c r="S669" i="2"/>
  <c r="N615" i="2"/>
  <c r="N553" i="2"/>
  <c r="N551" i="2"/>
  <c r="N78" i="2"/>
  <c r="N335" i="2"/>
  <c r="N411" i="2"/>
  <c r="N409" i="2"/>
  <c r="N545" i="2"/>
  <c r="N345" i="2"/>
  <c r="N554" i="2"/>
  <c r="N259" i="2"/>
  <c r="N437" i="2"/>
  <c r="N127" i="2"/>
  <c r="N676" i="2"/>
  <c r="N102" i="2"/>
  <c r="N537" i="2"/>
  <c r="N438" i="2"/>
  <c r="N659" i="2"/>
  <c r="N389" i="2"/>
  <c r="N59" i="2"/>
  <c r="N475" i="2"/>
  <c r="N453" i="2"/>
  <c r="N423" i="2"/>
  <c r="N93" i="2"/>
  <c r="N224" i="2"/>
  <c r="N228" i="2"/>
  <c r="N601" i="2"/>
  <c r="N300" i="2"/>
  <c r="N630" i="2"/>
  <c r="N467" i="2"/>
  <c r="N76" i="2"/>
  <c r="N591" i="2"/>
  <c r="N662" i="2"/>
  <c r="N338" i="2"/>
  <c r="N3" i="2"/>
  <c r="N84" i="2"/>
  <c r="N429" i="2"/>
  <c r="N85" i="2"/>
  <c r="N207" i="2"/>
  <c r="N649" i="2"/>
  <c r="N201" i="2"/>
  <c r="N364" i="2"/>
  <c r="N143" i="2"/>
  <c r="N541" i="2"/>
  <c r="N372" i="2"/>
  <c r="N96" i="2"/>
  <c r="N579" i="2"/>
  <c r="N215" i="2"/>
  <c r="N200" i="2"/>
  <c r="N369" i="2"/>
  <c r="N502" i="2"/>
  <c r="N152" i="2"/>
  <c r="N393" i="2"/>
  <c r="N296" i="2"/>
  <c r="N86" i="2"/>
  <c r="N460" i="2"/>
  <c r="N500" i="2"/>
  <c r="N293" i="2"/>
  <c r="N264" i="2"/>
  <c r="N147" i="2"/>
  <c r="N287" i="2"/>
  <c r="N253" i="2"/>
  <c r="N118" i="2"/>
  <c r="N246" i="2"/>
  <c r="N358" i="2"/>
  <c r="N524" i="2"/>
  <c r="N112" i="2"/>
  <c r="N447" i="2"/>
  <c r="N371" i="2"/>
  <c r="N434" i="2"/>
  <c r="N71" i="2"/>
  <c r="N123" i="2"/>
  <c r="N243" i="2"/>
  <c r="N413" i="2"/>
  <c r="N279" i="2"/>
  <c r="N573" i="2"/>
  <c r="N221" i="2"/>
  <c r="N45" i="2"/>
  <c r="N122" i="2"/>
  <c r="N464" i="2"/>
  <c r="N468" i="2"/>
  <c r="N412" i="2"/>
  <c r="N457" i="2"/>
  <c r="N375" i="2"/>
  <c r="N114" i="2"/>
  <c r="N282" i="2"/>
  <c r="N217" i="2"/>
  <c r="N450" i="2"/>
  <c r="N203" i="2"/>
  <c r="N268" i="2"/>
  <c r="N616" i="2"/>
  <c r="N222" i="2"/>
  <c r="N446" i="2"/>
  <c r="N377" i="2"/>
  <c r="N693" i="2"/>
  <c r="N596" i="2"/>
  <c r="N67" i="2"/>
  <c r="N51" i="2"/>
  <c r="N406" i="2"/>
  <c r="N236" i="2"/>
  <c r="N113" i="2"/>
  <c r="N111" i="2"/>
  <c r="N349" i="2"/>
  <c r="N43" i="2"/>
  <c r="N28" i="2"/>
  <c r="N167" i="2"/>
  <c r="N342" i="2"/>
  <c r="N14" i="2"/>
  <c r="N30" i="2"/>
  <c r="N161" i="2"/>
  <c r="N119" i="2"/>
  <c r="N646" i="2"/>
  <c r="N48" i="2"/>
  <c r="N178" i="2"/>
  <c r="N442" i="2"/>
  <c r="N316" i="2"/>
  <c r="N445" i="2"/>
  <c r="N138" i="2"/>
  <c r="N17" i="2"/>
  <c r="N527" i="2"/>
  <c r="N526" i="2"/>
  <c r="N160" i="2"/>
  <c r="N277" i="2"/>
  <c r="N69" i="2"/>
  <c r="N356" i="2"/>
  <c r="N280" i="2"/>
  <c r="N341" i="2"/>
  <c r="N644" i="2"/>
  <c r="N156" i="2"/>
  <c r="N46" i="2"/>
  <c r="N15" i="2"/>
  <c r="N117" i="2"/>
  <c r="N238" i="2"/>
  <c r="N303" i="2"/>
  <c r="N382" i="2"/>
  <c r="N703" i="2"/>
  <c r="N678" i="2"/>
  <c r="N638" i="2"/>
  <c r="N388" i="2"/>
  <c r="N322" i="2"/>
  <c r="N294" i="2"/>
  <c r="N400" i="2"/>
  <c r="N214" i="2"/>
  <c r="N360" i="2"/>
  <c r="N563" i="2"/>
  <c r="N631" i="2"/>
  <c r="N266" i="2"/>
  <c r="N449" i="2"/>
  <c r="N320" i="2"/>
  <c r="N175" i="2"/>
  <c r="N339" i="2"/>
  <c r="N444" i="2"/>
  <c r="N13" i="2"/>
  <c r="N38" i="2"/>
  <c r="N723" i="2"/>
  <c r="N461" i="2"/>
  <c r="N172" i="2"/>
  <c r="N26" i="2"/>
  <c r="N535" i="2"/>
  <c r="N219" i="2"/>
  <c r="N197" i="2"/>
  <c r="N417" i="2"/>
  <c r="N327" i="2"/>
  <c r="N295" i="2"/>
  <c r="N235" i="2"/>
  <c r="N158" i="2"/>
  <c r="N503" i="2"/>
  <c r="N626" i="2"/>
  <c r="N525" i="2"/>
  <c r="N231" i="2"/>
  <c r="N491" i="2"/>
  <c r="N299" i="2"/>
  <c r="N567" i="2"/>
  <c r="N529" i="2"/>
  <c r="N213" i="2"/>
  <c r="N593" i="2"/>
  <c r="N598" i="2"/>
  <c r="N671" i="2"/>
  <c r="N604" i="2"/>
  <c r="N209" i="2"/>
  <c r="N647" i="2"/>
  <c r="N498" i="2"/>
  <c r="N39" i="2"/>
  <c r="N490" i="2"/>
  <c r="N151" i="2"/>
  <c r="N271" i="2"/>
  <c r="N482" i="2"/>
  <c r="N597" i="2"/>
  <c r="N590" i="2"/>
  <c r="N90" i="2"/>
  <c r="N5" i="2"/>
  <c r="N463" i="2"/>
  <c r="N157" i="2"/>
  <c r="N153" i="2"/>
  <c r="N292" i="2"/>
  <c r="N194" i="2"/>
  <c r="N351" i="2"/>
  <c r="N618" i="2"/>
  <c r="N633" i="2"/>
  <c r="N642" i="2"/>
  <c r="N556" i="2"/>
  <c r="N106" i="2"/>
  <c r="N329" i="2"/>
  <c r="N141" i="2"/>
  <c r="N575" i="2"/>
  <c r="N202" i="2"/>
  <c r="N637" i="2"/>
  <c r="N470" i="2"/>
  <c r="N308" i="2"/>
  <c r="N108" i="2"/>
  <c r="N52" i="2"/>
  <c r="N55" i="2"/>
  <c r="N455" i="2"/>
  <c r="N480" i="2"/>
  <c r="N465" i="2"/>
  <c r="N516" i="2"/>
  <c r="N561" i="2"/>
  <c r="N419" i="2"/>
  <c r="N433" i="2"/>
  <c r="N82" i="2"/>
  <c r="N75" i="2"/>
  <c r="N133" i="2"/>
  <c r="N212" i="2"/>
  <c r="N64" i="2"/>
  <c r="N367" i="2"/>
  <c r="N8" i="2"/>
  <c r="N149" i="2"/>
  <c r="N191" i="2"/>
  <c r="N25" i="2"/>
  <c r="N254" i="2"/>
  <c r="N168" i="2"/>
  <c r="N395" i="2"/>
  <c r="N307" i="2"/>
  <c r="N362" i="2"/>
  <c r="N509" i="2"/>
  <c r="N542" i="2"/>
  <c r="N708" i="2"/>
  <c r="N44" i="2"/>
  <c r="N478" i="2"/>
  <c r="N504" i="2"/>
  <c r="N436" i="2"/>
  <c r="N689" i="2"/>
  <c r="N396" i="2"/>
  <c r="N47" i="2"/>
  <c r="N331" i="2"/>
  <c r="N402" i="2"/>
  <c r="N441" i="2"/>
  <c r="N74" i="2"/>
  <c r="N623" i="2"/>
  <c r="N134" i="2"/>
  <c r="N278" i="2"/>
  <c r="N684" i="2"/>
  <c r="N116" i="2"/>
  <c r="N439" i="2"/>
  <c r="N301" i="2"/>
  <c r="N354" i="2"/>
  <c r="N376" i="2"/>
  <c r="N140" i="2"/>
  <c r="N533" i="2"/>
  <c r="N451" i="2"/>
  <c r="N340" i="2"/>
  <c r="N600" i="2"/>
  <c r="N20" i="2"/>
  <c r="N580" i="2"/>
  <c r="N571" i="2"/>
  <c r="N288" i="2"/>
  <c r="N722" i="2"/>
  <c r="N484" i="2"/>
  <c r="N27" i="2"/>
  <c r="N374" i="2"/>
  <c r="N407" i="2"/>
  <c r="N370" i="2"/>
  <c r="N421" i="2"/>
  <c r="N695" i="2"/>
  <c r="N547" i="2"/>
  <c r="N414" i="2"/>
  <c r="N57" i="2"/>
  <c r="N53" i="2"/>
  <c r="N346" i="2"/>
  <c r="N483" i="2"/>
  <c r="N166" i="2"/>
  <c r="N420" i="2"/>
  <c r="N430" i="2"/>
  <c r="N494" i="2"/>
  <c r="N392" i="2"/>
  <c r="N408" i="2"/>
  <c r="N91" i="2"/>
  <c r="N237" i="2"/>
  <c r="N240" i="2"/>
  <c r="N265" i="2"/>
  <c r="N190" i="2"/>
  <c r="N564" i="2"/>
  <c r="N88" i="2"/>
  <c r="N50" i="2"/>
  <c r="N227" i="2"/>
  <c r="N4" i="2"/>
  <c r="N543" i="2"/>
  <c r="N336" i="2"/>
  <c r="N230" i="2"/>
  <c r="N173" i="2"/>
  <c r="N89" i="2"/>
  <c r="N170" i="2"/>
  <c r="N492" i="2"/>
  <c r="N680" i="2"/>
  <c r="N306" i="2"/>
  <c r="N77" i="2"/>
  <c r="N622" i="2"/>
  <c r="N210" i="2"/>
  <c r="N368" i="2"/>
  <c r="N177" i="2"/>
  <c r="N276" i="2"/>
  <c r="N247" i="2"/>
  <c r="N61" i="2"/>
  <c r="N403" i="2"/>
  <c r="N79" i="2"/>
  <c r="N568" i="2"/>
  <c r="N523" i="2"/>
  <c r="N250" i="2"/>
  <c r="N595" i="2"/>
  <c r="N381" i="2"/>
  <c r="N195" i="2"/>
  <c r="N352" i="2"/>
  <c r="N658" i="2"/>
  <c r="N298" i="2"/>
  <c r="N245" i="2"/>
  <c r="N459" i="2"/>
  <c r="N193" i="2"/>
  <c r="N379" i="2"/>
  <c r="N144" i="2"/>
  <c r="N435" i="2"/>
  <c r="N565" i="2"/>
  <c r="N355" i="2"/>
  <c r="N162" i="2"/>
  <c r="N275" i="2"/>
  <c r="N70" i="2"/>
  <c r="N239" i="2"/>
  <c r="N92" i="2"/>
  <c r="N321" i="2"/>
  <c r="N605" i="2"/>
  <c r="N272" i="2"/>
  <c r="N31" i="2"/>
  <c r="N205" i="2"/>
  <c r="N9" i="2"/>
  <c r="N115" i="2"/>
  <c r="N289" i="2"/>
  <c r="N558" i="2"/>
  <c r="N98" i="2"/>
  <c r="N128" i="2"/>
  <c r="N65" i="2"/>
  <c r="N665" i="2"/>
  <c r="N720" i="2"/>
  <c r="N576" i="2"/>
  <c r="N7" i="2"/>
  <c r="N515" i="2"/>
  <c r="N183" i="2"/>
  <c r="N218" i="2"/>
  <c r="N165" i="2"/>
  <c r="N184" i="2"/>
  <c r="N33" i="2"/>
  <c r="N36" i="2"/>
  <c r="N129" i="2"/>
  <c r="N182" i="2"/>
  <c r="N394" i="2"/>
  <c r="N507" i="2"/>
  <c r="N126" i="2"/>
  <c r="N683" i="2"/>
  <c r="N19" i="2"/>
  <c r="N555" i="2"/>
  <c r="N72" i="2"/>
  <c r="N42" i="2"/>
  <c r="N196" i="2"/>
  <c r="N648" i="2"/>
  <c r="N531" i="2"/>
  <c r="N440" i="2"/>
  <c r="N557" i="2"/>
  <c r="N185" i="2"/>
  <c r="N121" i="2"/>
  <c r="N10" i="2"/>
  <c r="N670" i="2"/>
  <c r="N312" i="2"/>
  <c r="N159" i="2"/>
  <c r="N267" i="2"/>
  <c r="N318" i="2"/>
  <c r="N66" i="2"/>
  <c r="N2" i="2"/>
  <c r="N255" i="2"/>
  <c r="N361" i="2"/>
  <c r="N517" i="2"/>
  <c r="N629" i="2"/>
  <c r="N323" i="2"/>
  <c r="N314" i="2"/>
  <c r="N611" i="2"/>
  <c r="N495" i="2"/>
  <c r="N690" i="2"/>
  <c r="N493" i="2"/>
  <c r="N148" i="2"/>
  <c r="N204" i="2"/>
  <c r="N12" i="2"/>
  <c r="N606" i="2"/>
  <c r="N35" i="2"/>
  <c r="N285" i="2"/>
  <c r="N87" i="2"/>
  <c r="N63" i="2"/>
  <c r="N11" i="2"/>
  <c r="N486" i="2"/>
  <c r="N334" i="2"/>
  <c r="N332" i="2"/>
  <c r="N179" i="2"/>
  <c r="N103" i="2"/>
  <c r="N60" i="2"/>
  <c r="N164" i="2"/>
  <c r="N223" i="2"/>
  <c r="N22" i="2"/>
  <c r="N198" i="2"/>
  <c r="N139" i="2"/>
  <c r="N343" i="2"/>
  <c r="N192" i="2"/>
  <c r="N258" i="2"/>
  <c r="N251" i="2"/>
  <c r="N617" i="2"/>
  <c r="N188" i="2"/>
  <c r="N653" i="2"/>
  <c r="N634" i="2"/>
  <c r="N41" i="2"/>
  <c r="N587" i="2"/>
  <c r="N574" i="2"/>
  <c r="N226" i="2"/>
  <c r="N261" i="2"/>
  <c r="N199" i="2"/>
  <c r="N501" i="2"/>
  <c r="N263" i="2"/>
  <c r="N577" i="2"/>
  <c r="N83" i="2"/>
  <c r="N706" i="2"/>
  <c r="N171" i="2"/>
  <c r="N521" i="2"/>
  <c r="N29" i="2"/>
  <c r="N672" i="2"/>
  <c r="N155" i="2"/>
  <c r="N608" i="2"/>
  <c r="N18" i="2"/>
  <c r="N249" i="2"/>
  <c r="N731" i="2"/>
  <c r="N538" i="2"/>
  <c r="N326" i="2"/>
  <c r="N691" i="2"/>
  <c r="N431" i="2"/>
  <c r="N427" i="2"/>
  <c r="N125" i="2"/>
  <c r="N315" i="2"/>
  <c r="N54" i="2"/>
  <c r="N474" i="2"/>
  <c r="N569" i="2"/>
  <c r="N304" i="2"/>
  <c r="N145" i="2"/>
  <c r="N309" i="2"/>
  <c r="N532" i="2"/>
  <c r="N32" i="2"/>
  <c r="N473" i="2"/>
  <c r="N599" i="2"/>
  <c r="N385" i="2"/>
  <c r="N675" i="2"/>
  <c r="N656" i="2"/>
  <c r="N105" i="2"/>
  <c r="N6" i="2"/>
  <c r="N418" i="2"/>
  <c r="N130" i="2"/>
  <c r="N424" i="2"/>
  <c r="N242" i="2"/>
  <c r="N68" i="2"/>
  <c r="N581" i="2"/>
  <c r="N97" i="2"/>
  <c r="N510" i="2"/>
  <c r="N667" i="2"/>
  <c r="N699" i="2"/>
  <c r="N728" i="2"/>
  <c r="N426" i="2"/>
  <c r="N721" i="2"/>
  <c r="N627" i="2"/>
  <c r="N350" i="2"/>
  <c r="N709" i="2"/>
  <c r="N330" i="2"/>
  <c r="N101" i="2"/>
  <c r="N225" i="2"/>
  <c r="N365" i="2"/>
  <c r="N150" i="2"/>
  <c r="N363" i="2"/>
  <c r="N181" i="2"/>
  <c r="N344" i="2"/>
  <c r="N21" i="2"/>
  <c r="N641" i="2"/>
  <c r="N104" i="2"/>
  <c r="N23" i="2"/>
  <c r="N95" i="2"/>
  <c r="N16" i="2"/>
  <c r="N663" i="2"/>
  <c r="N588" i="2"/>
  <c r="N603" i="2"/>
  <c r="N489" i="2"/>
  <c r="N94" i="2"/>
  <c r="N477" i="2"/>
  <c r="N187" i="2"/>
  <c r="N715" i="2"/>
  <c r="N544" i="2"/>
  <c r="N539" i="2"/>
  <c r="N383" i="2"/>
  <c r="N206" i="2"/>
  <c r="N208" i="2"/>
  <c r="N585" i="2"/>
  <c r="N24" i="2"/>
  <c r="N552" i="2"/>
  <c r="N163" i="2"/>
  <c r="N229" i="2"/>
  <c r="N359" i="2"/>
  <c r="N724" i="2"/>
  <c r="N481" i="2"/>
  <c r="N621" i="2"/>
  <c r="N107" i="2"/>
  <c r="N508" i="2"/>
  <c r="N319" i="2"/>
  <c r="N410" i="2"/>
  <c r="N174" i="2"/>
  <c r="N73" i="2"/>
  <c r="N602" i="2"/>
  <c r="N548" i="2"/>
  <c r="N700" i="2"/>
  <c r="N310" i="2"/>
  <c r="N454" i="2"/>
  <c r="N428" i="2"/>
  <c r="N488" i="2"/>
  <c r="N401" i="2"/>
  <c r="N333" i="2"/>
  <c r="N528" i="2"/>
  <c r="N291" i="2"/>
  <c r="N347" i="2"/>
  <c r="N592" i="2"/>
  <c r="N58" i="2"/>
  <c r="N688" i="2"/>
  <c r="N476" i="2"/>
  <c r="N578" i="2"/>
  <c r="N462" i="2"/>
  <c r="N384" i="2"/>
  <c r="N479" i="2"/>
  <c r="N718" i="2"/>
  <c r="N311" i="2"/>
  <c r="N124" i="2"/>
  <c r="N582" i="2"/>
  <c r="N458" i="2"/>
  <c r="N520" i="2"/>
  <c r="N613" i="2"/>
  <c r="N283" i="2"/>
  <c r="N176" i="2"/>
  <c r="N594" i="2"/>
  <c r="N717" i="2"/>
  <c r="N189" i="2"/>
  <c r="N131" i="2"/>
  <c r="N624" i="2"/>
  <c r="N497" i="2"/>
  <c r="N540" i="2"/>
  <c r="N415" i="2"/>
  <c r="N120" i="2"/>
  <c r="N609" i="2"/>
  <c r="N639" i="2"/>
  <c r="N452" i="2"/>
  <c r="N241" i="2"/>
  <c r="N390" i="2"/>
  <c r="N536" i="2"/>
  <c r="N682" i="2"/>
  <c r="N635" i="2"/>
  <c r="N732" i="2"/>
  <c r="N448" i="2"/>
  <c r="N317" i="2"/>
  <c r="N40" i="2"/>
  <c r="N666" i="2"/>
  <c r="N391" i="2"/>
  <c r="N233" i="2"/>
  <c r="N34" i="2"/>
  <c r="N99" i="2"/>
  <c r="N668" i="2"/>
  <c r="N109" i="2"/>
  <c r="N397" i="2"/>
  <c r="N506" i="2"/>
  <c r="N386" i="2"/>
  <c r="N713" i="2"/>
  <c r="N681" i="2"/>
  <c r="N496" i="2"/>
  <c r="N136" i="2"/>
  <c r="N169" i="2"/>
  <c r="N398" i="2"/>
  <c r="N142" i="2"/>
  <c r="N485" i="2"/>
  <c r="N286" i="2"/>
  <c r="N612" i="2"/>
  <c r="N132" i="2"/>
  <c r="N270" i="2"/>
  <c r="N550" i="2"/>
  <c r="N80" i="2"/>
  <c r="N248" i="2"/>
  <c r="N404" i="2"/>
  <c r="N614" i="2"/>
  <c r="N81" i="2"/>
  <c r="N305" i="2"/>
  <c r="N260" i="2"/>
  <c r="N589" i="2"/>
  <c r="N694" i="2"/>
  <c r="N679" i="2"/>
  <c r="N220" i="2"/>
  <c r="N512" i="2"/>
  <c r="N137" i="2"/>
  <c r="N399" i="2"/>
  <c r="N49" i="2"/>
  <c r="N566" i="2"/>
  <c r="N357" i="2"/>
  <c r="N443" i="2"/>
  <c r="N380" i="2"/>
  <c r="N645" i="2"/>
  <c r="N584" i="2"/>
  <c r="N405" i="2"/>
  <c r="N154" i="2"/>
  <c r="N719" i="2"/>
  <c r="N586" i="2"/>
  <c r="N366" i="2"/>
  <c r="N661" i="2"/>
  <c r="N730" i="2"/>
  <c r="N660" i="2"/>
  <c r="N262" i="2"/>
  <c r="N56" i="2"/>
  <c r="N180" i="2"/>
  <c r="N62" i="2"/>
  <c r="N135" i="2"/>
  <c r="N657" i="2"/>
  <c r="N518" i="2"/>
  <c r="N387" i="2"/>
  <c r="N704" i="2"/>
  <c r="N313" i="2"/>
  <c r="N252" i="2"/>
  <c r="N37" i="2"/>
  <c r="N273" i="2"/>
  <c r="N274" i="2"/>
  <c r="N505" i="2"/>
  <c r="N714" i="2"/>
  <c r="N572" i="2"/>
  <c r="N625" i="2"/>
  <c r="N546" i="2"/>
  <c r="N416" i="2"/>
  <c r="N324" i="2"/>
  <c r="N216" i="2"/>
  <c r="N673" i="2"/>
  <c r="N471" i="2"/>
  <c r="N711" i="2"/>
  <c r="N705" i="2"/>
  <c r="N466" i="2"/>
  <c r="N284" i="2"/>
  <c r="N256" i="2"/>
  <c r="N733" i="2"/>
  <c r="N519" i="2"/>
  <c r="N654" i="2"/>
  <c r="N186" i="2"/>
  <c r="N560" i="2"/>
  <c r="N100" i="2"/>
  <c r="N707" i="2"/>
  <c r="N651" i="2"/>
  <c r="N632" i="2"/>
  <c r="N325" i="2"/>
  <c r="N232" i="2"/>
  <c r="N514" i="2"/>
  <c r="N378" i="2"/>
  <c r="N353" i="2"/>
  <c r="N522" i="2"/>
  <c r="N650" i="2"/>
  <c r="N211" i="2"/>
  <c r="N472" i="2"/>
  <c r="N269" i="2"/>
  <c r="N696" i="2"/>
  <c r="N511" i="2"/>
  <c r="N432" i="2"/>
  <c r="N297" i="2"/>
  <c r="N281" i="2"/>
  <c r="N549" i="2"/>
  <c r="N110" i="2"/>
  <c r="N328" i="2"/>
  <c r="N348" i="2"/>
  <c r="N628" i="2"/>
  <c r="N146" i="2"/>
  <c r="N559" i="2"/>
  <c r="N570" i="2"/>
  <c r="N257" i="2"/>
  <c r="N712" i="2"/>
  <c r="N234" i="2"/>
  <c r="N513" i="2"/>
  <c r="N290" i="2"/>
  <c r="N302" i="2"/>
  <c r="N562" i="2"/>
  <c r="N499" i="2"/>
  <c r="N456" i="2"/>
  <c r="N373" i="2"/>
  <c r="N619" i="2"/>
  <c r="N469" i="2"/>
  <c r="N425" i="2"/>
  <c r="N620" i="2"/>
  <c r="N697" i="2"/>
  <c r="N244" i="2"/>
  <c r="N337" i="2"/>
  <c r="N687" i="2"/>
  <c r="N534" i="2"/>
  <c r="N685" i="2"/>
  <c r="N729" i="2"/>
  <c r="N607" i="2"/>
  <c r="N610" i="2"/>
  <c r="N643" i="2"/>
  <c r="N702" i="2"/>
  <c r="N422" i="2"/>
  <c r="N655" i="2"/>
  <c r="N674" i="2"/>
  <c r="N677" i="2"/>
  <c r="N530" i="2"/>
  <c r="N640" i="2"/>
  <c r="N636" i="2"/>
  <c r="N487" i="2"/>
  <c r="N652" i="2"/>
  <c r="N583" i="2"/>
  <c r="N692" i="2"/>
  <c r="N698" i="2"/>
  <c r="N686" i="2"/>
  <c r="N726" i="2"/>
  <c r="N701" i="2"/>
  <c r="N725" i="2"/>
  <c r="N710" i="2"/>
  <c r="N727" i="2"/>
  <c r="N664" i="2"/>
  <c r="N716" i="2"/>
  <c r="N669" i="2"/>
  <c r="L615" i="2"/>
  <c r="L553" i="2"/>
  <c r="L551" i="2"/>
  <c r="L78" i="2"/>
  <c r="L335" i="2"/>
  <c r="L411" i="2"/>
  <c r="L409" i="2"/>
  <c r="L545" i="2"/>
  <c r="L345" i="2"/>
  <c r="L554" i="2"/>
  <c r="L259" i="2"/>
  <c r="L437" i="2"/>
  <c r="L127" i="2"/>
  <c r="L676" i="2"/>
  <c r="L102" i="2"/>
  <c r="L537" i="2"/>
  <c r="L438" i="2"/>
  <c r="L659" i="2"/>
  <c r="L389" i="2"/>
  <c r="L59" i="2"/>
  <c r="L475" i="2"/>
  <c r="L453" i="2"/>
  <c r="L423" i="2"/>
  <c r="L93" i="2"/>
  <c r="L224" i="2"/>
  <c r="L228" i="2"/>
  <c r="L601" i="2"/>
  <c r="L300" i="2"/>
  <c r="L630" i="2"/>
  <c r="L467" i="2"/>
  <c r="L76" i="2"/>
  <c r="L591" i="2"/>
  <c r="L662" i="2"/>
  <c r="L338" i="2"/>
  <c r="L3" i="2"/>
  <c r="L84" i="2"/>
  <c r="L429" i="2"/>
  <c r="L85" i="2"/>
  <c r="L207" i="2"/>
  <c r="L649" i="2"/>
  <c r="L201" i="2"/>
  <c r="L364" i="2"/>
  <c r="L143" i="2"/>
  <c r="L541" i="2"/>
  <c r="L372" i="2"/>
  <c r="L96" i="2"/>
  <c r="L579" i="2"/>
  <c r="L215" i="2"/>
  <c r="L200" i="2"/>
  <c r="L369" i="2"/>
  <c r="L502" i="2"/>
  <c r="L152" i="2"/>
  <c r="L393" i="2"/>
  <c r="L296" i="2"/>
  <c r="L86" i="2"/>
  <c r="L460" i="2"/>
  <c r="L500" i="2"/>
  <c r="L293" i="2"/>
  <c r="L264" i="2"/>
  <c r="L147" i="2"/>
  <c r="L287" i="2"/>
  <c r="L253" i="2"/>
  <c r="L118" i="2"/>
  <c r="L246" i="2"/>
  <c r="L358" i="2"/>
  <c r="L524" i="2"/>
  <c r="L112" i="2"/>
  <c r="L447" i="2"/>
  <c r="L371" i="2"/>
  <c r="L434" i="2"/>
  <c r="L71" i="2"/>
  <c r="L123" i="2"/>
  <c r="L243" i="2"/>
  <c r="L413" i="2"/>
  <c r="L279" i="2"/>
  <c r="L573" i="2"/>
  <c r="L221" i="2"/>
  <c r="L45" i="2"/>
  <c r="L122" i="2"/>
  <c r="L464" i="2"/>
  <c r="L468" i="2"/>
  <c r="L412" i="2"/>
  <c r="L457" i="2"/>
  <c r="L375" i="2"/>
  <c r="L114" i="2"/>
  <c r="L282" i="2"/>
  <c r="L217" i="2"/>
  <c r="L450" i="2"/>
  <c r="L203" i="2"/>
  <c r="L268" i="2"/>
  <c r="L616" i="2"/>
  <c r="L222" i="2"/>
  <c r="L446" i="2"/>
  <c r="L377" i="2"/>
  <c r="L693" i="2"/>
  <c r="L596" i="2"/>
  <c r="L67" i="2"/>
  <c r="L51" i="2"/>
  <c r="L406" i="2"/>
  <c r="L236" i="2"/>
  <c r="L113" i="2"/>
  <c r="L111" i="2"/>
  <c r="L349" i="2"/>
  <c r="L43" i="2"/>
  <c r="L28" i="2"/>
  <c r="L167" i="2"/>
  <c r="L342" i="2"/>
  <c r="L14" i="2"/>
  <c r="L30" i="2"/>
  <c r="L161" i="2"/>
  <c r="L119" i="2"/>
  <c r="L646" i="2"/>
  <c r="L48" i="2"/>
  <c r="L178" i="2"/>
  <c r="L442" i="2"/>
  <c r="L316" i="2"/>
  <c r="L445" i="2"/>
  <c r="L138" i="2"/>
  <c r="L17" i="2"/>
  <c r="L527" i="2"/>
  <c r="L526" i="2"/>
  <c r="L160" i="2"/>
  <c r="L277" i="2"/>
  <c r="L69" i="2"/>
  <c r="L356" i="2"/>
  <c r="L280" i="2"/>
  <c r="L341" i="2"/>
  <c r="L644" i="2"/>
  <c r="L156" i="2"/>
  <c r="L46" i="2"/>
  <c r="L15" i="2"/>
  <c r="L117" i="2"/>
  <c r="L238" i="2"/>
  <c r="L303" i="2"/>
  <c r="L382" i="2"/>
  <c r="L703" i="2"/>
  <c r="L678" i="2"/>
  <c r="L638" i="2"/>
  <c r="L388" i="2"/>
  <c r="L322" i="2"/>
  <c r="L294" i="2"/>
  <c r="L400" i="2"/>
  <c r="L214" i="2"/>
  <c r="L360" i="2"/>
  <c r="L563" i="2"/>
  <c r="L631" i="2"/>
  <c r="L266" i="2"/>
  <c r="L449" i="2"/>
  <c r="L320" i="2"/>
  <c r="L175" i="2"/>
  <c r="L339" i="2"/>
  <c r="L444" i="2"/>
  <c r="L13" i="2"/>
  <c r="L38" i="2"/>
  <c r="L723" i="2"/>
  <c r="L461" i="2"/>
  <c r="L172" i="2"/>
  <c r="L26" i="2"/>
  <c r="L535" i="2"/>
  <c r="L219" i="2"/>
  <c r="L197" i="2"/>
  <c r="L417" i="2"/>
  <c r="L327" i="2"/>
  <c r="L295" i="2"/>
  <c r="L235" i="2"/>
  <c r="L158" i="2"/>
  <c r="L503" i="2"/>
  <c r="L626" i="2"/>
  <c r="L525" i="2"/>
  <c r="L231" i="2"/>
  <c r="L491" i="2"/>
  <c r="L299" i="2"/>
  <c r="L567" i="2"/>
  <c r="L529" i="2"/>
  <c r="L213" i="2"/>
  <c r="L593" i="2"/>
  <c r="L598" i="2"/>
  <c r="L671" i="2"/>
  <c r="L604" i="2"/>
  <c r="L209" i="2"/>
  <c r="L647" i="2"/>
  <c r="L498" i="2"/>
  <c r="L39" i="2"/>
  <c r="L490" i="2"/>
  <c r="L151" i="2"/>
  <c r="L271" i="2"/>
  <c r="L482" i="2"/>
  <c r="L597" i="2"/>
  <c r="L590" i="2"/>
  <c r="L90" i="2"/>
  <c r="L5" i="2"/>
  <c r="L463" i="2"/>
  <c r="L157" i="2"/>
  <c r="L153" i="2"/>
  <c r="L292" i="2"/>
  <c r="L194" i="2"/>
  <c r="L351" i="2"/>
  <c r="L618" i="2"/>
  <c r="L633" i="2"/>
  <c r="L642" i="2"/>
  <c r="L556" i="2"/>
  <c r="L106" i="2"/>
  <c r="L329" i="2"/>
  <c r="L141" i="2"/>
  <c r="L575" i="2"/>
  <c r="L202" i="2"/>
  <c r="L637" i="2"/>
  <c r="L470" i="2"/>
  <c r="L308" i="2"/>
  <c r="L108" i="2"/>
  <c r="L52" i="2"/>
  <c r="L55" i="2"/>
  <c r="L455" i="2"/>
  <c r="L480" i="2"/>
  <c r="L465" i="2"/>
  <c r="L516" i="2"/>
  <c r="L561" i="2"/>
  <c r="L419" i="2"/>
  <c r="L433" i="2"/>
  <c r="L82" i="2"/>
  <c r="L75" i="2"/>
  <c r="L133" i="2"/>
  <c r="L212" i="2"/>
  <c r="L64" i="2"/>
  <c r="L367" i="2"/>
  <c r="L8" i="2"/>
  <c r="L149" i="2"/>
  <c r="L191" i="2"/>
  <c r="L25" i="2"/>
  <c r="L254" i="2"/>
  <c r="L168" i="2"/>
  <c r="L395" i="2"/>
  <c r="L307" i="2"/>
  <c r="L362" i="2"/>
  <c r="L509" i="2"/>
  <c r="L542" i="2"/>
  <c r="L708" i="2"/>
  <c r="L44" i="2"/>
  <c r="L478" i="2"/>
  <c r="L504" i="2"/>
  <c r="L436" i="2"/>
  <c r="L689" i="2"/>
  <c r="L396" i="2"/>
  <c r="L47" i="2"/>
  <c r="L331" i="2"/>
  <c r="L402" i="2"/>
  <c r="L441" i="2"/>
  <c r="L74" i="2"/>
  <c r="L623" i="2"/>
  <c r="L134" i="2"/>
  <c r="L278" i="2"/>
  <c r="L684" i="2"/>
  <c r="L116" i="2"/>
  <c r="L439" i="2"/>
  <c r="L301" i="2"/>
  <c r="L354" i="2"/>
  <c r="L376" i="2"/>
  <c r="L140" i="2"/>
  <c r="L533" i="2"/>
  <c r="L451" i="2"/>
  <c r="L340" i="2"/>
  <c r="L600" i="2"/>
  <c r="L20" i="2"/>
  <c r="L580" i="2"/>
  <c r="L571" i="2"/>
  <c r="L288" i="2"/>
  <c r="L722" i="2"/>
  <c r="L484" i="2"/>
  <c r="L27" i="2"/>
  <c r="L374" i="2"/>
  <c r="L407" i="2"/>
  <c r="L370" i="2"/>
  <c r="L421" i="2"/>
  <c r="L695" i="2"/>
  <c r="L547" i="2"/>
  <c r="L414" i="2"/>
  <c r="L57" i="2"/>
  <c r="L53" i="2"/>
  <c r="L346" i="2"/>
  <c r="L483" i="2"/>
  <c r="L166" i="2"/>
  <c r="L420" i="2"/>
  <c r="L430" i="2"/>
  <c r="L494" i="2"/>
  <c r="L392" i="2"/>
  <c r="L408" i="2"/>
  <c r="L91" i="2"/>
  <c r="L237" i="2"/>
  <c r="L240" i="2"/>
  <c r="L265" i="2"/>
  <c r="L190" i="2"/>
  <c r="L564" i="2"/>
  <c r="L88" i="2"/>
  <c r="L50" i="2"/>
  <c r="L227" i="2"/>
  <c r="L4" i="2"/>
  <c r="L543" i="2"/>
  <c r="L336" i="2"/>
  <c r="L230" i="2"/>
  <c r="L173" i="2"/>
  <c r="L89" i="2"/>
  <c r="L170" i="2"/>
  <c r="L492" i="2"/>
  <c r="L680" i="2"/>
  <c r="L306" i="2"/>
  <c r="L77" i="2"/>
  <c r="L622" i="2"/>
  <c r="L210" i="2"/>
  <c r="L368" i="2"/>
  <c r="L177" i="2"/>
  <c r="L276" i="2"/>
  <c r="L247" i="2"/>
  <c r="L61" i="2"/>
  <c r="L403" i="2"/>
  <c r="L79" i="2"/>
  <c r="L568" i="2"/>
  <c r="L523" i="2"/>
  <c r="L250" i="2"/>
  <c r="L595" i="2"/>
  <c r="L381" i="2"/>
  <c r="L195" i="2"/>
  <c r="L352" i="2"/>
  <c r="L658" i="2"/>
  <c r="L298" i="2"/>
  <c r="L245" i="2"/>
  <c r="L459" i="2"/>
  <c r="L193" i="2"/>
  <c r="L379" i="2"/>
  <c r="L144" i="2"/>
  <c r="L435" i="2"/>
  <c r="L565" i="2"/>
  <c r="L355" i="2"/>
  <c r="L162" i="2"/>
  <c r="L275" i="2"/>
  <c r="L70" i="2"/>
  <c r="L239" i="2"/>
  <c r="L92" i="2"/>
  <c r="L321" i="2"/>
  <c r="L605" i="2"/>
  <c r="L272" i="2"/>
  <c r="L31" i="2"/>
  <c r="L205" i="2"/>
  <c r="L9" i="2"/>
  <c r="L115" i="2"/>
  <c r="L289" i="2"/>
  <c r="L558" i="2"/>
  <c r="L98" i="2"/>
  <c r="L128" i="2"/>
  <c r="L65" i="2"/>
  <c r="L665" i="2"/>
  <c r="L720" i="2"/>
  <c r="L576" i="2"/>
  <c r="L7" i="2"/>
  <c r="L515" i="2"/>
  <c r="L183" i="2"/>
  <c r="L218" i="2"/>
  <c r="L165" i="2"/>
  <c r="L184" i="2"/>
  <c r="L33" i="2"/>
  <c r="L36" i="2"/>
  <c r="L129" i="2"/>
  <c r="L182" i="2"/>
  <c r="L394" i="2"/>
  <c r="L507" i="2"/>
  <c r="L126" i="2"/>
  <c r="L683" i="2"/>
  <c r="L19" i="2"/>
  <c r="L555" i="2"/>
  <c r="L72" i="2"/>
  <c r="L42" i="2"/>
  <c r="L196" i="2"/>
  <c r="L648" i="2"/>
  <c r="L531" i="2"/>
  <c r="L440" i="2"/>
  <c r="L557" i="2"/>
  <c r="L185" i="2"/>
  <c r="L121" i="2"/>
  <c r="L10" i="2"/>
  <c r="L670" i="2"/>
  <c r="L312" i="2"/>
  <c r="L159" i="2"/>
  <c r="L267" i="2"/>
  <c r="L318" i="2"/>
  <c r="L66" i="2"/>
  <c r="L2" i="2"/>
  <c r="L255" i="2"/>
  <c r="L361" i="2"/>
  <c r="L517" i="2"/>
  <c r="L629" i="2"/>
  <c r="L323" i="2"/>
  <c r="L314" i="2"/>
  <c r="L611" i="2"/>
  <c r="L495" i="2"/>
  <c r="L690" i="2"/>
  <c r="L493" i="2"/>
  <c r="L148" i="2"/>
  <c r="L204" i="2"/>
  <c r="L12" i="2"/>
  <c r="L606" i="2"/>
  <c r="L35" i="2"/>
  <c r="L285" i="2"/>
  <c r="L87" i="2"/>
  <c r="L63" i="2"/>
  <c r="L11" i="2"/>
  <c r="L486" i="2"/>
  <c r="L334" i="2"/>
  <c r="L332" i="2"/>
  <c r="L179" i="2"/>
  <c r="L103" i="2"/>
  <c r="L60" i="2"/>
  <c r="L164" i="2"/>
  <c r="L223" i="2"/>
  <c r="L22" i="2"/>
  <c r="L198" i="2"/>
  <c r="L139" i="2"/>
  <c r="L343" i="2"/>
  <c r="L192" i="2"/>
  <c r="L258" i="2"/>
  <c r="L251" i="2"/>
  <c r="L617" i="2"/>
  <c r="L188" i="2"/>
  <c r="L653" i="2"/>
  <c r="L634" i="2"/>
  <c r="L41" i="2"/>
  <c r="L587" i="2"/>
  <c r="L574" i="2"/>
  <c r="L226" i="2"/>
  <c r="L261" i="2"/>
  <c r="L199" i="2"/>
  <c r="L501" i="2"/>
  <c r="L263" i="2"/>
  <c r="L577" i="2"/>
  <c r="L83" i="2"/>
  <c r="L706" i="2"/>
  <c r="L171" i="2"/>
  <c r="L521" i="2"/>
  <c r="L29" i="2"/>
  <c r="L672" i="2"/>
  <c r="L155" i="2"/>
  <c r="L608" i="2"/>
  <c r="L18" i="2"/>
  <c r="L249" i="2"/>
  <c r="L731" i="2"/>
  <c r="L538" i="2"/>
  <c r="L326" i="2"/>
  <c r="L691" i="2"/>
  <c r="L431" i="2"/>
  <c r="L427" i="2"/>
  <c r="L125" i="2"/>
  <c r="L315" i="2"/>
  <c r="L54" i="2"/>
  <c r="L474" i="2"/>
  <c r="L569" i="2"/>
  <c r="L304" i="2"/>
  <c r="L145" i="2"/>
  <c r="L309" i="2"/>
  <c r="L532" i="2"/>
  <c r="L32" i="2"/>
  <c r="L473" i="2"/>
  <c r="L599" i="2"/>
  <c r="L385" i="2"/>
  <c r="L675" i="2"/>
  <c r="L656" i="2"/>
  <c r="L105" i="2"/>
  <c r="L6" i="2"/>
  <c r="L418" i="2"/>
  <c r="L130" i="2"/>
  <c r="L424" i="2"/>
  <c r="L242" i="2"/>
  <c r="L68" i="2"/>
  <c r="L581" i="2"/>
  <c r="L97" i="2"/>
  <c r="L510" i="2"/>
  <c r="L667" i="2"/>
  <c r="L699" i="2"/>
  <c r="L728" i="2"/>
  <c r="L426" i="2"/>
  <c r="L721" i="2"/>
  <c r="L627" i="2"/>
  <c r="L350" i="2"/>
  <c r="L709" i="2"/>
  <c r="L330" i="2"/>
  <c r="L101" i="2"/>
  <c r="L225" i="2"/>
  <c r="L365" i="2"/>
  <c r="L150" i="2"/>
  <c r="L363" i="2"/>
  <c r="L181" i="2"/>
  <c r="L344" i="2"/>
  <c r="L21" i="2"/>
  <c r="L641" i="2"/>
  <c r="L104" i="2"/>
  <c r="L23" i="2"/>
  <c r="L95" i="2"/>
  <c r="L16" i="2"/>
  <c r="L663" i="2"/>
  <c r="L588" i="2"/>
  <c r="L603" i="2"/>
  <c r="L489" i="2"/>
  <c r="L94" i="2"/>
  <c r="L477" i="2"/>
  <c r="L187" i="2"/>
  <c r="L715" i="2"/>
  <c r="L544" i="2"/>
  <c r="L539" i="2"/>
  <c r="L383" i="2"/>
  <c r="L206" i="2"/>
  <c r="L208" i="2"/>
  <c r="L585" i="2"/>
  <c r="L24" i="2"/>
  <c r="L552" i="2"/>
  <c r="L163" i="2"/>
  <c r="L229" i="2"/>
  <c r="L359" i="2"/>
  <c r="L724" i="2"/>
  <c r="L481" i="2"/>
  <c r="L621" i="2"/>
  <c r="L107" i="2"/>
  <c r="L508" i="2"/>
  <c r="L319" i="2"/>
  <c r="L410" i="2"/>
  <c r="L174" i="2"/>
  <c r="L73" i="2"/>
  <c r="L602" i="2"/>
  <c r="L548" i="2"/>
  <c r="L700" i="2"/>
  <c r="L310" i="2"/>
  <c r="L454" i="2"/>
  <c r="L428" i="2"/>
  <c r="L488" i="2"/>
  <c r="L401" i="2"/>
  <c r="L333" i="2"/>
  <c r="L528" i="2"/>
  <c r="L291" i="2"/>
  <c r="L347" i="2"/>
  <c r="L592" i="2"/>
  <c r="L58" i="2"/>
  <c r="L688" i="2"/>
  <c r="L476" i="2"/>
  <c r="L578" i="2"/>
  <c r="L462" i="2"/>
  <c r="L384" i="2"/>
  <c r="L479" i="2"/>
  <c r="L718" i="2"/>
  <c r="L311" i="2"/>
  <c r="L124" i="2"/>
  <c r="L582" i="2"/>
  <c r="L458" i="2"/>
  <c r="L520" i="2"/>
  <c r="L613" i="2"/>
  <c r="L283" i="2"/>
  <c r="L176" i="2"/>
  <c r="L594" i="2"/>
  <c r="L717" i="2"/>
  <c r="L189" i="2"/>
  <c r="L131" i="2"/>
  <c r="L624" i="2"/>
  <c r="L497" i="2"/>
  <c r="L540" i="2"/>
  <c r="L415" i="2"/>
  <c r="L120" i="2"/>
  <c r="L609" i="2"/>
  <c r="L639" i="2"/>
  <c r="L452" i="2"/>
  <c r="L241" i="2"/>
  <c r="L390" i="2"/>
  <c r="L536" i="2"/>
  <c r="L682" i="2"/>
  <c r="L635" i="2"/>
  <c r="L732" i="2"/>
  <c r="L448" i="2"/>
  <c r="L317" i="2"/>
  <c r="L40" i="2"/>
  <c r="L666" i="2"/>
  <c r="L391" i="2"/>
  <c r="L233" i="2"/>
  <c r="L34" i="2"/>
  <c r="L99" i="2"/>
  <c r="L668" i="2"/>
  <c r="L109" i="2"/>
  <c r="L397" i="2"/>
  <c r="L506" i="2"/>
  <c r="L386" i="2"/>
  <c r="L713" i="2"/>
  <c r="L681" i="2"/>
  <c r="L496" i="2"/>
  <c r="L136" i="2"/>
  <c r="L169" i="2"/>
  <c r="L398" i="2"/>
  <c r="L142" i="2"/>
  <c r="L485" i="2"/>
  <c r="L286" i="2"/>
  <c r="L612" i="2"/>
  <c r="L132" i="2"/>
  <c r="L270" i="2"/>
  <c r="L550" i="2"/>
  <c r="L80" i="2"/>
  <c r="L248" i="2"/>
  <c r="L404" i="2"/>
  <c r="L614" i="2"/>
  <c r="L81" i="2"/>
  <c r="L305" i="2"/>
  <c r="L260" i="2"/>
  <c r="L589" i="2"/>
  <c r="L694" i="2"/>
  <c r="L679" i="2"/>
  <c r="L220" i="2"/>
  <c r="L512" i="2"/>
  <c r="L137" i="2"/>
  <c r="L399" i="2"/>
  <c r="L49" i="2"/>
  <c r="L566" i="2"/>
  <c r="L357" i="2"/>
  <c r="L443" i="2"/>
  <c r="L380" i="2"/>
  <c r="L645" i="2"/>
  <c r="L584" i="2"/>
  <c r="L405" i="2"/>
  <c r="L154" i="2"/>
  <c r="L719" i="2"/>
  <c r="L586" i="2"/>
  <c r="L366" i="2"/>
  <c r="L661" i="2"/>
  <c r="L730" i="2"/>
  <c r="L660" i="2"/>
  <c r="L262" i="2"/>
  <c r="L56" i="2"/>
  <c r="L180" i="2"/>
  <c r="L62" i="2"/>
  <c r="L135" i="2"/>
  <c r="L657" i="2"/>
  <c r="L518" i="2"/>
  <c r="L387" i="2"/>
  <c r="L704" i="2"/>
  <c r="L313" i="2"/>
  <c r="L252" i="2"/>
  <c r="L37" i="2"/>
  <c r="L273" i="2"/>
  <c r="L274" i="2"/>
  <c r="L505" i="2"/>
  <c r="L714" i="2"/>
  <c r="L572" i="2"/>
  <c r="L625" i="2"/>
  <c r="L546" i="2"/>
  <c r="L416" i="2"/>
  <c r="L324" i="2"/>
  <c r="L216" i="2"/>
  <c r="L673" i="2"/>
  <c r="L471" i="2"/>
  <c r="L711" i="2"/>
  <c r="L705" i="2"/>
  <c r="L466" i="2"/>
  <c r="L284" i="2"/>
  <c r="L256" i="2"/>
  <c r="L733" i="2"/>
  <c r="L519" i="2"/>
  <c r="L654" i="2"/>
  <c r="L186" i="2"/>
  <c r="L560" i="2"/>
  <c r="L100" i="2"/>
  <c r="L707" i="2"/>
  <c r="L651" i="2"/>
  <c r="L632" i="2"/>
  <c r="L325" i="2"/>
  <c r="L232" i="2"/>
  <c r="L514" i="2"/>
  <c r="L378" i="2"/>
  <c r="L353" i="2"/>
  <c r="L522" i="2"/>
  <c r="L650" i="2"/>
  <c r="L211" i="2"/>
  <c r="L472" i="2"/>
  <c r="L269" i="2"/>
  <c r="L696" i="2"/>
  <c r="L511" i="2"/>
  <c r="L432" i="2"/>
  <c r="L297" i="2"/>
  <c r="L281" i="2"/>
  <c r="L549" i="2"/>
  <c r="L110" i="2"/>
  <c r="L328" i="2"/>
  <c r="L348" i="2"/>
  <c r="L628" i="2"/>
  <c r="L146" i="2"/>
  <c r="L559" i="2"/>
  <c r="L570" i="2"/>
  <c r="L257" i="2"/>
  <c r="L712" i="2"/>
  <c r="L234" i="2"/>
  <c r="L513" i="2"/>
  <c r="L290" i="2"/>
  <c r="L302" i="2"/>
  <c r="L562" i="2"/>
  <c r="L499" i="2"/>
  <c r="L456" i="2"/>
  <c r="L373" i="2"/>
  <c r="L619" i="2"/>
  <c r="L469" i="2"/>
  <c r="L425" i="2"/>
  <c r="L620" i="2"/>
  <c r="L697" i="2"/>
  <c r="L244" i="2"/>
  <c r="L337" i="2"/>
  <c r="L687" i="2"/>
  <c r="L534" i="2"/>
  <c r="L685" i="2"/>
  <c r="L729" i="2"/>
  <c r="L607" i="2"/>
  <c r="L610" i="2"/>
  <c r="L643" i="2"/>
  <c r="L702" i="2"/>
  <c r="L422" i="2"/>
  <c r="L655" i="2"/>
  <c r="L674" i="2"/>
  <c r="L677" i="2"/>
  <c r="L530" i="2"/>
  <c r="L640" i="2"/>
  <c r="L636" i="2"/>
  <c r="L487" i="2"/>
  <c r="L652" i="2"/>
  <c r="L583" i="2"/>
  <c r="L692" i="2"/>
  <c r="L698" i="2"/>
  <c r="L686" i="2"/>
  <c r="L726" i="2"/>
  <c r="L701" i="2"/>
  <c r="L725" i="2"/>
  <c r="L710" i="2"/>
  <c r="L727" i="2"/>
  <c r="L664" i="2"/>
  <c r="L716" i="2"/>
  <c r="L669" i="2"/>
  <c r="J615" i="2"/>
  <c r="J553" i="2"/>
  <c r="J551" i="2"/>
  <c r="J78" i="2"/>
  <c r="J335" i="2"/>
  <c r="J411" i="2"/>
  <c r="J409" i="2"/>
  <c r="J545" i="2"/>
  <c r="J345" i="2"/>
  <c r="J554" i="2"/>
  <c r="J259" i="2"/>
  <c r="J437" i="2"/>
  <c r="J127" i="2"/>
  <c r="J676" i="2"/>
  <c r="J102" i="2"/>
  <c r="J537" i="2"/>
  <c r="J438" i="2"/>
  <c r="J659" i="2"/>
  <c r="J389" i="2"/>
  <c r="J59" i="2"/>
  <c r="J475" i="2"/>
  <c r="J453" i="2"/>
  <c r="J423" i="2"/>
  <c r="J93" i="2"/>
  <c r="J224" i="2"/>
  <c r="J228" i="2"/>
  <c r="J601" i="2"/>
  <c r="J300" i="2"/>
  <c r="J630" i="2"/>
  <c r="J467" i="2"/>
  <c r="J76" i="2"/>
  <c r="J591" i="2"/>
  <c r="J662" i="2"/>
  <c r="J338" i="2"/>
  <c r="J3" i="2"/>
  <c r="J84" i="2"/>
  <c r="J429" i="2"/>
  <c r="J85" i="2"/>
  <c r="J207" i="2"/>
  <c r="J649" i="2"/>
  <c r="J201" i="2"/>
  <c r="J364" i="2"/>
  <c r="J143" i="2"/>
  <c r="J541" i="2"/>
  <c r="J372" i="2"/>
  <c r="J96" i="2"/>
  <c r="J579" i="2"/>
  <c r="J215" i="2"/>
  <c r="J200" i="2"/>
  <c r="J369" i="2"/>
  <c r="J502" i="2"/>
  <c r="J152" i="2"/>
  <c r="J393" i="2"/>
  <c r="J296" i="2"/>
  <c r="J86" i="2"/>
  <c r="J460" i="2"/>
  <c r="J500" i="2"/>
  <c r="J293" i="2"/>
  <c r="J264" i="2"/>
  <c r="J147" i="2"/>
  <c r="J287" i="2"/>
  <c r="J253" i="2"/>
  <c r="J118" i="2"/>
  <c r="J246" i="2"/>
  <c r="J358" i="2"/>
  <c r="J524" i="2"/>
  <c r="J112" i="2"/>
  <c r="J447" i="2"/>
  <c r="J371" i="2"/>
  <c r="J434" i="2"/>
  <c r="J71" i="2"/>
  <c r="J123" i="2"/>
  <c r="J243" i="2"/>
  <c r="J413" i="2"/>
  <c r="J279" i="2"/>
  <c r="J573" i="2"/>
  <c r="J221" i="2"/>
  <c r="J45" i="2"/>
  <c r="J122" i="2"/>
  <c r="J464" i="2"/>
  <c r="J468" i="2"/>
  <c r="J412" i="2"/>
  <c r="J457" i="2"/>
  <c r="J375" i="2"/>
  <c r="J114" i="2"/>
  <c r="J282" i="2"/>
  <c r="J217" i="2"/>
  <c r="J450" i="2"/>
  <c r="J203" i="2"/>
  <c r="J268" i="2"/>
  <c r="J616" i="2"/>
  <c r="J222" i="2"/>
  <c r="J446" i="2"/>
  <c r="J377" i="2"/>
  <c r="J693" i="2"/>
  <c r="J596" i="2"/>
  <c r="J67" i="2"/>
  <c r="J51" i="2"/>
  <c r="J406" i="2"/>
  <c r="J236" i="2"/>
  <c r="J113" i="2"/>
  <c r="J111" i="2"/>
  <c r="J349" i="2"/>
  <c r="J43" i="2"/>
  <c r="J28" i="2"/>
  <c r="J167" i="2"/>
  <c r="J342" i="2"/>
  <c r="J14" i="2"/>
  <c r="J30" i="2"/>
  <c r="J161" i="2"/>
  <c r="J119" i="2"/>
  <c r="J646" i="2"/>
  <c r="J48" i="2"/>
  <c r="J178" i="2"/>
  <c r="J442" i="2"/>
  <c r="J316" i="2"/>
  <c r="J445" i="2"/>
  <c r="J138" i="2"/>
  <c r="J17" i="2"/>
  <c r="J527" i="2"/>
  <c r="J526" i="2"/>
  <c r="J160" i="2"/>
  <c r="J277" i="2"/>
  <c r="J69" i="2"/>
  <c r="J356" i="2"/>
  <c r="J280" i="2"/>
  <c r="J341" i="2"/>
  <c r="J644" i="2"/>
  <c r="J156" i="2"/>
  <c r="J46" i="2"/>
  <c r="J15" i="2"/>
  <c r="J117" i="2"/>
  <c r="J238" i="2"/>
  <c r="J303" i="2"/>
  <c r="J382" i="2"/>
  <c r="J703" i="2"/>
  <c r="J678" i="2"/>
  <c r="J638" i="2"/>
  <c r="J388" i="2"/>
  <c r="J322" i="2"/>
  <c r="J294" i="2"/>
  <c r="J400" i="2"/>
  <c r="J214" i="2"/>
  <c r="J360" i="2"/>
  <c r="J563" i="2"/>
  <c r="J631" i="2"/>
  <c r="J266" i="2"/>
  <c r="J449" i="2"/>
  <c r="J320" i="2"/>
  <c r="J175" i="2"/>
  <c r="J339" i="2"/>
  <c r="J444" i="2"/>
  <c r="J13" i="2"/>
  <c r="J38" i="2"/>
  <c r="J723" i="2"/>
  <c r="J461" i="2"/>
  <c r="J172" i="2"/>
  <c r="J26" i="2"/>
  <c r="J535" i="2"/>
  <c r="J219" i="2"/>
  <c r="J197" i="2"/>
  <c r="J417" i="2"/>
  <c r="J327" i="2"/>
  <c r="J295" i="2"/>
  <c r="J235" i="2"/>
  <c r="J158" i="2"/>
  <c r="J503" i="2"/>
  <c r="J626" i="2"/>
  <c r="J525" i="2"/>
  <c r="J231" i="2"/>
  <c r="J491" i="2"/>
  <c r="J299" i="2"/>
  <c r="J567" i="2"/>
  <c r="J529" i="2"/>
  <c r="J213" i="2"/>
  <c r="J593" i="2"/>
  <c r="J598" i="2"/>
  <c r="J671" i="2"/>
  <c r="J604" i="2"/>
  <c r="J209" i="2"/>
  <c r="J647" i="2"/>
  <c r="J498" i="2"/>
  <c r="J39" i="2"/>
  <c r="J490" i="2"/>
  <c r="J151" i="2"/>
  <c r="J271" i="2"/>
  <c r="J482" i="2"/>
  <c r="J597" i="2"/>
  <c r="J590" i="2"/>
  <c r="J90" i="2"/>
  <c r="J5" i="2"/>
  <c r="J463" i="2"/>
  <c r="J157" i="2"/>
  <c r="J153" i="2"/>
  <c r="J292" i="2"/>
  <c r="J194" i="2"/>
  <c r="J351" i="2"/>
  <c r="J618" i="2"/>
  <c r="J633" i="2"/>
  <c r="J642" i="2"/>
  <c r="J556" i="2"/>
  <c r="J106" i="2"/>
  <c r="J329" i="2"/>
  <c r="J141" i="2"/>
  <c r="J575" i="2"/>
  <c r="J202" i="2"/>
  <c r="J637" i="2"/>
  <c r="J470" i="2"/>
  <c r="J308" i="2"/>
  <c r="J108" i="2"/>
  <c r="J52" i="2"/>
  <c r="J55" i="2"/>
  <c r="J455" i="2"/>
  <c r="J480" i="2"/>
  <c r="J465" i="2"/>
  <c r="J516" i="2"/>
  <c r="J561" i="2"/>
  <c r="J419" i="2"/>
  <c r="J433" i="2"/>
  <c r="J82" i="2"/>
  <c r="J75" i="2"/>
  <c r="J133" i="2"/>
  <c r="J212" i="2"/>
  <c r="J64" i="2"/>
  <c r="J367" i="2"/>
  <c r="J8" i="2"/>
  <c r="J149" i="2"/>
  <c r="J191" i="2"/>
  <c r="J25" i="2"/>
  <c r="J254" i="2"/>
  <c r="J168" i="2"/>
  <c r="J395" i="2"/>
  <c r="J307" i="2"/>
  <c r="J362" i="2"/>
  <c r="J509" i="2"/>
  <c r="J542" i="2"/>
  <c r="J708" i="2"/>
  <c r="J44" i="2"/>
  <c r="J478" i="2"/>
  <c r="J504" i="2"/>
  <c r="J436" i="2"/>
  <c r="J689" i="2"/>
  <c r="J396" i="2"/>
  <c r="J47" i="2"/>
  <c r="J331" i="2"/>
  <c r="J402" i="2"/>
  <c r="J441" i="2"/>
  <c r="J74" i="2"/>
  <c r="J623" i="2"/>
  <c r="J134" i="2"/>
  <c r="J278" i="2"/>
  <c r="J684" i="2"/>
  <c r="J116" i="2"/>
  <c r="J439" i="2"/>
  <c r="J301" i="2"/>
  <c r="J354" i="2"/>
  <c r="J376" i="2"/>
  <c r="J140" i="2"/>
  <c r="J533" i="2"/>
  <c r="J451" i="2"/>
  <c r="J340" i="2"/>
  <c r="J600" i="2"/>
  <c r="J20" i="2"/>
  <c r="J580" i="2"/>
  <c r="J571" i="2"/>
  <c r="J288" i="2"/>
  <c r="J722" i="2"/>
  <c r="J484" i="2"/>
  <c r="J27" i="2"/>
  <c r="J374" i="2"/>
  <c r="J407" i="2"/>
  <c r="J370" i="2"/>
  <c r="J421" i="2"/>
  <c r="J695" i="2"/>
  <c r="J547" i="2"/>
  <c r="J414" i="2"/>
  <c r="J57" i="2"/>
  <c r="J53" i="2"/>
  <c r="J346" i="2"/>
  <c r="J483" i="2"/>
  <c r="J166" i="2"/>
  <c r="J420" i="2"/>
  <c r="J430" i="2"/>
  <c r="J494" i="2"/>
  <c r="J392" i="2"/>
  <c r="J408" i="2"/>
  <c r="J91" i="2"/>
  <c r="J237" i="2"/>
  <c r="J240" i="2"/>
  <c r="J265" i="2"/>
  <c r="J190" i="2"/>
  <c r="J564" i="2"/>
  <c r="J88" i="2"/>
  <c r="J50" i="2"/>
  <c r="J227" i="2"/>
  <c r="J4" i="2"/>
  <c r="J543" i="2"/>
  <c r="J336" i="2"/>
  <c r="J230" i="2"/>
  <c r="J173" i="2"/>
  <c r="J89" i="2"/>
  <c r="J170" i="2"/>
  <c r="J492" i="2"/>
  <c r="J680" i="2"/>
  <c r="J306" i="2"/>
  <c r="J77" i="2"/>
  <c r="J622" i="2"/>
  <c r="J210" i="2"/>
  <c r="J368" i="2"/>
  <c r="J177" i="2"/>
  <c r="J276" i="2"/>
  <c r="J247" i="2"/>
  <c r="J61" i="2"/>
  <c r="J403" i="2"/>
  <c r="J79" i="2"/>
  <c r="J568" i="2"/>
  <c r="J523" i="2"/>
  <c r="J250" i="2"/>
  <c r="J595" i="2"/>
  <c r="J381" i="2"/>
  <c r="J195" i="2"/>
  <c r="J352" i="2"/>
  <c r="J658" i="2"/>
  <c r="J298" i="2"/>
  <c r="J245" i="2"/>
  <c r="J459" i="2"/>
  <c r="J193" i="2"/>
  <c r="J379" i="2"/>
  <c r="J144" i="2"/>
  <c r="J435" i="2"/>
  <c r="J565" i="2"/>
  <c r="J355" i="2"/>
  <c r="J162" i="2"/>
  <c r="J275" i="2"/>
  <c r="J70" i="2"/>
  <c r="J239" i="2"/>
  <c r="J92" i="2"/>
  <c r="J321" i="2"/>
  <c r="J605" i="2"/>
  <c r="J272" i="2"/>
  <c r="J31" i="2"/>
  <c r="J205" i="2"/>
  <c r="J9" i="2"/>
  <c r="J115" i="2"/>
  <c r="J289" i="2"/>
  <c r="J558" i="2"/>
  <c r="J98" i="2"/>
  <c r="J128" i="2"/>
  <c r="J65" i="2"/>
  <c r="J665" i="2"/>
  <c r="J720" i="2"/>
  <c r="J576" i="2"/>
  <c r="J7" i="2"/>
  <c r="J515" i="2"/>
  <c r="J183" i="2"/>
  <c r="J218" i="2"/>
  <c r="J165" i="2"/>
  <c r="J184" i="2"/>
  <c r="J33" i="2"/>
  <c r="J36" i="2"/>
  <c r="J129" i="2"/>
  <c r="J182" i="2"/>
  <c r="J394" i="2"/>
  <c r="J507" i="2"/>
  <c r="J126" i="2"/>
  <c r="J683" i="2"/>
  <c r="J19" i="2"/>
  <c r="J555" i="2"/>
  <c r="J72" i="2"/>
  <c r="J42" i="2"/>
  <c r="J196" i="2"/>
  <c r="J648" i="2"/>
  <c r="J531" i="2"/>
  <c r="J440" i="2"/>
  <c r="J557" i="2"/>
  <c r="J185" i="2"/>
  <c r="J121" i="2"/>
  <c r="J10" i="2"/>
  <c r="J670" i="2"/>
  <c r="J312" i="2"/>
  <c r="J159" i="2"/>
  <c r="J267" i="2"/>
  <c r="J318" i="2"/>
  <c r="J66" i="2"/>
  <c r="J2" i="2"/>
  <c r="J255" i="2"/>
  <c r="J361" i="2"/>
  <c r="J517" i="2"/>
  <c r="J629" i="2"/>
  <c r="J323" i="2"/>
  <c r="J314" i="2"/>
  <c r="J611" i="2"/>
  <c r="J495" i="2"/>
  <c r="J690" i="2"/>
  <c r="J493" i="2"/>
  <c r="J148" i="2"/>
  <c r="J204" i="2"/>
  <c r="J12" i="2"/>
  <c r="J606" i="2"/>
  <c r="J35" i="2"/>
  <c r="J285" i="2"/>
  <c r="J87" i="2"/>
  <c r="J63" i="2"/>
  <c r="J11" i="2"/>
  <c r="J486" i="2"/>
  <c r="J334" i="2"/>
  <c r="J332" i="2"/>
  <c r="J179" i="2"/>
  <c r="J103" i="2"/>
  <c r="J60" i="2"/>
  <c r="J164" i="2"/>
  <c r="J223" i="2"/>
  <c r="J22" i="2"/>
  <c r="J198" i="2"/>
  <c r="J139" i="2"/>
  <c r="J343" i="2"/>
  <c r="J192" i="2"/>
  <c r="J258" i="2"/>
  <c r="J251" i="2"/>
  <c r="J617" i="2"/>
  <c r="J188" i="2"/>
  <c r="J653" i="2"/>
  <c r="J634" i="2"/>
  <c r="J41" i="2"/>
  <c r="J587" i="2"/>
  <c r="J574" i="2"/>
  <c r="J226" i="2"/>
  <c r="J261" i="2"/>
  <c r="J199" i="2"/>
  <c r="J501" i="2"/>
  <c r="J263" i="2"/>
  <c r="J577" i="2"/>
  <c r="J83" i="2"/>
  <c r="J706" i="2"/>
  <c r="J171" i="2"/>
  <c r="J521" i="2"/>
  <c r="J29" i="2"/>
  <c r="J672" i="2"/>
  <c r="J155" i="2"/>
  <c r="J608" i="2"/>
  <c r="J18" i="2"/>
  <c r="J249" i="2"/>
  <c r="J731" i="2"/>
  <c r="J538" i="2"/>
  <c r="J326" i="2"/>
  <c r="J691" i="2"/>
  <c r="J431" i="2"/>
  <c r="J427" i="2"/>
  <c r="J125" i="2"/>
  <c r="J315" i="2"/>
  <c r="J54" i="2"/>
  <c r="J474" i="2"/>
  <c r="J569" i="2"/>
  <c r="J304" i="2"/>
  <c r="J145" i="2"/>
  <c r="J309" i="2"/>
  <c r="J532" i="2"/>
  <c r="J32" i="2"/>
  <c r="J473" i="2"/>
  <c r="J599" i="2"/>
  <c r="J385" i="2"/>
  <c r="J675" i="2"/>
  <c r="J656" i="2"/>
  <c r="J105" i="2"/>
  <c r="J6" i="2"/>
  <c r="J418" i="2"/>
  <c r="J130" i="2"/>
  <c r="J424" i="2"/>
  <c r="J242" i="2"/>
  <c r="J68" i="2"/>
  <c r="J581" i="2"/>
  <c r="J97" i="2"/>
  <c r="J510" i="2"/>
  <c r="J667" i="2"/>
  <c r="J699" i="2"/>
  <c r="J728" i="2"/>
  <c r="J426" i="2"/>
  <c r="J721" i="2"/>
  <c r="J627" i="2"/>
  <c r="J350" i="2"/>
  <c r="J709" i="2"/>
  <c r="J330" i="2"/>
  <c r="J101" i="2"/>
  <c r="J225" i="2"/>
  <c r="J365" i="2"/>
  <c r="J150" i="2"/>
  <c r="J363" i="2"/>
  <c r="J181" i="2"/>
  <c r="J344" i="2"/>
  <c r="J21" i="2"/>
  <c r="J641" i="2"/>
  <c r="J104" i="2"/>
  <c r="J23" i="2"/>
  <c r="J95" i="2"/>
  <c r="J16" i="2"/>
  <c r="J663" i="2"/>
  <c r="J588" i="2"/>
  <c r="J603" i="2"/>
  <c r="J489" i="2"/>
  <c r="J94" i="2"/>
  <c r="J477" i="2"/>
  <c r="J187" i="2"/>
  <c r="J715" i="2"/>
  <c r="J544" i="2"/>
  <c r="J539" i="2"/>
  <c r="J383" i="2"/>
  <c r="J206" i="2"/>
  <c r="J208" i="2"/>
  <c r="J585" i="2"/>
  <c r="J24" i="2"/>
  <c r="J552" i="2"/>
  <c r="J163" i="2"/>
  <c r="J229" i="2"/>
  <c r="J359" i="2"/>
  <c r="J724" i="2"/>
  <c r="J481" i="2"/>
  <c r="J621" i="2"/>
  <c r="J107" i="2"/>
  <c r="J508" i="2"/>
  <c r="J319" i="2"/>
  <c r="J410" i="2"/>
  <c r="J174" i="2"/>
  <c r="J73" i="2"/>
  <c r="J602" i="2"/>
  <c r="J548" i="2"/>
  <c r="J700" i="2"/>
  <c r="J310" i="2"/>
  <c r="J454" i="2"/>
  <c r="J428" i="2"/>
  <c r="J488" i="2"/>
  <c r="J401" i="2"/>
  <c r="J333" i="2"/>
  <c r="J528" i="2"/>
  <c r="J291" i="2"/>
  <c r="J347" i="2"/>
  <c r="J592" i="2"/>
  <c r="J58" i="2"/>
  <c r="J688" i="2"/>
  <c r="J476" i="2"/>
  <c r="J578" i="2"/>
  <c r="J462" i="2"/>
  <c r="J384" i="2"/>
  <c r="J479" i="2"/>
  <c r="J718" i="2"/>
  <c r="J311" i="2"/>
  <c r="J124" i="2"/>
  <c r="J582" i="2"/>
  <c r="J458" i="2"/>
  <c r="J520" i="2"/>
  <c r="J613" i="2"/>
  <c r="J283" i="2"/>
  <c r="J176" i="2"/>
  <c r="J594" i="2"/>
  <c r="J717" i="2"/>
  <c r="J189" i="2"/>
  <c r="J131" i="2"/>
  <c r="J624" i="2"/>
  <c r="J497" i="2"/>
  <c r="J540" i="2"/>
  <c r="J415" i="2"/>
  <c r="J120" i="2"/>
  <c r="J609" i="2"/>
  <c r="J639" i="2"/>
  <c r="J452" i="2"/>
  <c r="J241" i="2"/>
  <c r="J390" i="2"/>
  <c r="J536" i="2"/>
  <c r="J682" i="2"/>
  <c r="J635" i="2"/>
  <c r="J732" i="2"/>
  <c r="J448" i="2"/>
  <c r="J317" i="2"/>
  <c r="J40" i="2"/>
  <c r="J666" i="2"/>
  <c r="J391" i="2"/>
  <c r="J233" i="2"/>
  <c r="J34" i="2"/>
  <c r="J99" i="2"/>
  <c r="J668" i="2"/>
  <c r="J109" i="2"/>
  <c r="J397" i="2"/>
  <c r="J506" i="2"/>
  <c r="J386" i="2"/>
  <c r="J713" i="2"/>
  <c r="J681" i="2"/>
  <c r="J496" i="2"/>
  <c r="J136" i="2"/>
  <c r="J169" i="2"/>
  <c r="J398" i="2"/>
  <c r="J142" i="2"/>
  <c r="J485" i="2"/>
  <c r="J286" i="2"/>
  <c r="J612" i="2"/>
  <c r="J132" i="2"/>
  <c r="J270" i="2"/>
  <c r="J550" i="2"/>
  <c r="J80" i="2"/>
  <c r="J248" i="2"/>
  <c r="J404" i="2"/>
  <c r="J614" i="2"/>
  <c r="J81" i="2"/>
  <c r="J305" i="2"/>
  <c r="J260" i="2"/>
  <c r="J589" i="2"/>
  <c r="J694" i="2"/>
  <c r="J679" i="2"/>
  <c r="J220" i="2"/>
  <c r="J512" i="2"/>
  <c r="J137" i="2"/>
  <c r="J399" i="2"/>
  <c r="J49" i="2"/>
  <c r="J566" i="2"/>
  <c r="J357" i="2"/>
  <c r="J443" i="2"/>
  <c r="J380" i="2"/>
  <c r="J645" i="2"/>
  <c r="J584" i="2"/>
  <c r="J405" i="2"/>
  <c r="J154" i="2"/>
  <c r="J719" i="2"/>
  <c r="J586" i="2"/>
  <c r="J366" i="2"/>
  <c r="J661" i="2"/>
  <c r="J730" i="2"/>
  <c r="J660" i="2"/>
  <c r="J262" i="2"/>
  <c r="J56" i="2"/>
  <c r="J180" i="2"/>
  <c r="J62" i="2"/>
  <c r="J135" i="2"/>
  <c r="J657" i="2"/>
  <c r="J518" i="2"/>
  <c r="J387" i="2"/>
  <c r="J704" i="2"/>
  <c r="J313" i="2"/>
  <c r="J252" i="2"/>
  <c r="J37" i="2"/>
  <c r="J273" i="2"/>
  <c r="J274" i="2"/>
  <c r="J505" i="2"/>
  <c r="J714" i="2"/>
  <c r="J572" i="2"/>
  <c r="J625" i="2"/>
  <c r="J546" i="2"/>
  <c r="J416" i="2"/>
  <c r="J324" i="2"/>
  <c r="J216" i="2"/>
  <c r="J673" i="2"/>
  <c r="J471" i="2"/>
  <c r="J711" i="2"/>
  <c r="J705" i="2"/>
  <c r="J466" i="2"/>
  <c r="J284" i="2"/>
  <c r="J256" i="2"/>
  <c r="J733" i="2"/>
  <c r="J519" i="2"/>
  <c r="J654" i="2"/>
  <c r="J186" i="2"/>
  <c r="J560" i="2"/>
  <c r="J100" i="2"/>
  <c r="J707" i="2"/>
  <c r="J651" i="2"/>
  <c r="J632" i="2"/>
  <c r="J325" i="2"/>
  <c r="J232" i="2"/>
  <c r="J514" i="2"/>
  <c r="J378" i="2"/>
  <c r="J353" i="2"/>
  <c r="J522" i="2"/>
  <c r="J650" i="2"/>
  <c r="J211" i="2"/>
  <c r="J472" i="2"/>
  <c r="J269" i="2"/>
  <c r="J696" i="2"/>
  <c r="J511" i="2"/>
  <c r="J432" i="2"/>
  <c r="J297" i="2"/>
  <c r="J281" i="2"/>
  <c r="J549" i="2"/>
  <c r="J110" i="2"/>
  <c r="J328" i="2"/>
  <c r="J348" i="2"/>
  <c r="J628" i="2"/>
  <c r="J146" i="2"/>
  <c r="J559" i="2"/>
  <c r="J570" i="2"/>
  <c r="J257" i="2"/>
  <c r="J712" i="2"/>
  <c r="J234" i="2"/>
  <c r="J513" i="2"/>
  <c r="J290" i="2"/>
  <c r="J302" i="2"/>
  <c r="J562" i="2"/>
  <c r="J499" i="2"/>
  <c r="J456" i="2"/>
  <c r="J373" i="2"/>
  <c r="J619" i="2"/>
  <c r="J469" i="2"/>
  <c r="J425" i="2"/>
  <c r="J620" i="2"/>
  <c r="J697" i="2"/>
  <c r="J244" i="2"/>
  <c r="J337" i="2"/>
  <c r="J687" i="2"/>
  <c r="J534" i="2"/>
  <c r="J685" i="2"/>
  <c r="J729" i="2"/>
  <c r="J607" i="2"/>
  <c r="J610" i="2"/>
  <c r="J643" i="2"/>
  <c r="J702" i="2"/>
  <c r="J422" i="2"/>
  <c r="J655" i="2"/>
  <c r="J674" i="2"/>
  <c r="J677" i="2"/>
  <c r="J530" i="2"/>
  <c r="J640" i="2"/>
  <c r="J636" i="2"/>
  <c r="J487" i="2"/>
  <c r="J652" i="2"/>
  <c r="J583" i="2"/>
  <c r="J692" i="2"/>
  <c r="J698" i="2"/>
  <c r="J686" i="2"/>
  <c r="J726" i="2"/>
  <c r="J701" i="2"/>
  <c r="J725" i="2"/>
  <c r="J710" i="2"/>
  <c r="J727" i="2"/>
  <c r="J664" i="2"/>
  <c r="J716" i="2"/>
  <c r="J669" i="2"/>
  <c r="H615" i="2"/>
  <c r="H553" i="2"/>
  <c r="H551" i="2"/>
  <c r="H78" i="2"/>
  <c r="H335" i="2"/>
  <c r="H411" i="2"/>
  <c r="H409" i="2"/>
  <c r="H545" i="2"/>
  <c r="H345" i="2"/>
  <c r="H554" i="2"/>
  <c r="H259" i="2"/>
  <c r="H437" i="2"/>
  <c r="H127" i="2"/>
  <c r="H676" i="2"/>
  <c r="H102" i="2"/>
  <c r="H537" i="2"/>
  <c r="H438" i="2"/>
  <c r="H659" i="2"/>
  <c r="H389" i="2"/>
  <c r="H59" i="2"/>
  <c r="H475" i="2"/>
  <c r="H453" i="2"/>
  <c r="H423" i="2"/>
  <c r="H93" i="2"/>
  <c r="H224" i="2"/>
  <c r="H228" i="2"/>
  <c r="H601" i="2"/>
  <c r="H300" i="2"/>
  <c r="H630" i="2"/>
  <c r="H467" i="2"/>
  <c r="H76" i="2"/>
  <c r="H591" i="2"/>
  <c r="H662" i="2"/>
  <c r="H338" i="2"/>
  <c r="H3" i="2"/>
  <c r="H84" i="2"/>
  <c r="H429" i="2"/>
  <c r="H85" i="2"/>
  <c r="H207" i="2"/>
  <c r="H649" i="2"/>
  <c r="H201" i="2"/>
  <c r="H364" i="2"/>
  <c r="H143" i="2"/>
  <c r="H541" i="2"/>
  <c r="H372" i="2"/>
  <c r="H96" i="2"/>
  <c r="H579" i="2"/>
  <c r="H215" i="2"/>
  <c r="H200" i="2"/>
  <c r="H369" i="2"/>
  <c r="H502" i="2"/>
  <c r="H152" i="2"/>
  <c r="H393" i="2"/>
  <c r="H296" i="2"/>
  <c r="H86" i="2"/>
  <c r="H460" i="2"/>
  <c r="H500" i="2"/>
  <c r="H293" i="2"/>
  <c r="H264" i="2"/>
  <c r="H147" i="2"/>
  <c r="H287" i="2"/>
  <c r="H253" i="2"/>
  <c r="H118" i="2"/>
  <c r="H246" i="2"/>
  <c r="H358" i="2"/>
  <c r="H524" i="2"/>
  <c r="H112" i="2"/>
  <c r="H447" i="2"/>
  <c r="H371" i="2"/>
  <c r="H434" i="2"/>
  <c r="H71" i="2"/>
  <c r="H123" i="2"/>
  <c r="H243" i="2"/>
  <c r="H413" i="2"/>
  <c r="H279" i="2"/>
  <c r="H573" i="2"/>
  <c r="H221" i="2"/>
  <c r="H45" i="2"/>
  <c r="H122" i="2"/>
  <c r="H464" i="2"/>
  <c r="H468" i="2"/>
  <c r="H412" i="2"/>
  <c r="H457" i="2"/>
  <c r="H375" i="2"/>
  <c r="H114" i="2"/>
  <c r="H282" i="2"/>
  <c r="H217" i="2"/>
  <c r="H450" i="2"/>
  <c r="H203" i="2"/>
  <c r="H268" i="2"/>
  <c r="H616" i="2"/>
  <c r="H222" i="2"/>
  <c r="H446" i="2"/>
  <c r="H377" i="2"/>
  <c r="H693" i="2"/>
  <c r="H596" i="2"/>
  <c r="H67" i="2"/>
  <c r="H51" i="2"/>
  <c r="H406" i="2"/>
  <c r="H236" i="2"/>
  <c r="H113" i="2"/>
  <c r="H111" i="2"/>
  <c r="H349" i="2"/>
  <c r="H43" i="2"/>
  <c r="H28" i="2"/>
  <c r="H167" i="2"/>
  <c r="H342" i="2"/>
  <c r="H14" i="2"/>
  <c r="H30" i="2"/>
  <c r="H161" i="2"/>
  <c r="H119" i="2"/>
  <c r="H646" i="2"/>
  <c r="H48" i="2"/>
  <c r="H178" i="2"/>
  <c r="H442" i="2"/>
  <c r="H316" i="2"/>
  <c r="H445" i="2"/>
  <c r="H138" i="2"/>
  <c r="H17" i="2"/>
  <c r="H527" i="2"/>
  <c r="H526" i="2"/>
  <c r="H160" i="2"/>
  <c r="H277" i="2"/>
  <c r="H69" i="2"/>
  <c r="H356" i="2"/>
  <c r="H280" i="2"/>
  <c r="H341" i="2"/>
  <c r="H644" i="2"/>
  <c r="H156" i="2"/>
  <c r="H46" i="2"/>
  <c r="H15" i="2"/>
  <c r="H117" i="2"/>
  <c r="H238" i="2"/>
  <c r="H303" i="2"/>
  <c r="H382" i="2"/>
  <c r="H703" i="2"/>
  <c r="H678" i="2"/>
  <c r="H638" i="2"/>
  <c r="H388" i="2"/>
  <c r="H322" i="2"/>
  <c r="H294" i="2"/>
  <c r="H400" i="2"/>
  <c r="H214" i="2"/>
  <c r="H360" i="2"/>
  <c r="H563" i="2"/>
  <c r="H631" i="2"/>
  <c r="H266" i="2"/>
  <c r="H449" i="2"/>
  <c r="H320" i="2"/>
  <c r="H175" i="2"/>
  <c r="H339" i="2"/>
  <c r="H444" i="2"/>
  <c r="H13" i="2"/>
  <c r="H38" i="2"/>
  <c r="H723" i="2"/>
  <c r="H461" i="2"/>
  <c r="H172" i="2"/>
  <c r="H26" i="2"/>
  <c r="H535" i="2"/>
  <c r="H219" i="2"/>
  <c r="H197" i="2"/>
  <c r="H417" i="2"/>
  <c r="H327" i="2"/>
  <c r="H295" i="2"/>
  <c r="H235" i="2"/>
  <c r="H158" i="2"/>
  <c r="H503" i="2"/>
  <c r="H626" i="2"/>
  <c r="H525" i="2"/>
  <c r="H231" i="2"/>
  <c r="H491" i="2"/>
  <c r="H299" i="2"/>
  <c r="H567" i="2"/>
  <c r="H529" i="2"/>
  <c r="H213" i="2"/>
  <c r="H593" i="2"/>
  <c r="H598" i="2"/>
  <c r="H671" i="2"/>
  <c r="H604" i="2"/>
  <c r="H209" i="2"/>
  <c r="H647" i="2"/>
  <c r="H498" i="2"/>
  <c r="H39" i="2"/>
  <c r="H490" i="2"/>
  <c r="H151" i="2"/>
  <c r="H271" i="2"/>
  <c r="H482" i="2"/>
  <c r="H597" i="2"/>
  <c r="H590" i="2"/>
  <c r="H90" i="2"/>
  <c r="H5" i="2"/>
  <c r="H463" i="2"/>
  <c r="H157" i="2"/>
  <c r="H153" i="2"/>
  <c r="H292" i="2"/>
  <c r="H194" i="2"/>
  <c r="H351" i="2"/>
  <c r="H618" i="2"/>
  <c r="H633" i="2"/>
  <c r="H642" i="2"/>
  <c r="H556" i="2"/>
  <c r="H106" i="2"/>
  <c r="H329" i="2"/>
  <c r="H141" i="2"/>
  <c r="H575" i="2"/>
  <c r="H202" i="2"/>
  <c r="H637" i="2"/>
  <c r="H470" i="2"/>
  <c r="H308" i="2"/>
  <c r="H108" i="2"/>
  <c r="H52" i="2"/>
  <c r="H55" i="2"/>
  <c r="H455" i="2"/>
  <c r="H480" i="2"/>
  <c r="H465" i="2"/>
  <c r="H516" i="2"/>
  <c r="H561" i="2"/>
  <c r="H419" i="2"/>
  <c r="H433" i="2"/>
  <c r="H82" i="2"/>
  <c r="H75" i="2"/>
  <c r="H133" i="2"/>
  <c r="H212" i="2"/>
  <c r="H64" i="2"/>
  <c r="H367" i="2"/>
  <c r="H8" i="2"/>
  <c r="H149" i="2"/>
  <c r="H191" i="2"/>
  <c r="H25" i="2"/>
  <c r="H254" i="2"/>
  <c r="H168" i="2"/>
  <c r="H395" i="2"/>
  <c r="H307" i="2"/>
  <c r="H362" i="2"/>
  <c r="H509" i="2"/>
  <c r="H542" i="2"/>
  <c r="H708" i="2"/>
  <c r="H44" i="2"/>
  <c r="H478" i="2"/>
  <c r="H504" i="2"/>
  <c r="H436" i="2"/>
  <c r="H689" i="2"/>
  <c r="H396" i="2"/>
  <c r="H47" i="2"/>
  <c r="H331" i="2"/>
  <c r="H402" i="2"/>
  <c r="H441" i="2"/>
  <c r="H74" i="2"/>
  <c r="H623" i="2"/>
  <c r="H134" i="2"/>
  <c r="H278" i="2"/>
  <c r="H684" i="2"/>
  <c r="H116" i="2"/>
  <c r="H439" i="2"/>
  <c r="H301" i="2"/>
  <c r="H354" i="2"/>
  <c r="H376" i="2"/>
  <c r="H140" i="2"/>
  <c r="H533" i="2"/>
  <c r="H451" i="2"/>
  <c r="H340" i="2"/>
  <c r="H600" i="2"/>
  <c r="H20" i="2"/>
  <c r="H580" i="2"/>
  <c r="H571" i="2"/>
  <c r="H288" i="2"/>
  <c r="H722" i="2"/>
  <c r="H484" i="2"/>
  <c r="H27" i="2"/>
  <c r="H374" i="2"/>
  <c r="H407" i="2"/>
  <c r="H370" i="2"/>
  <c r="H421" i="2"/>
  <c r="H695" i="2"/>
  <c r="H547" i="2"/>
  <c r="H414" i="2"/>
  <c r="H57" i="2"/>
  <c r="H53" i="2"/>
  <c r="H346" i="2"/>
  <c r="H483" i="2"/>
  <c r="H166" i="2"/>
  <c r="H420" i="2"/>
  <c r="H430" i="2"/>
  <c r="H494" i="2"/>
  <c r="H392" i="2"/>
  <c r="H408" i="2"/>
  <c r="H91" i="2"/>
  <c r="H237" i="2"/>
  <c r="H240" i="2"/>
  <c r="H265" i="2"/>
  <c r="H190" i="2"/>
  <c r="H564" i="2"/>
  <c r="H88" i="2"/>
  <c r="H50" i="2"/>
  <c r="H227" i="2"/>
  <c r="H4" i="2"/>
  <c r="H543" i="2"/>
  <c r="H336" i="2"/>
  <c r="H230" i="2"/>
  <c r="H173" i="2"/>
  <c r="H89" i="2"/>
  <c r="H170" i="2"/>
  <c r="H492" i="2"/>
  <c r="H680" i="2"/>
  <c r="H306" i="2"/>
  <c r="H77" i="2"/>
  <c r="H622" i="2"/>
  <c r="H210" i="2"/>
  <c r="H368" i="2"/>
  <c r="H177" i="2"/>
  <c r="H276" i="2"/>
  <c r="H247" i="2"/>
  <c r="H61" i="2"/>
  <c r="H403" i="2"/>
  <c r="H79" i="2"/>
  <c r="H568" i="2"/>
  <c r="H523" i="2"/>
  <c r="H250" i="2"/>
  <c r="H595" i="2"/>
  <c r="H381" i="2"/>
  <c r="H195" i="2"/>
  <c r="H352" i="2"/>
  <c r="H658" i="2"/>
  <c r="H298" i="2"/>
  <c r="H245" i="2"/>
  <c r="H459" i="2"/>
  <c r="H193" i="2"/>
  <c r="H379" i="2"/>
  <c r="H144" i="2"/>
  <c r="H435" i="2"/>
  <c r="H565" i="2"/>
  <c r="H355" i="2"/>
  <c r="H162" i="2"/>
  <c r="H275" i="2"/>
  <c r="H70" i="2"/>
  <c r="H239" i="2"/>
  <c r="H92" i="2"/>
  <c r="H321" i="2"/>
  <c r="H605" i="2"/>
  <c r="H272" i="2"/>
  <c r="H31" i="2"/>
  <c r="H205" i="2"/>
  <c r="H9" i="2"/>
  <c r="H115" i="2"/>
  <c r="H289" i="2"/>
  <c r="H558" i="2"/>
  <c r="H98" i="2"/>
  <c r="H128" i="2"/>
  <c r="H65" i="2"/>
  <c r="H665" i="2"/>
  <c r="H720" i="2"/>
  <c r="H576" i="2"/>
  <c r="H7" i="2"/>
  <c r="H515" i="2"/>
  <c r="H183" i="2"/>
  <c r="H218" i="2"/>
  <c r="H165" i="2"/>
  <c r="H184" i="2"/>
  <c r="H33" i="2"/>
  <c r="H36" i="2"/>
  <c r="H129" i="2"/>
  <c r="H182" i="2"/>
  <c r="H394" i="2"/>
  <c r="H507" i="2"/>
  <c r="H126" i="2"/>
  <c r="H683" i="2"/>
  <c r="H19" i="2"/>
  <c r="H555" i="2"/>
  <c r="H72" i="2"/>
  <c r="H42" i="2"/>
  <c r="H196" i="2"/>
  <c r="H648" i="2"/>
  <c r="H531" i="2"/>
  <c r="H440" i="2"/>
  <c r="H557" i="2"/>
  <c r="H185" i="2"/>
  <c r="H121" i="2"/>
  <c r="H10" i="2"/>
  <c r="H670" i="2"/>
  <c r="H312" i="2"/>
  <c r="H159" i="2"/>
  <c r="H267" i="2"/>
  <c r="H318" i="2"/>
  <c r="H66" i="2"/>
  <c r="H2" i="2"/>
  <c r="H255" i="2"/>
  <c r="H361" i="2"/>
  <c r="H517" i="2"/>
  <c r="H629" i="2"/>
  <c r="H323" i="2"/>
  <c r="H314" i="2"/>
  <c r="H611" i="2"/>
  <c r="H495" i="2"/>
  <c r="H690" i="2"/>
  <c r="H493" i="2"/>
  <c r="H148" i="2"/>
  <c r="H204" i="2"/>
  <c r="H12" i="2"/>
  <c r="H606" i="2"/>
  <c r="H35" i="2"/>
  <c r="H285" i="2"/>
  <c r="H87" i="2"/>
  <c r="H63" i="2"/>
  <c r="H11" i="2"/>
  <c r="H486" i="2"/>
  <c r="H334" i="2"/>
  <c r="H332" i="2"/>
  <c r="H179" i="2"/>
  <c r="H103" i="2"/>
  <c r="H60" i="2"/>
  <c r="H164" i="2"/>
  <c r="H223" i="2"/>
  <c r="H22" i="2"/>
  <c r="H198" i="2"/>
  <c r="H139" i="2"/>
  <c r="H343" i="2"/>
  <c r="H192" i="2"/>
  <c r="H258" i="2"/>
  <c r="H251" i="2"/>
  <c r="H617" i="2"/>
  <c r="H188" i="2"/>
  <c r="H653" i="2"/>
  <c r="H634" i="2"/>
  <c r="H41" i="2"/>
  <c r="H587" i="2"/>
  <c r="H574" i="2"/>
  <c r="H226" i="2"/>
  <c r="H261" i="2"/>
  <c r="H199" i="2"/>
  <c r="H501" i="2"/>
  <c r="H263" i="2"/>
  <c r="H577" i="2"/>
  <c r="H83" i="2"/>
  <c r="H706" i="2"/>
  <c r="H171" i="2"/>
  <c r="H521" i="2"/>
  <c r="H29" i="2"/>
  <c r="H672" i="2"/>
  <c r="H155" i="2"/>
  <c r="H608" i="2"/>
  <c r="H18" i="2"/>
  <c r="H249" i="2"/>
  <c r="H731" i="2"/>
  <c r="H538" i="2"/>
  <c r="H326" i="2"/>
  <c r="H691" i="2"/>
  <c r="H431" i="2"/>
  <c r="H427" i="2"/>
  <c r="H125" i="2"/>
  <c r="H315" i="2"/>
  <c r="H54" i="2"/>
  <c r="H474" i="2"/>
  <c r="H569" i="2"/>
  <c r="H304" i="2"/>
  <c r="H145" i="2"/>
  <c r="H309" i="2"/>
  <c r="H532" i="2"/>
  <c r="H32" i="2"/>
  <c r="H473" i="2"/>
  <c r="H599" i="2"/>
  <c r="H385" i="2"/>
  <c r="H675" i="2"/>
  <c r="H656" i="2"/>
  <c r="H105" i="2"/>
  <c r="H6" i="2"/>
  <c r="H418" i="2"/>
  <c r="H130" i="2"/>
  <c r="H424" i="2"/>
  <c r="H242" i="2"/>
  <c r="H68" i="2"/>
  <c r="H581" i="2"/>
  <c r="H97" i="2"/>
  <c r="H510" i="2"/>
  <c r="H667" i="2"/>
  <c r="H699" i="2"/>
  <c r="H728" i="2"/>
  <c r="H426" i="2"/>
  <c r="H721" i="2"/>
  <c r="H627" i="2"/>
  <c r="H350" i="2"/>
  <c r="H709" i="2"/>
  <c r="H330" i="2"/>
  <c r="H101" i="2"/>
  <c r="H225" i="2"/>
  <c r="H365" i="2"/>
  <c r="H150" i="2"/>
  <c r="H363" i="2"/>
  <c r="H181" i="2"/>
  <c r="H344" i="2"/>
  <c r="H21" i="2"/>
  <c r="H641" i="2"/>
  <c r="H104" i="2"/>
  <c r="H23" i="2"/>
  <c r="H95" i="2"/>
  <c r="H16" i="2"/>
  <c r="H663" i="2"/>
  <c r="H588" i="2"/>
  <c r="H603" i="2"/>
  <c r="H489" i="2"/>
  <c r="H94" i="2"/>
  <c r="H477" i="2"/>
  <c r="H187" i="2"/>
  <c r="H715" i="2"/>
  <c r="H544" i="2"/>
  <c r="H539" i="2"/>
  <c r="H383" i="2"/>
  <c r="H206" i="2"/>
  <c r="H208" i="2"/>
  <c r="H585" i="2"/>
  <c r="H24" i="2"/>
  <c r="H552" i="2"/>
  <c r="H163" i="2"/>
  <c r="H229" i="2"/>
  <c r="H359" i="2"/>
  <c r="H724" i="2"/>
  <c r="H481" i="2"/>
  <c r="H621" i="2"/>
  <c r="H107" i="2"/>
  <c r="H508" i="2"/>
  <c r="H319" i="2"/>
  <c r="H410" i="2"/>
  <c r="H174" i="2"/>
  <c r="H73" i="2"/>
  <c r="H602" i="2"/>
  <c r="H548" i="2"/>
  <c r="H700" i="2"/>
  <c r="H310" i="2"/>
  <c r="H454" i="2"/>
  <c r="H428" i="2"/>
  <c r="H488" i="2"/>
  <c r="H401" i="2"/>
  <c r="H333" i="2"/>
  <c r="H528" i="2"/>
  <c r="H291" i="2"/>
  <c r="H347" i="2"/>
  <c r="H592" i="2"/>
  <c r="H58" i="2"/>
  <c r="H688" i="2"/>
  <c r="H476" i="2"/>
  <c r="H578" i="2"/>
  <c r="H462" i="2"/>
  <c r="H384" i="2"/>
  <c r="H479" i="2"/>
  <c r="H718" i="2"/>
  <c r="H311" i="2"/>
  <c r="H124" i="2"/>
  <c r="H582" i="2"/>
  <c r="H458" i="2"/>
  <c r="H520" i="2"/>
  <c r="H613" i="2"/>
  <c r="H283" i="2"/>
  <c r="H176" i="2"/>
  <c r="H594" i="2"/>
  <c r="H717" i="2"/>
  <c r="H189" i="2"/>
  <c r="H131" i="2"/>
  <c r="H624" i="2"/>
  <c r="H497" i="2"/>
  <c r="H540" i="2"/>
  <c r="H415" i="2"/>
  <c r="H120" i="2"/>
  <c r="H609" i="2"/>
  <c r="H639" i="2"/>
  <c r="H452" i="2"/>
  <c r="H241" i="2"/>
  <c r="H390" i="2"/>
  <c r="H536" i="2"/>
  <c r="H682" i="2"/>
  <c r="H635" i="2"/>
  <c r="H732" i="2"/>
  <c r="H448" i="2"/>
  <c r="H317" i="2"/>
  <c r="H40" i="2"/>
  <c r="H666" i="2"/>
  <c r="H391" i="2"/>
  <c r="H233" i="2"/>
  <c r="H34" i="2"/>
  <c r="H99" i="2"/>
  <c r="H668" i="2"/>
  <c r="H109" i="2"/>
  <c r="H397" i="2"/>
  <c r="H506" i="2"/>
  <c r="H386" i="2"/>
  <c r="H713" i="2"/>
  <c r="H681" i="2"/>
  <c r="H496" i="2"/>
  <c r="H136" i="2"/>
  <c r="H169" i="2"/>
  <c r="H398" i="2"/>
  <c r="H142" i="2"/>
  <c r="H485" i="2"/>
  <c r="H286" i="2"/>
  <c r="H612" i="2"/>
  <c r="H132" i="2"/>
  <c r="H270" i="2"/>
  <c r="H550" i="2"/>
  <c r="H80" i="2"/>
  <c r="H248" i="2"/>
  <c r="H404" i="2"/>
  <c r="H614" i="2"/>
  <c r="H81" i="2"/>
  <c r="H305" i="2"/>
  <c r="H260" i="2"/>
  <c r="H589" i="2"/>
  <c r="H694" i="2"/>
  <c r="H679" i="2"/>
  <c r="H220" i="2"/>
  <c r="H512" i="2"/>
  <c r="H137" i="2"/>
  <c r="H399" i="2"/>
  <c r="H49" i="2"/>
  <c r="H566" i="2"/>
  <c r="H357" i="2"/>
  <c r="H443" i="2"/>
  <c r="H380" i="2"/>
  <c r="H645" i="2"/>
  <c r="H584" i="2"/>
  <c r="H405" i="2"/>
  <c r="H154" i="2"/>
  <c r="H719" i="2"/>
  <c r="H586" i="2"/>
  <c r="H366" i="2"/>
  <c r="H661" i="2"/>
  <c r="H730" i="2"/>
  <c r="H660" i="2"/>
  <c r="H262" i="2"/>
  <c r="H56" i="2"/>
  <c r="H180" i="2"/>
  <c r="H62" i="2"/>
  <c r="H135" i="2"/>
  <c r="H657" i="2"/>
  <c r="H518" i="2"/>
  <c r="H387" i="2"/>
  <c r="H704" i="2"/>
  <c r="H313" i="2"/>
  <c r="H252" i="2"/>
  <c r="H37" i="2"/>
  <c r="H273" i="2"/>
  <c r="H274" i="2"/>
  <c r="H505" i="2"/>
  <c r="H714" i="2"/>
  <c r="H572" i="2"/>
  <c r="H625" i="2"/>
  <c r="H546" i="2"/>
  <c r="H416" i="2"/>
  <c r="H324" i="2"/>
  <c r="H216" i="2"/>
  <c r="H673" i="2"/>
  <c r="H471" i="2"/>
  <c r="H711" i="2"/>
  <c r="H705" i="2"/>
  <c r="H466" i="2"/>
  <c r="H284" i="2"/>
  <c r="H256" i="2"/>
  <c r="H733" i="2"/>
  <c r="H519" i="2"/>
  <c r="H654" i="2"/>
  <c r="H186" i="2"/>
  <c r="H560" i="2"/>
  <c r="H100" i="2"/>
  <c r="H707" i="2"/>
  <c r="H651" i="2"/>
  <c r="H632" i="2"/>
  <c r="H325" i="2"/>
  <c r="H232" i="2"/>
  <c r="H514" i="2"/>
  <c r="H378" i="2"/>
  <c r="H353" i="2"/>
  <c r="H522" i="2"/>
  <c r="H650" i="2"/>
  <c r="H211" i="2"/>
  <c r="H472" i="2"/>
  <c r="H269" i="2"/>
  <c r="H696" i="2"/>
  <c r="H511" i="2"/>
  <c r="H432" i="2"/>
  <c r="H297" i="2"/>
  <c r="H281" i="2"/>
  <c r="H549" i="2"/>
  <c r="H110" i="2"/>
  <c r="H328" i="2"/>
  <c r="H348" i="2"/>
  <c r="H628" i="2"/>
  <c r="H146" i="2"/>
  <c r="H559" i="2"/>
  <c r="H570" i="2"/>
  <c r="H257" i="2"/>
  <c r="H712" i="2"/>
  <c r="H234" i="2"/>
  <c r="H513" i="2"/>
  <c r="H290" i="2"/>
  <c r="H302" i="2"/>
  <c r="H562" i="2"/>
  <c r="H499" i="2"/>
  <c r="H456" i="2"/>
  <c r="H373" i="2"/>
  <c r="H619" i="2"/>
  <c r="H469" i="2"/>
  <c r="H425" i="2"/>
  <c r="H620" i="2"/>
  <c r="H697" i="2"/>
  <c r="H244" i="2"/>
  <c r="H337" i="2"/>
  <c r="H687" i="2"/>
  <c r="H534" i="2"/>
  <c r="H685" i="2"/>
  <c r="H729" i="2"/>
  <c r="H607" i="2"/>
  <c r="H610" i="2"/>
  <c r="H643" i="2"/>
  <c r="H702" i="2"/>
  <c r="H422" i="2"/>
  <c r="H655" i="2"/>
  <c r="H674" i="2"/>
  <c r="H677" i="2"/>
  <c r="H530" i="2"/>
  <c r="H640" i="2"/>
  <c r="H636" i="2"/>
  <c r="H487" i="2"/>
  <c r="H652" i="2"/>
  <c r="H583" i="2"/>
  <c r="H692" i="2"/>
  <c r="H698" i="2"/>
  <c r="H686" i="2"/>
  <c r="H726" i="2"/>
  <c r="H701" i="2"/>
  <c r="H725" i="2"/>
  <c r="H710" i="2"/>
  <c r="H727" i="2"/>
  <c r="H664" i="2"/>
  <c r="H716" i="2"/>
  <c r="H669" i="2"/>
  <c r="C3" i="3" l="1"/>
  <c r="C5" i="3"/>
  <c r="C32" i="3"/>
  <c r="C48" i="3"/>
  <c r="C81" i="3"/>
  <c r="C57" i="3"/>
  <c r="C23" i="3"/>
  <c r="O68" i="3"/>
  <c r="J55" i="3"/>
  <c r="C64" i="3"/>
  <c r="D118" i="3"/>
  <c r="D66" i="3"/>
  <c r="C22" i="3"/>
  <c r="C13" i="3"/>
  <c r="D61" i="3"/>
  <c r="C90" i="3"/>
  <c r="C111" i="3"/>
  <c r="J45" i="3"/>
  <c r="D10" i="3"/>
  <c r="C82" i="3"/>
  <c r="C24" i="3"/>
  <c r="D116" i="3"/>
  <c r="F96" i="3"/>
  <c r="L84" i="3"/>
  <c r="D115" i="3"/>
  <c r="J85" i="3"/>
  <c r="G112" i="3"/>
  <c r="L105" i="3"/>
  <c r="C6" i="3"/>
  <c r="C50" i="3"/>
  <c r="C8" i="3"/>
  <c r="J83" i="3"/>
  <c r="L4" i="3"/>
  <c r="J37" i="3"/>
  <c r="I113" i="3"/>
  <c r="C60" i="3"/>
  <c r="C74" i="3"/>
  <c r="J68" i="3"/>
  <c r="J102" i="3"/>
  <c r="D22" i="3"/>
  <c r="I19" i="3"/>
  <c r="C106" i="3"/>
  <c r="C61" i="3"/>
  <c r="C58" i="3"/>
  <c r="C41" i="3"/>
  <c r="C104" i="3"/>
  <c r="C80" i="3"/>
  <c r="M125" i="3"/>
  <c r="J69" i="3"/>
  <c r="M33" i="3"/>
  <c r="M25" i="3"/>
  <c r="C42" i="3"/>
  <c r="D5" i="3"/>
  <c r="D65" i="3"/>
  <c r="F122" i="3"/>
  <c r="G101" i="3"/>
  <c r="J124" i="3"/>
  <c r="J16" i="3"/>
  <c r="J80" i="3"/>
  <c r="J60" i="3"/>
  <c r="J11" i="3"/>
  <c r="C94" i="3"/>
  <c r="I81" i="3"/>
  <c r="L71" i="3"/>
  <c r="C113" i="3"/>
  <c r="D55" i="3"/>
  <c r="D85" i="3"/>
  <c r="D45" i="3"/>
  <c r="F42" i="3"/>
  <c r="G100" i="3"/>
  <c r="C124" i="3"/>
  <c r="C67" i="3"/>
  <c r="D104" i="3"/>
  <c r="D80" i="3"/>
  <c r="D60" i="3"/>
  <c r="F23" i="3"/>
  <c r="C122" i="3"/>
  <c r="D13" i="3"/>
  <c r="D32" i="3"/>
  <c r="G11" i="3"/>
  <c r="AS652" i="2"/>
  <c r="L64" i="3"/>
  <c r="D8" i="3"/>
  <c r="AS669" i="2"/>
  <c r="C118" i="3"/>
  <c r="C91" i="3"/>
  <c r="C88" i="3"/>
  <c r="D68" i="3"/>
  <c r="D18" i="3"/>
  <c r="D79" i="3"/>
  <c r="D43" i="3"/>
  <c r="F48" i="3"/>
  <c r="H69" i="3"/>
  <c r="M77" i="3"/>
  <c r="K29" i="3"/>
  <c r="C115" i="3"/>
  <c r="C16" i="3"/>
  <c r="D124" i="3"/>
  <c r="D106" i="3"/>
  <c r="D67" i="3"/>
  <c r="D14" i="3"/>
  <c r="H34" i="3"/>
  <c r="AS607" i="2"/>
  <c r="K113" i="3"/>
  <c r="L74" i="3"/>
  <c r="K88" i="3"/>
  <c r="C96" i="3"/>
  <c r="C65" i="3"/>
  <c r="D58" i="3"/>
  <c r="H63" i="3"/>
  <c r="P63" i="3"/>
  <c r="K97" i="3"/>
  <c r="L30" i="3"/>
  <c r="K7" i="3"/>
  <c r="C107" i="3"/>
  <c r="U27" i="3"/>
  <c r="T27" i="3"/>
  <c r="V27" i="3"/>
  <c r="R27" i="3"/>
  <c r="O27" i="3"/>
  <c r="L27" i="3"/>
  <c r="Q27" i="3"/>
  <c r="N27" i="3"/>
  <c r="J27" i="3"/>
  <c r="G27" i="3"/>
  <c r="M27" i="3"/>
  <c r="I27" i="3"/>
  <c r="S27" i="3"/>
  <c r="P27" i="3"/>
  <c r="E29" i="3"/>
  <c r="K78" i="3"/>
  <c r="V122" i="3"/>
  <c r="U122" i="3"/>
  <c r="P122" i="3"/>
  <c r="M122" i="3"/>
  <c r="S122" i="3"/>
  <c r="R122" i="3"/>
  <c r="O122" i="3"/>
  <c r="Q122" i="3"/>
  <c r="K122" i="3"/>
  <c r="H122" i="3"/>
  <c r="T122" i="3"/>
  <c r="N122" i="3"/>
  <c r="J122" i="3"/>
  <c r="V96" i="3"/>
  <c r="U96" i="3"/>
  <c r="P96" i="3"/>
  <c r="M96" i="3"/>
  <c r="S96" i="3"/>
  <c r="R96" i="3"/>
  <c r="O96" i="3"/>
  <c r="L96" i="3"/>
  <c r="T96" i="3"/>
  <c r="K96" i="3"/>
  <c r="H96" i="3"/>
  <c r="J96" i="3"/>
  <c r="G96" i="3"/>
  <c r="V42" i="3"/>
  <c r="U42" i="3"/>
  <c r="P42" i="3"/>
  <c r="M42" i="3"/>
  <c r="T42" i="3"/>
  <c r="R42" i="3"/>
  <c r="O42" i="3"/>
  <c r="L42" i="3"/>
  <c r="K42" i="3"/>
  <c r="H42" i="3"/>
  <c r="N42" i="3"/>
  <c r="Q42" i="3"/>
  <c r="J42" i="3"/>
  <c r="G42" i="3"/>
  <c r="S42" i="3"/>
  <c r="V23" i="3"/>
  <c r="U23" i="3"/>
  <c r="T23" i="3"/>
  <c r="P23" i="3"/>
  <c r="M23" i="3"/>
  <c r="S23" i="3"/>
  <c r="R23" i="3"/>
  <c r="O23" i="3"/>
  <c r="L23" i="3"/>
  <c r="Q23" i="3"/>
  <c r="K23" i="3"/>
  <c r="H23" i="3"/>
  <c r="J23" i="3"/>
  <c r="G23" i="3"/>
  <c r="V5" i="3"/>
  <c r="U5" i="3"/>
  <c r="P5" i="3"/>
  <c r="M5" i="3"/>
  <c r="R5" i="3"/>
  <c r="O5" i="3"/>
  <c r="L5" i="3"/>
  <c r="T5" i="3"/>
  <c r="K5" i="3"/>
  <c r="H5" i="3"/>
  <c r="N5" i="3"/>
  <c r="J5" i="3"/>
  <c r="G5" i="3"/>
  <c r="S5" i="3"/>
  <c r="V13" i="3"/>
  <c r="U13" i="3"/>
  <c r="P13" i="3"/>
  <c r="M13" i="3"/>
  <c r="R13" i="3"/>
  <c r="O13" i="3"/>
  <c r="L13" i="3"/>
  <c r="S13" i="3"/>
  <c r="T13" i="3"/>
  <c r="N13" i="3"/>
  <c r="K13" i="3"/>
  <c r="H13" i="3"/>
  <c r="Q13" i="3"/>
  <c r="J13" i="3"/>
  <c r="G13" i="3"/>
  <c r="V48" i="3"/>
  <c r="U48" i="3"/>
  <c r="P48" i="3"/>
  <c r="M48" i="3"/>
  <c r="S48" i="3"/>
  <c r="T48" i="3"/>
  <c r="R48" i="3"/>
  <c r="O48" i="3"/>
  <c r="L48" i="3"/>
  <c r="Q48" i="3"/>
  <c r="K48" i="3"/>
  <c r="H48" i="3"/>
  <c r="N48" i="3"/>
  <c r="J48" i="3"/>
  <c r="G48" i="3"/>
  <c r="V65" i="3"/>
  <c r="U65" i="3"/>
  <c r="T65" i="3"/>
  <c r="P65" i="3"/>
  <c r="M65" i="3"/>
  <c r="R65" i="3"/>
  <c r="O65" i="3"/>
  <c r="L65" i="3"/>
  <c r="N65" i="3"/>
  <c r="K65" i="3"/>
  <c r="H65" i="3"/>
  <c r="S65" i="3"/>
  <c r="J65" i="3"/>
  <c r="G65" i="3"/>
  <c r="V32" i="3"/>
  <c r="U32" i="3"/>
  <c r="T32" i="3"/>
  <c r="P32" i="3"/>
  <c r="M32" i="3"/>
  <c r="O32" i="3"/>
  <c r="L32" i="3"/>
  <c r="S32" i="3"/>
  <c r="R32" i="3"/>
  <c r="K32" i="3"/>
  <c r="H32" i="3"/>
  <c r="J32" i="3"/>
  <c r="G32" i="3"/>
  <c r="Q32" i="3"/>
  <c r="V58" i="3"/>
  <c r="U58" i="3"/>
  <c r="P58" i="3"/>
  <c r="M58" i="3"/>
  <c r="S58" i="3"/>
  <c r="O58" i="3"/>
  <c r="L58" i="3"/>
  <c r="R58" i="3"/>
  <c r="T58" i="3"/>
  <c r="K58" i="3"/>
  <c r="H58" i="3"/>
  <c r="N58" i="3"/>
  <c r="Q58" i="3"/>
  <c r="J58" i="3"/>
  <c r="G58" i="3"/>
  <c r="C68" i="3"/>
  <c r="C116" i="3"/>
  <c r="C55" i="3"/>
  <c r="C18" i="3"/>
  <c r="C102" i="3"/>
  <c r="C85" i="3"/>
  <c r="C79" i="3"/>
  <c r="C66" i="3"/>
  <c r="C45" i="3"/>
  <c r="C43" i="3"/>
  <c r="C10" i="3"/>
  <c r="D77" i="3"/>
  <c r="D93" i="3"/>
  <c r="D78" i="3"/>
  <c r="D27" i="3"/>
  <c r="D29" i="3"/>
  <c r="D75" i="3"/>
  <c r="D20" i="3"/>
  <c r="D49" i="3"/>
  <c r="E122" i="3"/>
  <c r="E96" i="3"/>
  <c r="E42" i="3"/>
  <c r="E23" i="3"/>
  <c r="E5" i="3"/>
  <c r="E13" i="3"/>
  <c r="E48" i="3"/>
  <c r="E65" i="3"/>
  <c r="E32" i="3"/>
  <c r="E58" i="3"/>
  <c r="F68" i="3"/>
  <c r="F55" i="3"/>
  <c r="F18" i="3"/>
  <c r="F102" i="3"/>
  <c r="F85" i="3"/>
  <c r="F66" i="3"/>
  <c r="F45" i="3"/>
  <c r="F43" i="3"/>
  <c r="F10" i="3"/>
  <c r="G108" i="3"/>
  <c r="G92" i="3"/>
  <c r="G67" i="3"/>
  <c r="G31" i="3"/>
  <c r="H99" i="3"/>
  <c r="H113" i="3"/>
  <c r="H27" i="3"/>
  <c r="H29" i="3"/>
  <c r="I122" i="3"/>
  <c r="I42" i="3"/>
  <c r="I5" i="3"/>
  <c r="I9" i="3"/>
  <c r="J108" i="3"/>
  <c r="J66" i="3"/>
  <c r="J10" i="3"/>
  <c r="K93" i="3"/>
  <c r="K30" i="3"/>
  <c r="K31" i="3"/>
  <c r="M78" i="3"/>
  <c r="N74" i="3"/>
  <c r="O31" i="3"/>
  <c r="U44" i="3"/>
  <c r="T44" i="3"/>
  <c r="V44" i="3"/>
  <c r="R44" i="3"/>
  <c r="O44" i="3"/>
  <c r="L44" i="3"/>
  <c r="S44" i="3"/>
  <c r="Q44" i="3"/>
  <c r="N44" i="3"/>
  <c r="P44" i="3"/>
  <c r="J44" i="3"/>
  <c r="G44" i="3"/>
  <c r="I44" i="3"/>
  <c r="V121" i="3"/>
  <c r="T121" i="3"/>
  <c r="P121" i="3"/>
  <c r="S121" i="3"/>
  <c r="R121" i="3"/>
  <c r="U121" i="3"/>
  <c r="Q121" i="3"/>
  <c r="N121" i="3"/>
  <c r="K121" i="3"/>
  <c r="H121" i="3"/>
  <c r="O121" i="3"/>
  <c r="V105" i="3"/>
  <c r="T105" i="3"/>
  <c r="P105" i="3"/>
  <c r="U105" i="3"/>
  <c r="S105" i="3"/>
  <c r="R105" i="3"/>
  <c r="Q105" i="3"/>
  <c r="N105" i="3"/>
  <c r="M105" i="3"/>
  <c r="K105" i="3"/>
  <c r="H105" i="3"/>
  <c r="O105" i="3"/>
  <c r="V103" i="3"/>
  <c r="S103" i="3"/>
  <c r="T103" i="3"/>
  <c r="P103" i="3"/>
  <c r="M103" i="3"/>
  <c r="U103" i="3"/>
  <c r="R103" i="3"/>
  <c r="Q103" i="3"/>
  <c r="N103" i="3"/>
  <c r="O103" i="3"/>
  <c r="L103" i="3"/>
  <c r="K103" i="3"/>
  <c r="H103" i="3"/>
  <c r="J103" i="3"/>
  <c r="V89" i="3"/>
  <c r="S89" i="3"/>
  <c r="T89" i="3"/>
  <c r="U89" i="3"/>
  <c r="P89" i="3"/>
  <c r="M89" i="3"/>
  <c r="R89" i="3"/>
  <c r="Q89" i="3"/>
  <c r="N89" i="3"/>
  <c r="K89" i="3"/>
  <c r="H89" i="3"/>
  <c r="L89" i="3"/>
  <c r="J89" i="3"/>
  <c r="O89" i="3"/>
  <c r="V76" i="3"/>
  <c r="S76" i="3"/>
  <c r="T76" i="3"/>
  <c r="P76" i="3"/>
  <c r="M76" i="3"/>
  <c r="R76" i="3"/>
  <c r="Q76" i="3"/>
  <c r="N76" i="3"/>
  <c r="O76" i="3"/>
  <c r="K76" i="3"/>
  <c r="H76" i="3"/>
  <c r="J76" i="3"/>
  <c r="V56" i="3"/>
  <c r="S56" i="3"/>
  <c r="T56" i="3"/>
  <c r="P56" i="3"/>
  <c r="M56" i="3"/>
  <c r="R56" i="3"/>
  <c r="U56" i="3"/>
  <c r="Q56" i="3"/>
  <c r="N56" i="3"/>
  <c r="L56" i="3"/>
  <c r="K56" i="3"/>
  <c r="H56" i="3"/>
  <c r="J56" i="3"/>
  <c r="V47" i="3"/>
  <c r="S47" i="3"/>
  <c r="T47" i="3"/>
  <c r="P47" i="3"/>
  <c r="M47" i="3"/>
  <c r="R47" i="3"/>
  <c r="U47" i="3"/>
  <c r="Q47" i="3"/>
  <c r="N47" i="3"/>
  <c r="K47" i="3"/>
  <c r="H47" i="3"/>
  <c r="O47" i="3"/>
  <c r="L47" i="3"/>
  <c r="J47" i="3"/>
  <c r="V53" i="3"/>
  <c r="S53" i="3"/>
  <c r="T53" i="3"/>
  <c r="P53" i="3"/>
  <c r="M53" i="3"/>
  <c r="U53" i="3"/>
  <c r="R53" i="3"/>
  <c r="Q53" i="3"/>
  <c r="N53" i="3"/>
  <c r="K53" i="3"/>
  <c r="H53" i="3"/>
  <c r="J53" i="3"/>
  <c r="L53" i="3"/>
  <c r="V54" i="3"/>
  <c r="S54" i="3"/>
  <c r="T54" i="3"/>
  <c r="P54" i="3"/>
  <c r="M54" i="3"/>
  <c r="U54" i="3"/>
  <c r="R54" i="3"/>
  <c r="Q54" i="3"/>
  <c r="N54" i="3"/>
  <c r="L54" i="3"/>
  <c r="K54" i="3"/>
  <c r="H54" i="3"/>
  <c r="O54" i="3"/>
  <c r="J54" i="3"/>
  <c r="V72" i="3"/>
  <c r="S72" i="3"/>
  <c r="T72" i="3"/>
  <c r="U72" i="3"/>
  <c r="P72" i="3"/>
  <c r="M72" i="3"/>
  <c r="R72" i="3"/>
  <c r="Q72" i="3"/>
  <c r="N72" i="3"/>
  <c r="O72" i="3"/>
  <c r="K72" i="3"/>
  <c r="H72" i="3"/>
  <c r="L72" i="3"/>
  <c r="J72" i="3"/>
  <c r="C125" i="3"/>
  <c r="C108" i="3"/>
  <c r="C95" i="3"/>
  <c r="C17" i="3"/>
  <c r="C86" i="3"/>
  <c r="C69" i="3"/>
  <c r="C12" i="3"/>
  <c r="C34" i="3"/>
  <c r="C33" i="3"/>
  <c r="C63" i="3"/>
  <c r="C25" i="3"/>
  <c r="E121" i="3"/>
  <c r="E105" i="3"/>
  <c r="E103" i="3"/>
  <c r="E89" i="3"/>
  <c r="E76" i="3"/>
  <c r="E56" i="3"/>
  <c r="E47" i="3"/>
  <c r="E53" i="3"/>
  <c r="E54" i="3"/>
  <c r="E72" i="3"/>
  <c r="F125" i="3"/>
  <c r="F108" i="3"/>
  <c r="F95" i="3"/>
  <c r="F17" i="3"/>
  <c r="F86" i="3"/>
  <c r="F69" i="3"/>
  <c r="F12" i="3"/>
  <c r="F34" i="3"/>
  <c r="F33" i="3"/>
  <c r="F63" i="3"/>
  <c r="F11" i="3"/>
  <c r="G115" i="3"/>
  <c r="G40" i="3"/>
  <c r="G15" i="3"/>
  <c r="G33" i="3"/>
  <c r="G2" i="3"/>
  <c r="H108" i="3"/>
  <c r="H97" i="3"/>
  <c r="H22" i="3"/>
  <c r="H88" i="3"/>
  <c r="I121" i="3"/>
  <c r="I103" i="3"/>
  <c r="I76" i="3"/>
  <c r="I88" i="3"/>
  <c r="I58" i="3"/>
  <c r="J115" i="3"/>
  <c r="J86" i="3"/>
  <c r="J34" i="3"/>
  <c r="J25" i="3"/>
  <c r="L122" i="3"/>
  <c r="M86" i="3"/>
  <c r="N67" i="3"/>
  <c r="P77" i="3"/>
  <c r="U119" i="3"/>
  <c r="T119" i="3"/>
  <c r="S119" i="3"/>
  <c r="R119" i="3"/>
  <c r="O119" i="3"/>
  <c r="Q119" i="3"/>
  <c r="N119" i="3"/>
  <c r="J119" i="3"/>
  <c r="G119" i="3"/>
  <c r="P119" i="3"/>
  <c r="M119" i="3"/>
  <c r="L119" i="3"/>
  <c r="I119" i="3"/>
  <c r="V119" i="3"/>
  <c r="E77" i="3"/>
  <c r="V90" i="3"/>
  <c r="U90" i="3"/>
  <c r="T90" i="3"/>
  <c r="S90" i="3"/>
  <c r="R90" i="3"/>
  <c r="O90" i="3"/>
  <c r="Q90" i="3"/>
  <c r="N90" i="3"/>
  <c r="K90" i="3"/>
  <c r="J90" i="3"/>
  <c r="G90" i="3"/>
  <c r="P90" i="3"/>
  <c r="M90" i="3"/>
  <c r="V107" i="3"/>
  <c r="U107" i="3"/>
  <c r="T107" i="3"/>
  <c r="S107" i="3"/>
  <c r="R107" i="3"/>
  <c r="O107" i="3"/>
  <c r="Q107" i="3"/>
  <c r="N107" i="3"/>
  <c r="P107" i="3"/>
  <c r="M107" i="3"/>
  <c r="K107" i="3"/>
  <c r="J107" i="3"/>
  <c r="G107" i="3"/>
  <c r="V94" i="3"/>
  <c r="U94" i="3"/>
  <c r="T94" i="3"/>
  <c r="R94" i="3"/>
  <c r="O94" i="3"/>
  <c r="Q94" i="3"/>
  <c r="N94" i="3"/>
  <c r="S94" i="3"/>
  <c r="L94" i="3"/>
  <c r="K94" i="3"/>
  <c r="J94" i="3"/>
  <c r="G94" i="3"/>
  <c r="M94" i="3"/>
  <c r="P94" i="3"/>
  <c r="V41" i="3"/>
  <c r="S41" i="3"/>
  <c r="U41" i="3"/>
  <c r="T41" i="3"/>
  <c r="R41" i="3"/>
  <c r="O41" i="3"/>
  <c r="Q41" i="3"/>
  <c r="N41" i="3"/>
  <c r="M41" i="3"/>
  <c r="K41" i="3"/>
  <c r="P41" i="3"/>
  <c r="L41" i="3"/>
  <c r="J41" i="3"/>
  <c r="G41" i="3"/>
  <c r="V64" i="3"/>
  <c r="S64" i="3"/>
  <c r="U64" i="3"/>
  <c r="T64" i="3"/>
  <c r="R64" i="3"/>
  <c r="O64" i="3"/>
  <c r="Q64" i="3"/>
  <c r="N64" i="3"/>
  <c r="K64" i="3"/>
  <c r="H64" i="3"/>
  <c r="J64" i="3"/>
  <c r="G64" i="3"/>
  <c r="M64" i="3"/>
  <c r="P64" i="3"/>
  <c r="V57" i="3"/>
  <c r="S57" i="3"/>
  <c r="U57" i="3"/>
  <c r="T57" i="3"/>
  <c r="R57" i="3"/>
  <c r="O57" i="3"/>
  <c r="Q57" i="3"/>
  <c r="N57" i="3"/>
  <c r="M57" i="3"/>
  <c r="L57" i="3"/>
  <c r="K57" i="3"/>
  <c r="H57" i="3"/>
  <c r="P57" i="3"/>
  <c r="J57" i="3"/>
  <c r="G57" i="3"/>
  <c r="V24" i="3"/>
  <c r="S24" i="3"/>
  <c r="U24" i="3"/>
  <c r="T24" i="3"/>
  <c r="R24" i="3"/>
  <c r="O24" i="3"/>
  <c r="Q24" i="3"/>
  <c r="N24" i="3"/>
  <c r="P24" i="3"/>
  <c r="K24" i="3"/>
  <c r="H24" i="3"/>
  <c r="L24" i="3"/>
  <c r="J24" i="3"/>
  <c r="G24" i="3"/>
  <c r="M24" i="3"/>
  <c r="V82" i="3"/>
  <c r="S82" i="3"/>
  <c r="U82" i="3"/>
  <c r="T82" i="3"/>
  <c r="R82" i="3"/>
  <c r="O82" i="3"/>
  <c r="Q82" i="3"/>
  <c r="N82" i="3"/>
  <c r="M82" i="3"/>
  <c r="K82" i="3"/>
  <c r="H82" i="3"/>
  <c r="J82" i="3"/>
  <c r="G82" i="3"/>
  <c r="P82" i="3"/>
  <c r="V6" i="3"/>
  <c r="S6" i="3"/>
  <c r="U6" i="3"/>
  <c r="T6" i="3"/>
  <c r="O6" i="3"/>
  <c r="R6" i="3"/>
  <c r="Q6" i="3"/>
  <c r="N6" i="3"/>
  <c r="L6" i="3"/>
  <c r="K6" i="3"/>
  <c r="H6" i="3"/>
  <c r="P6" i="3"/>
  <c r="J6" i="3"/>
  <c r="G6" i="3"/>
  <c r="M6" i="3"/>
  <c r="V50" i="3"/>
  <c r="S50" i="3"/>
  <c r="U50" i="3"/>
  <c r="T50" i="3"/>
  <c r="O50" i="3"/>
  <c r="L50" i="3"/>
  <c r="R50" i="3"/>
  <c r="Q50" i="3"/>
  <c r="N50" i="3"/>
  <c r="M50" i="3"/>
  <c r="K50" i="3"/>
  <c r="H50" i="3"/>
  <c r="J50" i="3"/>
  <c r="G50" i="3"/>
  <c r="P50" i="3"/>
  <c r="C14" i="3"/>
  <c r="C11" i="3"/>
  <c r="D97" i="3"/>
  <c r="D40" i="3"/>
  <c r="D30" i="3"/>
  <c r="D7" i="3"/>
  <c r="D21" i="3"/>
  <c r="E90" i="3"/>
  <c r="E107" i="3"/>
  <c r="E94" i="3"/>
  <c r="E41" i="3"/>
  <c r="E64" i="3"/>
  <c r="E57" i="3"/>
  <c r="E24" i="3"/>
  <c r="E82" i="3"/>
  <c r="E6" i="3"/>
  <c r="E50" i="3"/>
  <c r="F124" i="3"/>
  <c r="F104" i="3"/>
  <c r="F106" i="3"/>
  <c r="F16" i="3"/>
  <c r="F80" i="3"/>
  <c r="F61" i="3"/>
  <c r="F60" i="3"/>
  <c r="F14" i="3"/>
  <c r="F36" i="3"/>
  <c r="G98" i="3"/>
  <c r="G17" i="3"/>
  <c r="G83" i="3"/>
  <c r="G47" i="3"/>
  <c r="G60" i="3"/>
  <c r="H107" i="3"/>
  <c r="H92" i="3"/>
  <c r="H7" i="3"/>
  <c r="H21" i="3"/>
  <c r="I90" i="3"/>
  <c r="I94" i="3"/>
  <c r="I64" i="3"/>
  <c r="I84" i="3"/>
  <c r="I72" i="3"/>
  <c r="J105" i="3"/>
  <c r="J61" i="3"/>
  <c r="L121" i="3"/>
  <c r="M44" i="3"/>
  <c r="N60" i="3"/>
  <c r="P71" i="3"/>
  <c r="U93" i="3"/>
  <c r="T93" i="3"/>
  <c r="R93" i="3"/>
  <c r="O93" i="3"/>
  <c r="L93" i="3"/>
  <c r="V93" i="3"/>
  <c r="Q93" i="3"/>
  <c r="N93" i="3"/>
  <c r="S93" i="3"/>
  <c r="J93" i="3"/>
  <c r="G93" i="3"/>
  <c r="M93" i="3"/>
  <c r="P93" i="3"/>
  <c r="I93" i="3"/>
  <c r="H77" i="3"/>
  <c r="K119" i="3"/>
  <c r="V120" i="3"/>
  <c r="U120" i="3"/>
  <c r="T120" i="3"/>
  <c r="S120" i="3"/>
  <c r="Q120" i="3"/>
  <c r="R120" i="3"/>
  <c r="N120" i="3"/>
  <c r="J120" i="3"/>
  <c r="G120" i="3"/>
  <c r="P120" i="3"/>
  <c r="M120" i="3"/>
  <c r="L120" i="3"/>
  <c r="V109" i="3"/>
  <c r="U109" i="3"/>
  <c r="T109" i="3"/>
  <c r="S109" i="3"/>
  <c r="Q109" i="3"/>
  <c r="P109" i="3"/>
  <c r="M109" i="3"/>
  <c r="O109" i="3"/>
  <c r="J109" i="3"/>
  <c r="G109" i="3"/>
  <c r="R109" i="3"/>
  <c r="N109" i="3"/>
  <c r="V52" i="3"/>
  <c r="U52" i="3"/>
  <c r="T52" i="3"/>
  <c r="Q52" i="3"/>
  <c r="S52" i="3"/>
  <c r="L52" i="3"/>
  <c r="N52" i="3"/>
  <c r="J52" i="3"/>
  <c r="G52" i="3"/>
  <c r="M52" i="3"/>
  <c r="R52" i="3"/>
  <c r="P52" i="3"/>
  <c r="V51" i="3"/>
  <c r="U51" i="3"/>
  <c r="T51" i="3"/>
  <c r="S51" i="3"/>
  <c r="Q51" i="3"/>
  <c r="M51" i="3"/>
  <c r="P51" i="3"/>
  <c r="R51" i="3"/>
  <c r="L51" i="3"/>
  <c r="J51" i="3"/>
  <c r="G51" i="3"/>
  <c r="O51" i="3"/>
  <c r="N51" i="3"/>
  <c r="V70" i="3"/>
  <c r="S70" i="3"/>
  <c r="U70" i="3"/>
  <c r="T70" i="3"/>
  <c r="R70" i="3"/>
  <c r="Q70" i="3"/>
  <c r="N70" i="3"/>
  <c r="K70" i="3"/>
  <c r="O70" i="3"/>
  <c r="J70" i="3"/>
  <c r="G70" i="3"/>
  <c r="M70" i="3"/>
  <c r="L70" i="3"/>
  <c r="I70" i="3"/>
  <c r="P70" i="3"/>
  <c r="V38" i="3"/>
  <c r="S38" i="3"/>
  <c r="U38" i="3"/>
  <c r="T38" i="3"/>
  <c r="R38" i="3"/>
  <c r="Q38" i="3"/>
  <c r="N38" i="3"/>
  <c r="M38" i="3"/>
  <c r="L38" i="3"/>
  <c r="K38" i="3"/>
  <c r="P38" i="3"/>
  <c r="J38" i="3"/>
  <c r="G38" i="3"/>
  <c r="O38" i="3"/>
  <c r="I38" i="3"/>
  <c r="V39" i="3"/>
  <c r="S39" i="3"/>
  <c r="U39" i="3"/>
  <c r="T39" i="3"/>
  <c r="R39" i="3"/>
  <c r="Q39" i="3"/>
  <c r="N39" i="3"/>
  <c r="K39" i="3"/>
  <c r="O39" i="3"/>
  <c r="L39" i="3"/>
  <c r="J39" i="3"/>
  <c r="G39" i="3"/>
  <c r="M39" i="3"/>
  <c r="I39" i="3"/>
  <c r="V87" i="3"/>
  <c r="S87" i="3"/>
  <c r="U87" i="3"/>
  <c r="T87" i="3"/>
  <c r="R87" i="3"/>
  <c r="Q87" i="3"/>
  <c r="N87" i="3"/>
  <c r="M87" i="3"/>
  <c r="K87" i="3"/>
  <c r="J87" i="3"/>
  <c r="G87" i="3"/>
  <c r="P87" i="3"/>
  <c r="L87" i="3"/>
  <c r="I87" i="3"/>
  <c r="O87" i="3"/>
  <c r="V26" i="3"/>
  <c r="S26" i="3"/>
  <c r="U26" i="3"/>
  <c r="T26" i="3"/>
  <c r="R26" i="3"/>
  <c r="Q26" i="3"/>
  <c r="N26" i="3"/>
  <c r="L26" i="3"/>
  <c r="K26" i="3"/>
  <c r="P26" i="3"/>
  <c r="J26" i="3"/>
  <c r="G26" i="3"/>
  <c r="O26" i="3"/>
  <c r="M26" i="3"/>
  <c r="I26" i="3"/>
  <c r="V62" i="3"/>
  <c r="S62" i="3"/>
  <c r="U62" i="3"/>
  <c r="T62" i="3"/>
  <c r="R62" i="3"/>
  <c r="Q62" i="3"/>
  <c r="N62" i="3"/>
  <c r="O62" i="3"/>
  <c r="M62" i="3"/>
  <c r="K62" i="3"/>
  <c r="J62" i="3"/>
  <c r="G62" i="3"/>
  <c r="L62" i="3"/>
  <c r="P62" i="3"/>
  <c r="I62" i="3"/>
  <c r="C123" i="3"/>
  <c r="C98" i="3"/>
  <c r="C114" i="3"/>
  <c r="C101" i="3"/>
  <c r="C71" i="3"/>
  <c r="C19" i="3"/>
  <c r="C15" i="3"/>
  <c r="C84" i="3"/>
  <c r="C59" i="3"/>
  <c r="C9" i="3"/>
  <c r="C36" i="3"/>
  <c r="D110" i="3"/>
  <c r="D83" i="3"/>
  <c r="D4" i="3"/>
  <c r="D100" i="3"/>
  <c r="D37" i="3"/>
  <c r="D28" i="3"/>
  <c r="E120" i="3"/>
  <c r="E109" i="3"/>
  <c r="E52" i="3"/>
  <c r="E51" i="3"/>
  <c r="E70" i="3"/>
  <c r="E38" i="3"/>
  <c r="E39" i="3"/>
  <c r="E87" i="3"/>
  <c r="E26" i="3"/>
  <c r="E62" i="3"/>
  <c r="F123" i="3"/>
  <c r="F98" i="3"/>
  <c r="F114" i="3"/>
  <c r="F101" i="3"/>
  <c r="F71" i="3"/>
  <c r="F19" i="3"/>
  <c r="F15" i="3"/>
  <c r="F84" i="3"/>
  <c r="F59" i="3"/>
  <c r="F9" i="3"/>
  <c r="G68" i="3"/>
  <c r="G105" i="3"/>
  <c r="G7" i="3"/>
  <c r="G59" i="3"/>
  <c r="G25" i="3"/>
  <c r="H109" i="3"/>
  <c r="H17" i="3"/>
  <c r="H83" i="3"/>
  <c r="H28" i="3"/>
  <c r="I120" i="3"/>
  <c r="I52" i="3"/>
  <c r="I65" i="3"/>
  <c r="I50" i="3"/>
  <c r="J110" i="3"/>
  <c r="K120" i="3"/>
  <c r="K51" i="3"/>
  <c r="L90" i="3"/>
  <c r="M12" i="3"/>
  <c r="N32" i="3"/>
  <c r="P39" i="3"/>
  <c r="U20" i="3"/>
  <c r="T20" i="3"/>
  <c r="O20" i="3"/>
  <c r="L20" i="3"/>
  <c r="R20" i="3"/>
  <c r="V20" i="3"/>
  <c r="S20" i="3"/>
  <c r="Q20" i="3"/>
  <c r="N20" i="3"/>
  <c r="P20" i="3"/>
  <c r="J20" i="3"/>
  <c r="G20" i="3"/>
  <c r="M20" i="3"/>
  <c r="I20" i="3"/>
  <c r="E27" i="3"/>
  <c r="U118" i="3"/>
  <c r="V118" i="3"/>
  <c r="S118" i="3"/>
  <c r="R118" i="3"/>
  <c r="O118" i="3"/>
  <c r="Q118" i="3"/>
  <c r="P118" i="3"/>
  <c r="M118" i="3"/>
  <c r="J118" i="3"/>
  <c r="G118" i="3"/>
  <c r="N118" i="3"/>
  <c r="T118" i="3"/>
  <c r="L118" i="3"/>
  <c r="U111" i="3"/>
  <c r="V111" i="3"/>
  <c r="S111" i="3"/>
  <c r="R111" i="3"/>
  <c r="O111" i="3"/>
  <c r="Q111" i="3"/>
  <c r="T111" i="3"/>
  <c r="P111" i="3"/>
  <c r="M111" i="3"/>
  <c r="J111" i="3"/>
  <c r="G111" i="3"/>
  <c r="L111" i="3"/>
  <c r="U113" i="3"/>
  <c r="V113" i="3"/>
  <c r="S113" i="3"/>
  <c r="R113" i="3"/>
  <c r="O113" i="3"/>
  <c r="T113" i="3"/>
  <c r="Q113" i="3"/>
  <c r="P113" i="3"/>
  <c r="M113" i="3"/>
  <c r="J113" i="3"/>
  <c r="G113" i="3"/>
  <c r="N113" i="3"/>
  <c r="U91" i="3"/>
  <c r="V91" i="3"/>
  <c r="S91" i="3"/>
  <c r="T91" i="3"/>
  <c r="R91" i="3"/>
  <c r="O91" i="3"/>
  <c r="Q91" i="3"/>
  <c r="P91" i="3"/>
  <c r="M91" i="3"/>
  <c r="J91" i="3"/>
  <c r="G91" i="3"/>
  <c r="L91" i="3"/>
  <c r="U22" i="3"/>
  <c r="V22" i="3"/>
  <c r="S22" i="3"/>
  <c r="R22" i="3"/>
  <c r="O22" i="3"/>
  <c r="Q22" i="3"/>
  <c r="P22" i="3"/>
  <c r="M22" i="3"/>
  <c r="T22" i="3"/>
  <c r="J22" i="3"/>
  <c r="G22" i="3"/>
  <c r="N22" i="3"/>
  <c r="L22" i="3"/>
  <c r="U74" i="3"/>
  <c r="V74" i="3"/>
  <c r="S74" i="3"/>
  <c r="R74" i="3"/>
  <c r="O74" i="3"/>
  <c r="Q74" i="3"/>
  <c r="T74" i="3"/>
  <c r="P74" i="3"/>
  <c r="M74" i="3"/>
  <c r="J74" i="3"/>
  <c r="G74" i="3"/>
  <c r="U88" i="3"/>
  <c r="V88" i="3"/>
  <c r="S88" i="3"/>
  <c r="R88" i="3"/>
  <c r="O88" i="3"/>
  <c r="T88" i="3"/>
  <c r="Q88" i="3"/>
  <c r="P88" i="3"/>
  <c r="M88" i="3"/>
  <c r="J88" i="3"/>
  <c r="G88" i="3"/>
  <c r="L88" i="3"/>
  <c r="N88" i="3"/>
  <c r="U3" i="3"/>
  <c r="V3" i="3"/>
  <c r="S3" i="3"/>
  <c r="T3" i="3"/>
  <c r="R3" i="3"/>
  <c r="O3" i="3"/>
  <c r="Q3" i="3"/>
  <c r="P3" i="3"/>
  <c r="M3" i="3"/>
  <c r="N3" i="3"/>
  <c r="J3" i="3"/>
  <c r="G3" i="3"/>
  <c r="L3" i="3"/>
  <c r="U8" i="3"/>
  <c r="V8" i="3"/>
  <c r="S8" i="3"/>
  <c r="O8" i="3"/>
  <c r="R8" i="3"/>
  <c r="Q8" i="3"/>
  <c r="P8" i="3"/>
  <c r="M8" i="3"/>
  <c r="T8" i="3"/>
  <c r="J8" i="3"/>
  <c r="G8" i="3"/>
  <c r="N8" i="3"/>
  <c r="U81" i="3"/>
  <c r="V81" i="3"/>
  <c r="S81" i="3"/>
  <c r="O81" i="3"/>
  <c r="R81" i="3"/>
  <c r="Q81" i="3"/>
  <c r="T81" i="3"/>
  <c r="P81" i="3"/>
  <c r="M81" i="3"/>
  <c r="J81" i="3"/>
  <c r="G81" i="3"/>
  <c r="N81" i="3"/>
  <c r="L81" i="3"/>
  <c r="C121" i="3"/>
  <c r="C105" i="3"/>
  <c r="C103" i="3"/>
  <c r="C89" i="3"/>
  <c r="C76" i="3"/>
  <c r="C56" i="3"/>
  <c r="C47" i="3"/>
  <c r="C53" i="3"/>
  <c r="C54" i="3"/>
  <c r="C72" i="3"/>
  <c r="D125" i="3"/>
  <c r="D95" i="3"/>
  <c r="D69" i="3"/>
  <c r="D34" i="3"/>
  <c r="D33" i="3"/>
  <c r="D63" i="3"/>
  <c r="D25" i="3"/>
  <c r="E118" i="3"/>
  <c r="E111" i="3"/>
  <c r="E113" i="3"/>
  <c r="E91" i="3"/>
  <c r="E22" i="3"/>
  <c r="E74" i="3"/>
  <c r="E88" i="3"/>
  <c r="E3" i="3"/>
  <c r="E8" i="3"/>
  <c r="E81" i="3"/>
  <c r="F121" i="3"/>
  <c r="F105" i="3"/>
  <c r="F103" i="3"/>
  <c r="F89" i="3"/>
  <c r="F76" i="3"/>
  <c r="F56" i="3"/>
  <c r="F47" i="3"/>
  <c r="F53" i="3"/>
  <c r="F54" i="3"/>
  <c r="F72" i="3"/>
  <c r="G124" i="3"/>
  <c r="G89" i="3"/>
  <c r="G80" i="3"/>
  <c r="G36" i="3"/>
  <c r="H111" i="3"/>
  <c r="H51" i="3"/>
  <c r="H38" i="3"/>
  <c r="H87" i="3"/>
  <c r="H62" i="3"/>
  <c r="I98" i="3"/>
  <c r="I101" i="3"/>
  <c r="I13" i="3"/>
  <c r="I82" i="3"/>
  <c r="I36" i="3"/>
  <c r="J95" i="3"/>
  <c r="J33" i="3"/>
  <c r="K118" i="3"/>
  <c r="K91" i="3"/>
  <c r="K3" i="3"/>
  <c r="L107" i="3"/>
  <c r="L82" i="3"/>
  <c r="O120" i="3"/>
  <c r="Q96" i="3"/>
  <c r="U29" i="3"/>
  <c r="T29" i="3"/>
  <c r="S29" i="3"/>
  <c r="R29" i="3"/>
  <c r="O29" i="3"/>
  <c r="L29" i="3"/>
  <c r="Q29" i="3"/>
  <c r="N29" i="3"/>
  <c r="J29" i="3"/>
  <c r="G29" i="3"/>
  <c r="M29" i="3"/>
  <c r="V29" i="3"/>
  <c r="I29" i="3"/>
  <c r="P29" i="3"/>
  <c r="E49" i="3"/>
  <c r="U117" i="3"/>
  <c r="T117" i="3"/>
  <c r="V117" i="3"/>
  <c r="R117" i="3"/>
  <c r="Q117" i="3"/>
  <c r="N117" i="3"/>
  <c r="P117" i="3"/>
  <c r="M117" i="3"/>
  <c r="S117" i="3"/>
  <c r="J117" i="3"/>
  <c r="L117" i="3"/>
  <c r="I117" i="3"/>
  <c r="O117" i="3"/>
  <c r="U112" i="3"/>
  <c r="T112" i="3"/>
  <c r="V112" i="3"/>
  <c r="S112" i="3"/>
  <c r="R112" i="3"/>
  <c r="Q112" i="3"/>
  <c r="N112" i="3"/>
  <c r="P112" i="3"/>
  <c r="M112" i="3"/>
  <c r="J112" i="3"/>
  <c r="O112" i="3"/>
  <c r="I112" i="3"/>
  <c r="L112" i="3"/>
  <c r="U97" i="3"/>
  <c r="T97" i="3"/>
  <c r="V97" i="3"/>
  <c r="R97" i="3"/>
  <c r="Q97" i="3"/>
  <c r="N97" i="3"/>
  <c r="S97" i="3"/>
  <c r="P97" i="3"/>
  <c r="M97" i="3"/>
  <c r="J97" i="3"/>
  <c r="I97" i="3"/>
  <c r="O97" i="3"/>
  <c r="U35" i="3"/>
  <c r="T35" i="3"/>
  <c r="V35" i="3"/>
  <c r="R35" i="3"/>
  <c r="S35" i="3"/>
  <c r="Q35" i="3"/>
  <c r="N35" i="3"/>
  <c r="P35" i="3"/>
  <c r="M35" i="3"/>
  <c r="J35" i="3"/>
  <c r="L35" i="3"/>
  <c r="O35" i="3"/>
  <c r="I35" i="3"/>
  <c r="U40" i="3"/>
  <c r="T40" i="3"/>
  <c r="V40" i="3"/>
  <c r="R40" i="3"/>
  <c r="Q40" i="3"/>
  <c r="N40" i="3"/>
  <c r="P40" i="3"/>
  <c r="M40" i="3"/>
  <c r="S40" i="3"/>
  <c r="O40" i="3"/>
  <c r="J40" i="3"/>
  <c r="I40" i="3"/>
  <c r="L40" i="3"/>
  <c r="U30" i="3"/>
  <c r="T30" i="3"/>
  <c r="V30" i="3"/>
  <c r="R30" i="3"/>
  <c r="Q30" i="3"/>
  <c r="N30" i="3"/>
  <c r="S30" i="3"/>
  <c r="P30" i="3"/>
  <c r="M30" i="3"/>
  <c r="J30" i="3"/>
  <c r="I30" i="3"/>
  <c r="O30" i="3"/>
  <c r="U7" i="3"/>
  <c r="T7" i="3"/>
  <c r="V7" i="3"/>
  <c r="R7" i="3"/>
  <c r="S7" i="3"/>
  <c r="Q7" i="3"/>
  <c r="N7" i="3"/>
  <c r="P7" i="3"/>
  <c r="M7" i="3"/>
  <c r="J7" i="3"/>
  <c r="O7" i="3"/>
  <c r="L7" i="3"/>
  <c r="I7" i="3"/>
  <c r="U46" i="3"/>
  <c r="T46" i="3"/>
  <c r="V46" i="3"/>
  <c r="R46" i="3"/>
  <c r="Q46" i="3"/>
  <c r="N46" i="3"/>
  <c r="P46" i="3"/>
  <c r="M46" i="3"/>
  <c r="S46" i="3"/>
  <c r="J46" i="3"/>
  <c r="I46" i="3"/>
  <c r="L46" i="3"/>
  <c r="U21" i="3"/>
  <c r="T21" i="3"/>
  <c r="V21" i="3"/>
  <c r="R21" i="3"/>
  <c r="Q21" i="3"/>
  <c r="N21" i="3"/>
  <c r="S21" i="3"/>
  <c r="P21" i="3"/>
  <c r="M21" i="3"/>
  <c r="J21" i="3"/>
  <c r="O21" i="3"/>
  <c r="I21" i="3"/>
  <c r="L21" i="3"/>
  <c r="U31" i="3"/>
  <c r="T31" i="3"/>
  <c r="V31" i="3"/>
  <c r="S31" i="3"/>
  <c r="R31" i="3"/>
  <c r="Q31" i="3"/>
  <c r="N31" i="3"/>
  <c r="P31" i="3"/>
  <c r="M31" i="3"/>
  <c r="J31" i="3"/>
  <c r="L31" i="3"/>
  <c r="I31" i="3"/>
  <c r="E117" i="3"/>
  <c r="E112" i="3"/>
  <c r="E97" i="3"/>
  <c r="E35" i="3"/>
  <c r="E40" i="3"/>
  <c r="E30" i="3"/>
  <c r="E7" i="3"/>
  <c r="E46" i="3"/>
  <c r="E21" i="3"/>
  <c r="E31" i="3"/>
  <c r="F90" i="3"/>
  <c r="F107" i="3"/>
  <c r="F94" i="3"/>
  <c r="F41" i="3"/>
  <c r="F64" i="3"/>
  <c r="F57" i="3"/>
  <c r="F24" i="3"/>
  <c r="F82" i="3"/>
  <c r="F6" i="3"/>
  <c r="F50" i="3"/>
  <c r="G123" i="3"/>
  <c r="G35" i="3"/>
  <c r="G19" i="3"/>
  <c r="H125" i="3"/>
  <c r="H112" i="3"/>
  <c r="H44" i="3"/>
  <c r="H49" i="3"/>
  <c r="I96" i="3"/>
  <c r="I23" i="3"/>
  <c r="I56" i="3"/>
  <c r="I3" i="3"/>
  <c r="J104" i="3"/>
  <c r="K117" i="3"/>
  <c r="K35" i="3"/>
  <c r="K46" i="3"/>
  <c r="L109" i="3"/>
  <c r="L8" i="3"/>
  <c r="M49" i="3"/>
  <c r="O52" i="3"/>
  <c r="Q5" i="3"/>
  <c r="U75" i="3"/>
  <c r="T75" i="3"/>
  <c r="R75" i="3"/>
  <c r="O75" i="3"/>
  <c r="L75" i="3"/>
  <c r="Q75" i="3"/>
  <c r="N75" i="3"/>
  <c r="V75" i="3"/>
  <c r="J75" i="3"/>
  <c r="G75" i="3"/>
  <c r="P75" i="3"/>
  <c r="S75" i="3"/>
  <c r="I75" i="3"/>
  <c r="E20" i="3"/>
  <c r="M75" i="3"/>
  <c r="U99" i="3"/>
  <c r="T99" i="3"/>
  <c r="V99" i="3"/>
  <c r="S99" i="3"/>
  <c r="P99" i="3"/>
  <c r="R99" i="3"/>
  <c r="Q99" i="3"/>
  <c r="N99" i="3"/>
  <c r="L99" i="3"/>
  <c r="I99" i="3"/>
  <c r="M99" i="3"/>
  <c r="O99" i="3"/>
  <c r="K99" i="3"/>
  <c r="U110" i="3"/>
  <c r="T110" i="3"/>
  <c r="V110" i="3"/>
  <c r="S110" i="3"/>
  <c r="P110" i="3"/>
  <c r="O110" i="3"/>
  <c r="I110" i="3"/>
  <c r="L110" i="3"/>
  <c r="N110" i="3"/>
  <c r="K110" i="3"/>
  <c r="R110" i="3"/>
  <c r="Q110" i="3"/>
  <c r="M110" i="3"/>
  <c r="U92" i="3"/>
  <c r="T92" i="3"/>
  <c r="V92" i="3"/>
  <c r="S92" i="3"/>
  <c r="P92" i="3"/>
  <c r="N92" i="3"/>
  <c r="M92" i="3"/>
  <c r="I92" i="3"/>
  <c r="R92" i="3"/>
  <c r="Q92" i="3"/>
  <c r="K92" i="3"/>
  <c r="U73" i="3"/>
  <c r="T73" i="3"/>
  <c r="V73" i="3"/>
  <c r="S73" i="3"/>
  <c r="P73" i="3"/>
  <c r="L73" i="3"/>
  <c r="Q73" i="3"/>
  <c r="R73" i="3"/>
  <c r="O73" i="3"/>
  <c r="I73" i="3"/>
  <c r="N73" i="3"/>
  <c r="K73" i="3"/>
  <c r="M73" i="3"/>
  <c r="U83" i="3"/>
  <c r="T83" i="3"/>
  <c r="V83" i="3"/>
  <c r="S83" i="3"/>
  <c r="P83" i="3"/>
  <c r="R83" i="3"/>
  <c r="N83" i="3"/>
  <c r="M83" i="3"/>
  <c r="I83" i="3"/>
  <c r="L83" i="3"/>
  <c r="K83" i="3"/>
  <c r="Q83" i="3"/>
  <c r="U4" i="3"/>
  <c r="T4" i="3"/>
  <c r="V4" i="3"/>
  <c r="S4" i="3"/>
  <c r="P4" i="3"/>
  <c r="I4" i="3"/>
  <c r="Q4" i="3"/>
  <c r="O4" i="3"/>
  <c r="K4" i="3"/>
  <c r="N4" i="3"/>
  <c r="M4" i="3"/>
  <c r="U100" i="3"/>
  <c r="T100" i="3"/>
  <c r="V100" i="3"/>
  <c r="S100" i="3"/>
  <c r="P100" i="3"/>
  <c r="O100" i="3"/>
  <c r="L100" i="3"/>
  <c r="Q100" i="3"/>
  <c r="M100" i="3"/>
  <c r="I100" i="3"/>
  <c r="N100" i="3"/>
  <c r="K100" i="3"/>
  <c r="R100" i="3"/>
  <c r="U37" i="3"/>
  <c r="T37" i="3"/>
  <c r="V37" i="3"/>
  <c r="S37" i="3"/>
  <c r="P37" i="3"/>
  <c r="N37" i="3"/>
  <c r="I37" i="3"/>
  <c r="L37" i="3"/>
  <c r="R37" i="3"/>
  <c r="O37" i="3"/>
  <c r="K37" i="3"/>
  <c r="Q37" i="3"/>
  <c r="M37" i="3"/>
  <c r="U28" i="3"/>
  <c r="T28" i="3"/>
  <c r="V28" i="3"/>
  <c r="S28" i="3"/>
  <c r="R28" i="3"/>
  <c r="P28" i="3"/>
  <c r="O28" i="3"/>
  <c r="M28" i="3"/>
  <c r="I28" i="3"/>
  <c r="Q28" i="3"/>
  <c r="N28" i="3"/>
  <c r="K28" i="3"/>
  <c r="U2" i="3"/>
  <c r="T2" i="3"/>
  <c r="V2" i="3"/>
  <c r="S2" i="3"/>
  <c r="R2" i="3"/>
  <c r="P2" i="3"/>
  <c r="N2" i="3"/>
  <c r="L2" i="3"/>
  <c r="Q2" i="3"/>
  <c r="I2" i="3"/>
  <c r="K2" i="3"/>
  <c r="O2" i="3"/>
  <c r="M2" i="3"/>
  <c r="C120" i="3"/>
  <c r="C109" i="3"/>
  <c r="C52" i="3"/>
  <c r="C51" i="3"/>
  <c r="C70" i="3"/>
  <c r="C38" i="3"/>
  <c r="C39" i="3"/>
  <c r="C87" i="3"/>
  <c r="C26" i="3"/>
  <c r="C62" i="3"/>
  <c r="D114" i="3"/>
  <c r="D71" i="3"/>
  <c r="D15" i="3"/>
  <c r="D84" i="3"/>
  <c r="D59" i="3"/>
  <c r="D9" i="3"/>
  <c r="E99" i="3"/>
  <c r="E110" i="3"/>
  <c r="E92" i="3"/>
  <c r="E73" i="3"/>
  <c r="E83" i="3"/>
  <c r="E4" i="3"/>
  <c r="E100" i="3"/>
  <c r="E37" i="3"/>
  <c r="E28" i="3"/>
  <c r="E2" i="3"/>
  <c r="F120" i="3"/>
  <c r="F109" i="3"/>
  <c r="F52" i="3"/>
  <c r="F51" i="3"/>
  <c r="F70" i="3"/>
  <c r="F38" i="3"/>
  <c r="F39" i="3"/>
  <c r="F87" i="3"/>
  <c r="F26" i="3"/>
  <c r="F62" i="3"/>
  <c r="G122" i="3"/>
  <c r="G95" i="3"/>
  <c r="G73" i="3"/>
  <c r="G56" i="3"/>
  <c r="H90" i="3"/>
  <c r="H110" i="3"/>
  <c r="H91" i="3"/>
  <c r="H74" i="3"/>
  <c r="H3" i="3"/>
  <c r="H81" i="3"/>
  <c r="I105" i="3"/>
  <c r="I89" i="3"/>
  <c r="I57" i="3"/>
  <c r="J125" i="3"/>
  <c r="J92" i="3"/>
  <c r="J4" i="3"/>
  <c r="J28" i="3"/>
  <c r="K109" i="3"/>
  <c r="K27" i="3"/>
  <c r="K20" i="3"/>
  <c r="L113" i="3"/>
  <c r="L28" i="3"/>
  <c r="O92" i="3"/>
  <c r="Q65" i="3"/>
  <c r="U78" i="3"/>
  <c r="T78" i="3"/>
  <c r="S78" i="3"/>
  <c r="R78" i="3"/>
  <c r="O78" i="3"/>
  <c r="L78" i="3"/>
  <c r="V78" i="3"/>
  <c r="Q78" i="3"/>
  <c r="N78" i="3"/>
  <c r="P78" i="3"/>
  <c r="J78" i="3"/>
  <c r="G78" i="3"/>
  <c r="I78" i="3"/>
  <c r="E44" i="3"/>
  <c r="V68" i="3"/>
  <c r="T68" i="3"/>
  <c r="Q68" i="3"/>
  <c r="N68" i="3"/>
  <c r="P68" i="3"/>
  <c r="M68" i="3"/>
  <c r="U68" i="3"/>
  <c r="S68" i="3"/>
  <c r="R68" i="3"/>
  <c r="L68" i="3"/>
  <c r="I68" i="3"/>
  <c r="K68" i="3"/>
  <c r="H68" i="3"/>
  <c r="V116" i="3"/>
  <c r="Q116" i="3"/>
  <c r="N116" i="3"/>
  <c r="U116" i="3"/>
  <c r="P116" i="3"/>
  <c r="M116" i="3"/>
  <c r="T116" i="3"/>
  <c r="S116" i="3"/>
  <c r="L116" i="3"/>
  <c r="I116" i="3"/>
  <c r="O116" i="3"/>
  <c r="K116" i="3"/>
  <c r="H116" i="3"/>
  <c r="V55" i="3"/>
  <c r="S55" i="3"/>
  <c r="Q55" i="3"/>
  <c r="N55" i="3"/>
  <c r="U55" i="3"/>
  <c r="T55" i="3"/>
  <c r="P55" i="3"/>
  <c r="M55" i="3"/>
  <c r="O55" i="3"/>
  <c r="I55" i="3"/>
  <c r="L55" i="3"/>
  <c r="K55" i="3"/>
  <c r="H55" i="3"/>
  <c r="R55" i="3"/>
  <c r="V18" i="3"/>
  <c r="S18" i="3"/>
  <c r="U18" i="3"/>
  <c r="Q18" i="3"/>
  <c r="N18" i="3"/>
  <c r="T18" i="3"/>
  <c r="P18" i="3"/>
  <c r="M18" i="3"/>
  <c r="I18" i="3"/>
  <c r="R18" i="3"/>
  <c r="K18" i="3"/>
  <c r="H18" i="3"/>
  <c r="O18" i="3"/>
  <c r="L18" i="3"/>
  <c r="V102" i="3"/>
  <c r="S102" i="3"/>
  <c r="U102" i="3"/>
  <c r="T102" i="3"/>
  <c r="Q102" i="3"/>
  <c r="N102" i="3"/>
  <c r="P102" i="3"/>
  <c r="M102" i="3"/>
  <c r="L102" i="3"/>
  <c r="R102" i="3"/>
  <c r="O102" i="3"/>
  <c r="I102" i="3"/>
  <c r="K102" i="3"/>
  <c r="H102" i="3"/>
  <c r="V85" i="3"/>
  <c r="S85" i="3"/>
  <c r="Q85" i="3"/>
  <c r="N85" i="3"/>
  <c r="P85" i="3"/>
  <c r="M85" i="3"/>
  <c r="T85" i="3"/>
  <c r="R85" i="3"/>
  <c r="I85" i="3"/>
  <c r="L85" i="3"/>
  <c r="K85" i="3"/>
  <c r="H85" i="3"/>
  <c r="U85" i="3"/>
  <c r="O85" i="3"/>
  <c r="V79" i="3"/>
  <c r="S79" i="3"/>
  <c r="Q79" i="3"/>
  <c r="N79" i="3"/>
  <c r="T79" i="3"/>
  <c r="P79" i="3"/>
  <c r="M79" i="3"/>
  <c r="U79" i="3"/>
  <c r="I79" i="3"/>
  <c r="O79" i="3"/>
  <c r="K79" i="3"/>
  <c r="H79" i="3"/>
  <c r="L79" i="3"/>
  <c r="R79" i="3"/>
  <c r="V66" i="3"/>
  <c r="S66" i="3"/>
  <c r="Q66" i="3"/>
  <c r="N66" i="3"/>
  <c r="T66" i="3"/>
  <c r="U66" i="3"/>
  <c r="P66" i="3"/>
  <c r="M66" i="3"/>
  <c r="O66" i="3"/>
  <c r="L66" i="3"/>
  <c r="I66" i="3"/>
  <c r="K66" i="3"/>
  <c r="H66" i="3"/>
  <c r="R66" i="3"/>
  <c r="T45" i="3"/>
  <c r="V45" i="3"/>
  <c r="S45" i="3"/>
  <c r="Q45" i="3"/>
  <c r="N45" i="3"/>
  <c r="U45" i="3"/>
  <c r="P45" i="3"/>
  <c r="M45" i="3"/>
  <c r="I45" i="3"/>
  <c r="L45" i="3"/>
  <c r="R45" i="3"/>
  <c r="O45" i="3"/>
  <c r="K45" i="3"/>
  <c r="H45" i="3"/>
  <c r="T43" i="3"/>
  <c r="V43" i="3"/>
  <c r="S43" i="3"/>
  <c r="U43" i="3"/>
  <c r="Q43" i="3"/>
  <c r="N43" i="3"/>
  <c r="P43" i="3"/>
  <c r="M43" i="3"/>
  <c r="O43" i="3"/>
  <c r="I43" i="3"/>
  <c r="R43" i="3"/>
  <c r="K43" i="3"/>
  <c r="H43" i="3"/>
  <c r="L43" i="3"/>
  <c r="T10" i="3"/>
  <c r="V10" i="3"/>
  <c r="S10" i="3"/>
  <c r="U10" i="3"/>
  <c r="R10" i="3"/>
  <c r="Q10" i="3"/>
  <c r="N10" i="3"/>
  <c r="P10" i="3"/>
  <c r="M10" i="3"/>
  <c r="L10" i="3"/>
  <c r="I10" i="3"/>
  <c r="K10" i="3"/>
  <c r="H10" i="3"/>
  <c r="O10" i="3"/>
  <c r="C119" i="3"/>
  <c r="C77" i="3"/>
  <c r="C93" i="3"/>
  <c r="C78" i="3"/>
  <c r="C27" i="3"/>
  <c r="C44" i="3"/>
  <c r="C29" i="3"/>
  <c r="C75" i="3"/>
  <c r="C20" i="3"/>
  <c r="C49" i="3"/>
  <c r="E68" i="3"/>
  <c r="E116" i="3"/>
  <c r="E55" i="3"/>
  <c r="E18" i="3"/>
  <c r="E102" i="3"/>
  <c r="E85" i="3"/>
  <c r="E79" i="3"/>
  <c r="E66" i="3"/>
  <c r="E45" i="3"/>
  <c r="E43" i="3"/>
  <c r="E10" i="3"/>
  <c r="F119" i="3"/>
  <c r="F77" i="3"/>
  <c r="F93" i="3"/>
  <c r="F78" i="3"/>
  <c r="F27" i="3"/>
  <c r="F44" i="3"/>
  <c r="F29" i="3"/>
  <c r="F75" i="3"/>
  <c r="F20" i="3"/>
  <c r="G121" i="3"/>
  <c r="G102" i="3"/>
  <c r="G30" i="3"/>
  <c r="H120" i="3"/>
  <c r="H35" i="3"/>
  <c r="H30" i="3"/>
  <c r="H46" i="3"/>
  <c r="H31" i="3"/>
  <c r="I107" i="3"/>
  <c r="I41" i="3"/>
  <c r="I74" i="3"/>
  <c r="I32" i="3"/>
  <c r="J18" i="3"/>
  <c r="J79" i="3"/>
  <c r="J43" i="3"/>
  <c r="K77" i="3"/>
  <c r="K22" i="3"/>
  <c r="K8" i="3"/>
  <c r="L97" i="3"/>
  <c r="N96" i="3"/>
  <c r="O83" i="3"/>
  <c r="R116" i="3"/>
  <c r="E119" i="3"/>
  <c r="E75" i="3"/>
  <c r="T125" i="3"/>
  <c r="U125" i="3"/>
  <c r="Q125" i="3"/>
  <c r="N125" i="3"/>
  <c r="S125" i="3"/>
  <c r="R125" i="3"/>
  <c r="O125" i="3"/>
  <c r="L125" i="3"/>
  <c r="I125" i="3"/>
  <c r="K125" i="3"/>
  <c r="P125" i="3"/>
  <c r="V125" i="3"/>
  <c r="T108" i="3"/>
  <c r="U108" i="3"/>
  <c r="Q108" i="3"/>
  <c r="N108" i="3"/>
  <c r="V108" i="3"/>
  <c r="S108" i="3"/>
  <c r="R108" i="3"/>
  <c r="O108" i="3"/>
  <c r="L108" i="3"/>
  <c r="I108" i="3"/>
  <c r="P108" i="3"/>
  <c r="M108" i="3"/>
  <c r="K108" i="3"/>
  <c r="T95" i="3"/>
  <c r="U95" i="3"/>
  <c r="Q95" i="3"/>
  <c r="N95" i="3"/>
  <c r="V95" i="3"/>
  <c r="R95" i="3"/>
  <c r="O95" i="3"/>
  <c r="L95" i="3"/>
  <c r="I95" i="3"/>
  <c r="K95" i="3"/>
  <c r="P95" i="3"/>
  <c r="T17" i="3"/>
  <c r="U17" i="3"/>
  <c r="Q17" i="3"/>
  <c r="N17" i="3"/>
  <c r="V17" i="3"/>
  <c r="S17" i="3"/>
  <c r="R17" i="3"/>
  <c r="O17" i="3"/>
  <c r="L17" i="3"/>
  <c r="I17" i="3"/>
  <c r="M17" i="3"/>
  <c r="P17" i="3"/>
  <c r="K17" i="3"/>
  <c r="T86" i="3"/>
  <c r="U86" i="3"/>
  <c r="S86" i="3"/>
  <c r="Q86" i="3"/>
  <c r="N86" i="3"/>
  <c r="V86" i="3"/>
  <c r="R86" i="3"/>
  <c r="O86" i="3"/>
  <c r="L86" i="3"/>
  <c r="P86" i="3"/>
  <c r="I86" i="3"/>
  <c r="K86" i="3"/>
  <c r="T69" i="3"/>
  <c r="U69" i="3"/>
  <c r="V69" i="3"/>
  <c r="Q69" i="3"/>
  <c r="N69" i="3"/>
  <c r="S69" i="3"/>
  <c r="R69" i="3"/>
  <c r="O69" i="3"/>
  <c r="L69" i="3"/>
  <c r="I69" i="3"/>
  <c r="M69" i="3"/>
  <c r="K69" i="3"/>
  <c r="P69" i="3"/>
  <c r="T12" i="3"/>
  <c r="U12" i="3"/>
  <c r="Q12" i="3"/>
  <c r="N12" i="3"/>
  <c r="S12" i="3"/>
  <c r="R12" i="3"/>
  <c r="O12" i="3"/>
  <c r="L12" i="3"/>
  <c r="P12" i="3"/>
  <c r="I12" i="3"/>
  <c r="K12" i="3"/>
  <c r="V12" i="3"/>
  <c r="T34" i="3"/>
  <c r="U34" i="3"/>
  <c r="S34" i="3"/>
  <c r="Q34" i="3"/>
  <c r="N34" i="3"/>
  <c r="V34" i="3"/>
  <c r="R34" i="3"/>
  <c r="O34" i="3"/>
  <c r="L34" i="3"/>
  <c r="I34" i="3"/>
  <c r="M34" i="3"/>
  <c r="K34" i="3"/>
  <c r="P34" i="3"/>
  <c r="T33" i="3"/>
  <c r="U33" i="3"/>
  <c r="Q33" i="3"/>
  <c r="N33" i="3"/>
  <c r="V33" i="3"/>
  <c r="S33" i="3"/>
  <c r="R33" i="3"/>
  <c r="O33" i="3"/>
  <c r="L33" i="3"/>
  <c r="I33" i="3"/>
  <c r="P33" i="3"/>
  <c r="K33" i="3"/>
  <c r="T63" i="3"/>
  <c r="V63" i="3"/>
  <c r="U63" i="3"/>
  <c r="Q63" i="3"/>
  <c r="N63" i="3"/>
  <c r="S63" i="3"/>
  <c r="O63" i="3"/>
  <c r="L63" i="3"/>
  <c r="I63" i="3"/>
  <c r="M63" i="3"/>
  <c r="R63" i="3"/>
  <c r="K63" i="3"/>
  <c r="T25" i="3"/>
  <c r="V25" i="3"/>
  <c r="U25" i="3"/>
  <c r="S25" i="3"/>
  <c r="Q25" i="3"/>
  <c r="N25" i="3"/>
  <c r="P25" i="3"/>
  <c r="O25" i="3"/>
  <c r="L25" i="3"/>
  <c r="I25" i="3"/>
  <c r="F25" i="3"/>
  <c r="R25" i="3"/>
  <c r="K25" i="3"/>
  <c r="D121" i="3"/>
  <c r="D105" i="3"/>
  <c r="D103" i="3"/>
  <c r="D89" i="3"/>
  <c r="D76" i="3"/>
  <c r="D56" i="3"/>
  <c r="D47" i="3"/>
  <c r="D53" i="3"/>
  <c r="D54" i="3"/>
  <c r="D72" i="3"/>
  <c r="E125" i="3"/>
  <c r="E108" i="3"/>
  <c r="E95" i="3"/>
  <c r="E17" i="3"/>
  <c r="E86" i="3"/>
  <c r="E69" i="3"/>
  <c r="E12" i="3"/>
  <c r="E34" i="3"/>
  <c r="E33" i="3"/>
  <c r="E63" i="3"/>
  <c r="E25" i="3"/>
  <c r="F118" i="3"/>
  <c r="F111" i="3"/>
  <c r="F113" i="3"/>
  <c r="F91" i="3"/>
  <c r="F22" i="3"/>
  <c r="F74" i="3"/>
  <c r="F88" i="3"/>
  <c r="F3" i="3"/>
  <c r="F8" i="3"/>
  <c r="F81" i="3"/>
  <c r="G117" i="3"/>
  <c r="G86" i="3"/>
  <c r="G4" i="3"/>
  <c r="G53" i="3"/>
  <c r="H119" i="3"/>
  <c r="H94" i="3"/>
  <c r="H73" i="3"/>
  <c r="H4" i="3"/>
  <c r="H37" i="3"/>
  <c r="H2" i="3"/>
  <c r="I109" i="3"/>
  <c r="I51" i="3"/>
  <c r="I54" i="3"/>
  <c r="J121" i="3"/>
  <c r="J17" i="3"/>
  <c r="J12" i="3"/>
  <c r="J63" i="3"/>
  <c r="K111" i="3"/>
  <c r="K40" i="3"/>
  <c r="K21" i="3"/>
  <c r="L92" i="3"/>
  <c r="M121" i="3"/>
  <c r="N111" i="3"/>
  <c r="O56" i="3"/>
  <c r="R4" i="3"/>
  <c r="U49" i="3"/>
  <c r="T49" i="3"/>
  <c r="S49" i="3"/>
  <c r="O49" i="3"/>
  <c r="L49" i="3"/>
  <c r="R49" i="3"/>
  <c r="V49" i="3"/>
  <c r="Q49" i="3"/>
  <c r="N49" i="3"/>
  <c r="J49" i="3"/>
  <c r="G49" i="3"/>
  <c r="P49" i="3"/>
  <c r="I49" i="3"/>
  <c r="T124" i="3"/>
  <c r="V124" i="3"/>
  <c r="U124" i="3"/>
  <c r="P124" i="3"/>
  <c r="M124" i="3"/>
  <c r="S124" i="3"/>
  <c r="R124" i="3"/>
  <c r="O124" i="3"/>
  <c r="L124" i="3"/>
  <c r="I124" i="3"/>
  <c r="Q124" i="3"/>
  <c r="K124" i="3"/>
  <c r="H124" i="3"/>
  <c r="N124" i="3"/>
  <c r="T115" i="3"/>
  <c r="V115" i="3"/>
  <c r="U115" i="3"/>
  <c r="P115" i="3"/>
  <c r="M115" i="3"/>
  <c r="S115" i="3"/>
  <c r="R115" i="3"/>
  <c r="O115" i="3"/>
  <c r="Q115" i="3"/>
  <c r="N115" i="3"/>
  <c r="L115" i="3"/>
  <c r="I115" i="3"/>
  <c r="K115" i="3"/>
  <c r="H115" i="3"/>
  <c r="T104" i="3"/>
  <c r="V104" i="3"/>
  <c r="S104" i="3"/>
  <c r="U104" i="3"/>
  <c r="P104" i="3"/>
  <c r="M104" i="3"/>
  <c r="R104" i="3"/>
  <c r="O104" i="3"/>
  <c r="I104" i="3"/>
  <c r="L104" i="3"/>
  <c r="K104" i="3"/>
  <c r="H104" i="3"/>
  <c r="N104" i="3"/>
  <c r="Q104" i="3"/>
  <c r="T106" i="3"/>
  <c r="V106" i="3"/>
  <c r="S106" i="3"/>
  <c r="U106" i="3"/>
  <c r="P106" i="3"/>
  <c r="M106" i="3"/>
  <c r="R106" i="3"/>
  <c r="O106" i="3"/>
  <c r="L106" i="3"/>
  <c r="N106" i="3"/>
  <c r="I106" i="3"/>
  <c r="Q106" i="3"/>
  <c r="K106" i="3"/>
  <c r="H106" i="3"/>
  <c r="T16" i="3"/>
  <c r="V16" i="3"/>
  <c r="S16" i="3"/>
  <c r="U16" i="3"/>
  <c r="P16" i="3"/>
  <c r="M16" i="3"/>
  <c r="R16" i="3"/>
  <c r="O16" i="3"/>
  <c r="L16" i="3"/>
  <c r="Q16" i="3"/>
  <c r="I16" i="3"/>
  <c r="K16" i="3"/>
  <c r="H16" i="3"/>
  <c r="N16" i="3"/>
  <c r="T80" i="3"/>
  <c r="V80" i="3"/>
  <c r="S80" i="3"/>
  <c r="U80" i="3"/>
  <c r="P80" i="3"/>
  <c r="M80" i="3"/>
  <c r="R80" i="3"/>
  <c r="O80" i="3"/>
  <c r="L80" i="3"/>
  <c r="I80" i="3"/>
  <c r="N80" i="3"/>
  <c r="K80" i="3"/>
  <c r="H80" i="3"/>
  <c r="Q80" i="3"/>
  <c r="T67" i="3"/>
  <c r="V67" i="3"/>
  <c r="S67" i="3"/>
  <c r="U67" i="3"/>
  <c r="P67" i="3"/>
  <c r="M67" i="3"/>
  <c r="R67" i="3"/>
  <c r="O67" i="3"/>
  <c r="L67" i="3"/>
  <c r="I67" i="3"/>
  <c r="Q67" i="3"/>
  <c r="K67" i="3"/>
  <c r="H67" i="3"/>
  <c r="T61" i="3"/>
  <c r="V61" i="3"/>
  <c r="S61" i="3"/>
  <c r="U61" i="3"/>
  <c r="P61" i="3"/>
  <c r="M61" i="3"/>
  <c r="R61" i="3"/>
  <c r="O61" i="3"/>
  <c r="L61" i="3"/>
  <c r="Q61" i="3"/>
  <c r="I61" i="3"/>
  <c r="N61" i="3"/>
  <c r="K61" i="3"/>
  <c r="H61" i="3"/>
  <c r="T60" i="3"/>
  <c r="V60" i="3"/>
  <c r="S60" i="3"/>
  <c r="U60" i="3"/>
  <c r="Q60" i="3"/>
  <c r="P60" i="3"/>
  <c r="M60" i="3"/>
  <c r="R60" i="3"/>
  <c r="O60" i="3"/>
  <c r="L60" i="3"/>
  <c r="I60" i="3"/>
  <c r="K60" i="3"/>
  <c r="H60" i="3"/>
  <c r="T14" i="3"/>
  <c r="V14" i="3"/>
  <c r="S14" i="3"/>
  <c r="U14" i="3"/>
  <c r="Q14" i="3"/>
  <c r="P14" i="3"/>
  <c r="M14" i="3"/>
  <c r="O14" i="3"/>
  <c r="L14" i="3"/>
  <c r="R14" i="3"/>
  <c r="I14" i="3"/>
  <c r="K14" i="3"/>
  <c r="H14" i="3"/>
  <c r="N14" i="3"/>
  <c r="T11" i="3"/>
  <c r="V11" i="3"/>
  <c r="S11" i="3"/>
  <c r="U11" i="3"/>
  <c r="Q11" i="3"/>
  <c r="P11" i="3"/>
  <c r="M11" i="3"/>
  <c r="O11" i="3"/>
  <c r="L11" i="3"/>
  <c r="N11" i="3"/>
  <c r="I11" i="3"/>
  <c r="R11" i="3"/>
  <c r="K11" i="3"/>
  <c r="H11" i="3"/>
  <c r="C117" i="3"/>
  <c r="C112" i="3"/>
  <c r="C97" i="3"/>
  <c r="C35" i="3"/>
  <c r="C40" i="3"/>
  <c r="C30" i="3"/>
  <c r="C7" i="3"/>
  <c r="C46" i="3"/>
  <c r="C21" i="3"/>
  <c r="C31" i="3"/>
  <c r="D90" i="3"/>
  <c r="D107" i="3"/>
  <c r="D94" i="3"/>
  <c r="D41" i="3"/>
  <c r="D64" i="3"/>
  <c r="D57" i="3"/>
  <c r="D24" i="3"/>
  <c r="D82" i="3"/>
  <c r="D6" i="3"/>
  <c r="D50" i="3"/>
  <c r="E124" i="3"/>
  <c r="E115" i="3"/>
  <c r="E104" i="3"/>
  <c r="E106" i="3"/>
  <c r="E16" i="3"/>
  <c r="E80" i="3"/>
  <c r="E67" i="3"/>
  <c r="E61" i="3"/>
  <c r="E60" i="3"/>
  <c r="E14" i="3"/>
  <c r="E11" i="3"/>
  <c r="F117" i="3"/>
  <c r="F112" i="3"/>
  <c r="F97" i="3"/>
  <c r="F35" i="3"/>
  <c r="F40" i="3"/>
  <c r="F30" i="3"/>
  <c r="F7" i="3"/>
  <c r="F46" i="3"/>
  <c r="F21" i="3"/>
  <c r="F31" i="3"/>
  <c r="G99" i="3"/>
  <c r="G103" i="3"/>
  <c r="G16" i="3"/>
  <c r="G79" i="3"/>
  <c r="G46" i="3"/>
  <c r="H118" i="3"/>
  <c r="H52" i="3"/>
  <c r="H86" i="3"/>
  <c r="H12" i="3"/>
  <c r="H33" i="3"/>
  <c r="H25" i="3"/>
  <c r="I111" i="3"/>
  <c r="I91" i="3"/>
  <c r="I48" i="3"/>
  <c r="I6" i="3"/>
  <c r="J99" i="3"/>
  <c r="J106" i="3"/>
  <c r="J67" i="3"/>
  <c r="J14" i="3"/>
  <c r="K112" i="3"/>
  <c r="K44" i="3"/>
  <c r="K49" i="3"/>
  <c r="N23" i="3"/>
  <c r="O53" i="3"/>
  <c r="S95" i="3"/>
  <c r="U77" i="3"/>
  <c r="T77" i="3"/>
  <c r="S77" i="3"/>
  <c r="R77" i="3"/>
  <c r="O77" i="3"/>
  <c r="L77" i="3"/>
  <c r="Q77" i="3"/>
  <c r="N77" i="3"/>
  <c r="V77" i="3"/>
  <c r="J77" i="3"/>
  <c r="G77" i="3"/>
  <c r="I77" i="3"/>
  <c r="E78" i="3"/>
  <c r="K75" i="3"/>
  <c r="T123" i="3"/>
  <c r="V123" i="3"/>
  <c r="U123" i="3"/>
  <c r="S123" i="3"/>
  <c r="R123" i="3"/>
  <c r="O123" i="3"/>
  <c r="L123" i="3"/>
  <c r="Q123" i="3"/>
  <c r="K123" i="3"/>
  <c r="H123" i="3"/>
  <c r="N123" i="3"/>
  <c r="P123" i="3"/>
  <c r="J123" i="3"/>
  <c r="M123" i="3"/>
  <c r="T98" i="3"/>
  <c r="V98" i="3"/>
  <c r="U98" i="3"/>
  <c r="S98" i="3"/>
  <c r="R98" i="3"/>
  <c r="O98" i="3"/>
  <c r="Q98" i="3"/>
  <c r="N98" i="3"/>
  <c r="L98" i="3"/>
  <c r="P98" i="3"/>
  <c r="M98" i="3"/>
  <c r="K98" i="3"/>
  <c r="H98" i="3"/>
  <c r="J98" i="3"/>
  <c r="T114" i="3"/>
  <c r="V114" i="3"/>
  <c r="S114" i="3"/>
  <c r="U114" i="3"/>
  <c r="R114" i="3"/>
  <c r="O114" i="3"/>
  <c r="L114" i="3"/>
  <c r="K114" i="3"/>
  <c r="H114" i="3"/>
  <c r="N114" i="3"/>
  <c r="Q114" i="3"/>
  <c r="M114" i="3"/>
  <c r="J114" i="3"/>
  <c r="P114" i="3"/>
  <c r="T101" i="3"/>
  <c r="V101" i="3"/>
  <c r="S101" i="3"/>
  <c r="U101" i="3"/>
  <c r="R101" i="3"/>
  <c r="O101" i="3"/>
  <c r="N101" i="3"/>
  <c r="M101" i="3"/>
  <c r="Q101" i="3"/>
  <c r="P101" i="3"/>
  <c r="K101" i="3"/>
  <c r="H101" i="3"/>
  <c r="L101" i="3"/>
  <c r="J101" i="3"/>
  <c r="T71" i="3"/>
  <c r="V71" i="3"/>
  <c r="S71" i="3"/>
  <c r="U71" i="3"/>
  <c r="R71" i="3"/>
  <c r="O71" i="3"/>
  <c r="Q71" i="3"/>
  <c r="K71" i="3"/>
  <c r="H71" i="3"/>
  <c r="N71" i="3"/>
  <c r="M71" i="3"/>
  <c r="J71" i="3"/>
  <c r="T19" i="3"/>
  <c r="V19" i="3"/>
  <c r="S19" i="3"/>
  <c r="U19" i="3"/>
  <c r="R19" i="3"/>
  <c r="O19" i="3"/>
  <c r="N19" i="3"/>
  <c r="M19" i="3"/>
  <c r="L19" i="3"/>
  <c r="K19" i="3"/>
  <c r="H19" i="3"/>
  <c r="P19" i="3"/>
  <c r="Q19" i="3"/>
  <c r="J19" i="3"/>
  <c r="T15" i="3"/>
  <c r="V15" i="3"/>
  <c r="S15" i="3"/>
  <c r="U15" i="3"/>
  <c r="R15" i="3"/>
  <c r="O15" i="3"/>
  <c r="P15" i="3"/>
  <c r="Q15" i="3"/>
  <c r="K15" i="3"/>
  <c r="H15" i="3"/>
  <c r="L15" i="3"/>
  <c r="N15" i="3"/>
  <c r="M15" i="3"/>
  <c r="J15" i="3"/>
  <c r="T84" i="3"/>
  <c r="V84" i="3"/>
  <c r="S84" i="3"/>
  <c r="U84" i="3"/>
  <c r="R84" i="3"/>
  <c r="O84" i="3"/>
  <c r="Q84" i="3"/>
  <c r="M84" i="3"/>
  <c r="N84" i="3"/>
  <c r="K84" i="3"/>
  <c r="H84" i="3"/>
  <c r="P84" i="3"/>
  <c r="J84" i="3"/>
  <c r="T59" i="3"/>
  <c r="V59" i="3"/>
  <c r="S59" i="3"/>
  <c r="U59" i="3"/>
  <c r="R59" i="3"/>
  <c r="O59" i="3"/>
  <c r="P59" i="3"/>
  <c r="L59" i="3"/>
  <c r="K59" i="3"/>
  <c r="H59" i="3"/>
  <c r="M59" i="3"/>
  <c r="J59" i="3"/>
  <c r="Q59" i="3"/>
  <c r="N59" i="3"/>
  <c r="T9" i="3"/>
  <c r="V9" i="3"/>
  <c r="S9" i="3"/>
  <c r="U9" i="3"/>
  <c r="R9" i="3"/>
  <c r="O9" i="3"/>
  <c r="M9" i="3"/>
  <c r="K9" i="3"/>
  <c r="H9" i="3"/>
  <c r="N9" i="3"/>
  <c r="Q9" i="3"/>
  <c r="L9" i="3"/>
  <c r="J9" i="3"/>
  <c r="P9" i="3"/>
  <c r="T36" i="3"/>
  <c r="V36" i="3"/>
  <c r="S36" i="3"/>
  <c r="U36" i="3"/>
  <c r="R36" i="3"/>
  <c r="O36" i="3"/>
  <c r="N36" i="3"/>
  <c r="L36" i="3"/>
  <c r="Q36" i="3"/>
  <c r="K36" i="3"/>
  <c r="H36" i="3"/>
  <c r="P36" i="3"/>
  <c r="M36" i="3"/>
  <c r="J36" i="3"/>
  <c r="C99" i="3"/>
  <c r="C110" i="3"/>
  <c r="C92" i="3"/>
  <c r="C73" i="3"/>
  <c r="C83" i="3"/>
  <c r="C4" i="3"/>
  <c r="C100" i="3"/>
  <c r="C37" i="3"/>
  <c r="C28" i="3"/>
  <c r="C2" i="3"/>
  <c r="D120" i="3"/>
  <c r="D109" i="3"/>
  <c r="D52" i="3"/>
  <c r="D51" i="3"/>
  <c r="D70" i="3"/>
  <c r="D38" i="3"/>
  <c r="D39" i="3"/>
  <c r="D87" i="3"/>
  <c r="D26" i="3"/>
  <c r="D62" i="3"/>
  <c r="E123" i="3"/>
  <c r="E98" i="3"/>
  <c r="E114" i="3"/>
  <c r="E101" i="3"/>
  <c r="E71" i="3"/>
  <c r="E19" i="3"/>
  <c r="E15" i="3"/>
  <c r="E84" i="3"/>
  <c r="E59" i="3"/>
  <c r="E9" i="3"/>
  <c r="E36" i="3"/>
  <c r="F99" i="3"/>
  <c r="F110" i="3"/>
  <c r="F92" i="3"/>
  <c r="F73" i="3"/>
  <c r="F83" i="3"/>
  <c r="F4" i="3"/>
  <c r="F100" i="3"/>
  <c r="F37" i="3"/>
  <c r="F28" i="3"/>
  <c r="F2" i="3"/>
  <c r="G116" i="3"/>
  <c r="G97" i="3"/>
  <c r="G71" i="3"/>
  <c r="G12" i="3"/>
  <c r="G37" i="3"/>
  <c r="G72" i="3"/>
  <c r="H117" i="3"/>
  <c r="H93" i="3"/>
  <c r="H70" i="3"/>
  <c r="H39" i="3"/>
  <c r="H26" i="3"/>
  <c r="I123" i="3"/>
  <c r="I114" i="3"/>
  <c r="I71" i="3"/>
  <c r="I47" i="3"/>
  <c r="I8" i="3"/>
  <c r="J116" i="3"/>
  <c r="J73" i="3"/>
  <c r="J100" i="3"/>
  <c r="J2" i="3"/>
  <c r="K52" i="3"/>
  <c r="K74" i="3"/>
  <c r="K81" i="3"/>
  <c r="L76" i="3"/>
  <c r="M95" i="3"/>
  <c r="N91" i="3"/>
  <c r="O46" i="3"/>
  <c r="U76" i="3"/>
  <c r="AS373" i="2"/>
  <c r="AT716" i="2"/>
  <c r="AT487" i="2"/>
  <c r="AT729" i="2"/>
  <c r="AT456" i="2"/>
  <c r="AT628" i="2"/>
  <c r="AT560" i="2"/>
  <c r="AT313" i="2"/>
  <c r="AU716" i="2"/>
  <c r="AS233" i="2"/>
  <c r="AS424" i="2"/>
  <c r="AS239" i="2"/>
  <c r="AS487" i="2"/>
  <c r="AS136" i="2"/>
  <c r="AS145" i="2"/>
  <c r="AS658" i="2"/>
  <c r="AS5" i="2"/>
  <c r="AS264" i="2"/>
  <c r="AT49" i="2"/>
  <c r="AT724" i="2"/>
  <c r="AT145" i="2"/>
  <c r="AT318" i="2"/>
  <c r="AT230" i="2"/>
  <c r="AT604" i="2"/>
  <c r="AT15" i="2"/>
  <c r="AT71" i="2"/>
  <c r="AR211" i="2"/>
  <c r="AR560" i="2"/>
  <c r="AR216" i="2"/>
  <c r="AR404" i="2"/>
  <c r="AR136" i="2"/>
  <c r="AR283" i="2"/>
  <c r="AR310" i="2"/>
  <c r="AR130" i="2"/>
  <c r="AR145" i="2"/>
  <c r="AR251" i="2"/>
  <c r="AR196" i="2"/>
  <c r="AR33" i="2"/>
  <c r="AR70" i="2"/>
  <c r="AR276" i="2"/>
  <c r="AR91" i="2"/>
  <c r="AR20" i="2"/>
  <c r="AR149" i="2"/>
  <c r="AR5" i="2"/>
  <c r="AR604" i="2"/>
  <c r="AR15" i="2"/>
  <c r="AR71" i="2"/>
  <c r="AR264" i="2"/>
  <c r="AR3" i="2"/>
  <c r="AR259" i="2"/>
  <c r="AU487" i="2"/>
  <c r="AU729" i="2"/>
  <c r="AU456" i="2"/>
  <c r="AU628" i="2"/>
  <c r="AU211" i="2"/>
  <c r="AU560" i="2"/>
  <c r="AU216" i="2"/>
  <c r="AS538" i="2"/>
  <c r="AS729" i="2"/>
  <c r="AS391" i="2"/>
  <c r="AS332" i="2"/>
  <c r="AS478" i="2"/>
  <c r="AS457" i="2"/>
  <c r="AT310" i="2"/>
  <c r="AT731" i="2"/>
  <c r="AT33" i="2"/>
  <c r="AT20" i="2"/>
  <c r="AT214" i="2"/>
  <c r="AT3" i="2"/>
  <c r="AS664" i="2"/>
  <c r="AS636" i="2"/>
  <c r="AS685" i="2"/>
  <c r="AS499" i="2"/>
  <c r="AS348" i="2"/>
  <c r="AS650" i="2"/>
  <c r="AS186" i="2"/>
  <c r="AS324" i="2"/>
  <c r="AS704" i="2"/>
  <c r="AS366" i="2"/>
  <c r="AS399" i="2"/>
  <c r="AS248" i="2"/>
  <c r="AS496" i="2"/>
  <c r="AS666" i="2"/>
  <c r="AS609" i="2"/>
  <c r="AS613" i="2"/>
  <c r="AS688" i="2"/>
  <c r="AS700" i="2"/>
  <c r="AS359" i="2"/>
  <c r="AS187" i="2"/>
  <c r="AS21" i="2"/>
  <c r="AS721" i="2"/>
  <c r="AS418" i="2"/>
  <c r="AS304" i="2"/>
  <c r="AS249" i="2"/>
  <c r="AS501" i="2"/>
  <c r="AS258" i="2"/>
  <c r="AS334" i="2"/>
  <c r="AS690" i="2"/>
  <c r="AS267" i="2"/>
  <c r="AS42" i="2"/>
  <c r="AS184" i="2"/>
  <c r="AS558" i="2"/>
  <c r="AS275" i="2"/>
  <c r="AS352" i="2"/>
  <c r="AS177" i="2"/>
  <c r="AS336" i="2"/>
  <c r="AS408" i="2"/>
  <c r="AS695" i="2"/>
  <c r="AS600" i="2"/>
  <c r="AS134" i="2"/>
  <c r="AS44" i="2"/>
  <c r="AS8" i="2"/>
  <c r="AS480" i="2"/>
  <c r="AS252" i="2"/>
  <c r="AS454" i="2"/>
  <c r="AS179" i="2"/>
  <c r="AS237" i="2"/>
  <c r="AS216" i="2"/>
  <c r="AS724" i="2"/>
  <c r="AS318" i="2"/>
  <c r="AS20" i="2"/>
  <c r="AS15" i="2"/>
  <c r="AT216" i="2"/>
  <c r="AT476" i="2"/>
  <c r="AT130" i="2"/>
  <c r="AT493" i="2"/>
  <c r="AT276" i="2"/>
  <c r="AT5" i="2"/>
  <c r="AT342" i="2"/>
  <c r="AT264" i="2"/>
  <c r="AS562" i="2"/>
  <c r="AS416" i="2"/>
  <c r="AS80" i="2"/>
  <c r="AS520" i="2"/>
  <c r="AS477" i="2"/>
  <c r="AS569" i="2"/>
  <c r="AS486" i="2"/>
  <c r="AS165" i="2"/>
  <c r="AS368" i="2"/>
  <c r="AS340" i="2"/>
  <c r="AS455" i="2"/>
  <c r="AS235" i="2"/>
  <c r="AS445" i="2"/>
  <c r="AS371" i="2"/>
  <c r="AS345" i="2"/>
  <c r="AT727" i="2"/>
  <c r="AT640" i="2"/>
  <c r="AT534" i="2"/>
  <c r="AT562" i="2"/>
  <c r="AT328" i="2"/>
  <c r="AT522" i="2"/>
  <c r="AT654" i="2"/>
  <c r="AT416" i="2"/>
  <c r="AT387" i="2"/>
  <c r="AT586" i="2"/>
  <c r="AT137" i="2"/>
  <c r="AT80" i="2"/>
  <c r="AT681" i="2"/>
  <c r="AT40" i="2"/>
  <c r="AT120" i="2"/>
  <c r="AT520" i="2"/>
  <c r="AT58" i="2"/>
  <c r="AT548" i="2"/>
  <c r="AT229" i="2"/>
  <c r="AT477" i="2"/>
  <c r="AT344" i="2"/>
  <c r="AT426" i="2"/>
  <c r="AT6" i="2"/>
  <c r="AT569" i="2"/>
  <c r="AT18" i="2"/>
  <c r="AT199" i="2"/>
  <c r="AS566" i="2"/>
  <c r="AS104" i="2"/>
  <c r="AS648" i="2"/>
  <c r="AS684" i="2"/>
  <c r="AS211" i="2"/>
  <c r="AS476" i="2"/>
  <c r="AS251" i="2"/>
  <c r="AS91" i="2"/>
  <c r="AS723" i="2"/>
  <c r="AS423" i="2"/>
  <c r="AT404" i="2"/>
  <c r="AT715" i="2"/>
  <c r="AT263" i="2"/>
  <c r="AT196" i="2"/>
  <c r="AT547" i="2"/>
  <c r="AT503" i="2"/>
  <c r="AT693" i="2"/>
  <c r="AT423" i="2"/>
  <c r="AS727" i="2"/>
  <c r="AS328" i="2"/>
  <c r="AS387" i="2"/>
  <c r="AS681" i="2"/>
  <c r="AS58" i="2"/>
  <c r="AS344" i="2"/>
  <c r="AS18" i="2"/>
  <c r="AS495" i="2"/>
  <c r="AS289" i="2"/>
  <c r="AS543" i="2"/>
  <c r="AS623" i="2"/>
  <c r="AS556" i="2"/>
  <c r="AS13" i="2"/>
  <c r="AS28" i="2"/>
  <c r="AS500" i="2"/>
  <c r="AS475" i="2"/>
  <c r="AS710" i="2"/>
  <c r="AS530" i="2"/>
  <c r="AS687" i="2"/>
  <c r="AS302" i="2"/>
  <c r="AS110" i="2"/>
  <c r="AS353" i="2"/>
  <c r="AS519" i="2"/>
  <c r="AS546" i="2"/>
  <c r="AS518" i="2"/>
  <c r="AS719" i="2"/>
  <c r="AS512" i="2"/>
  <c r="AS550" i="2"/>
  <c r="AS713" i="2"/>
  <c r="AS317" i="2"/>
  <c r="AS415" i="2"/>
  <c r="AS458" i="2"/>
  <c r="AS592" i="2"/>
  <c r="AS602" i="2"/>
  <c r="AS163" i="2"/>
  <c r="AS94" i="2"/>
  <c r="AS181" i="2"/>
  <c r="AS728" i="2"/>
  <c r="AS105" i="2"/>
  <c r="AS474" i="2"/>
  <c r="AS608" i="2"/>
  <c r="AS261" i="2"/>
  <c r="AS343" i="2"/>
  <c r="AS11" i="2"/>
  <c r="AS611" i="2"/>
  <c r="AS312" i="2"/>
  <c r="AS555" i="2"/>
  <c r="AS218" i="2"/>
  <c r="AS115" i="2"/>
  <c r="AS355" i="2"/>
  <c r="AS381" i="2"/>
  <c r="AS210" i="2"/>
  <c r="AS4" i="2"/>
  <c r="AS494" i="2"/>
  <c r="AS370" i="2"/>
  <c r="AS451" i="2"/>
  <c r="AS74" i="2"/>
  <c r="AS542" i="2"/>
  <c r="AS64" i="2"/>
  <c r="AS55" i="2"/>
  <c r="AS642" i="2"/>
  <c r="AS597" i="2"/>
  <c r="AS593" i="2"/>
  <c r="AS295" i="2"/>
  <c r="AS444" i="2"/>
  <c r="AS322" i="2"/>
  <c r="AS644" i="2"/>
  <c r="AS316" i="2"/>
  <c r="AS43" i="2"/>
  <c r="AS222" i="2"/>
  <c r="AR222" i="2"/>
  <c r="AS464" i="2"/>
  <c r="AS447" i="2"/>
  <c r="AS460" i="2"/>
  <c r="AS541" i="2"/>
  <c r="AS591" i="2"/>
  <c r="AS59" i="2"/>
  <c r="AS545" i="2"/>
  <c r="AS614" i="2"/>
  <c r="AS350" i="2"/>
  <c r="AS128" i="2"/>
  <c r="AS191" i="2"/>
  <c r="AS49" i="2"/>
  <c r="AS627" i="2"/>
  <c r="AS98" i="2"/>
  <c r="AS465" i="2"/>
  <c r="AS693" i="2"/>
  <c r="AT211" i="2"/>
  <c r="AT639" i="2"/>
  <c r="AT641" i="2"/>
  <c r="AT251" i="2"/>
  <c r="AT70" i="2"/>
  <c r="AT278" i="2"/>
  <c r="AT723" i="2"/>
  <c r="AT457" i="2"/>
  <c r="AT259" i="2"/>
  <c r="AS640" i="2"/>
  <c r="AS522" i="2"/>
  <c r="AS586" i="2"/>
  <c r="AS40" i="2"/>
  <c r="AS548" i="2"/>
  <c r="AS426" i="2"/>
  <c r="AS199" i="2"/>
  <c r="AS159" i="2"/>
  <c r="AS162" i="2"/>
  <c r="AS392" i="2"/>
  <c r="AS708" i="2"/>
  <c r="AS590" i="2"/>
  <c r="AS294" i="2"/>
  <c r="AS446" i="2"/>
  <c r="AS372" i="2"/>
  <c r="AS725" i="2"/>
  <c r="AS677" i="2"/>
  <c r="AS337" i="2"/>
  <c r="AS290" i="2"/>
  <c r="AS549" i="2"/>
  <c r="AS378" i="2"/>
  <c r="AS733" i="2"/>
  <c r="AS625" i="2"/>
  <c r="AS657" i="2"/>
  <c r="AS154" i="2"/>
  <c r="AS220" i="2"/>
  <c r="AS270" i="2"/>
  <c r="AS386" i="2"/>
  <c r="AS448" i="2"/>
  <c r="AS540" i="2"/>
  <c r="AS582" i="2"/>
  <c r="AS347" i="2"/>
  <c r="AS73" i="2"/>
  <c r="AS552" i="2"/>
  <c r="AS489" i="2"/>
  <c r="AS363" i="2"/>
  <c r="AS699" i="2"/>
  <c r="AS656" i="2"/>
  <c r="AS54" i="2"/>
  <c r="AS155" i="2"/>
  <c r="AS226" i="2"/>
  <c r="AS139" i="2"/>
  <c r="AS63" i="2"/>
  <c r="AS314" i="2"/>
  <c r="AS670" i="2"/>
  <c r="AS19" i="2"/>
  <c r="AS183" i="2"/>
  <c r="AS9" i="2"/>
  <c r="AS565" i="2"/>
  <c r="AS595" i="2"/>
  <c r="AS622" i="2"/>
  <c r="AS100" i="2"/>
  <c r="AS578" i="2"/>
  <c r="AS148" i="2"/>
  <c r="AS414" i="2"/>
  <c r="AS661" i="2"/>
  <c r="AS641" i="2"/>
  <c r="AS33" i="2"/>
  <c r="AS149" i="2"/>
  <c r="AS342" i="2"/>
  <c r="AT283" i="2"/>
  <c r="AT627" i="2"/>
  <c r="AT332" i="2"/>
  <c r="AT658" i="2"/>
  <c r="AT329" i="2"/>
  <c r="AT17" i="2"/>
  <c r="AT579" i="2"/>
  <c r="AS534" i="2"/>
  <c r="AS654" i="2"/>
  <c r="AS137" i="2"/>
  <c r="AS120" i="2"/>
  <c r="AS229" i="2"/>
  <c r="AS6" i="2"/>
  <c r="AS192" i="2"/>
  <c r="AS72" i="2"/>
  <c r="AS195" i="2"/>
  <c r="AS421" i="2"/>
  <c r="AS367" i="2"/>
  <c r="AS598" i="2"/>
  <c r="AS156" i="2"/>
  <c r="AS468" i="2"/>
  <c r="AS662" i="2"/>
  <c r="AS701" i="2"/>
  <c r="AS674" i="2"/>
  <c r="AS244" i="2"/>
  <c r="AS513" i="2"/>
  <c r="AS281" i="2"/>
  <c r="AS514" i="2"/>
  <c r="AS256" i="2"/>
  <c r="AS572" i="2"/>
  <c r="AS135" i="2"/>
  <c r="AS405" i="2"/>
  <c r="AS679" i="2"/>
  <c r="AS132" i="2"/>
  <c r="AS506" i="2"/>
  <c r="AS732" i="2"/>
  <c r="AS497" i="2"/>
  <c r="AS124" i="2"/>
  <c r="AS291" i="2"/>
  <c r="AS174" i="2"/>
  <c r="AS24" i="2"/>
  <c r="AS603" i="2"/>
  <c r="AS150" i="2"/>
  <c r="AS667" i="2"/>
  <c r="AS675" i="2"/>
  <c r="AS315" i="2"/>
  <c r="AS672" i="2"/>
  <c r="AS574" i="2"/>
  <c r="AS198" i="2"/>
  <c r="AS87" i="2"/>
  <c r="AS323" i="2"/>
  <c r="AS10" i="2"/>
  <c r="AS683" i="2"/>
  <c r="AS515" i="2"/>
  <c r="AR515" i="2"/>
  <c r="AS205" i="2"/>
  <c r="AS435" i="2"/>
  <c r="AS250" i="2"/>
  <c r="AS77" i="2"/>
  <c r="AS50" i="2"/>
  <c r="AS420" i="2"/>
  <c r="AS374" i="2"/>
  <c r="AS140" i="2"/>
  <c r="AS402" i="2"/>
  <c r="AS362" i="2"/>
  <c r="AS133" i="2"/>
  <c r="AS108" i="2"/>
  <c r="AS618" i="2"/>
  <c r="AS271" i="2"/>
  <c r="AS529" i="2"/>
  <c r="AS417" i="2"/>
  <c r="AS175" i="2"/>
  <c r="AS638" i="2"/>
  <c r="AS280" i="2"/>
  <c r="AS178" i="2"/>
  <c r="AS111" i="2"/>
  <c r="AS268" i="2"/>
  <c r="AS45" i="2"/>
  <c r="AS524" i="2"/>
  <c r="AS296" i="2"/>
  <c r="AS364" i="2"/>
  <c r="AS467" i="2"/>
  <c r="AS659" i="2"/>
  <c r="AS411" i="2"/>
  <c r="AS169" i="2"/>
  <c r="AS309" i="2"/>
  <c r="AS298" i="2"/>
  <c r="AS716" i="2"/>
  <c r="AS404" i="2"/>
  <c r="AS130" i="2"/>
  <c r="AS70" i="2"/>
  <c r="AS329" i="2"/>
  <c r="AS71" i="2"/>
  <c r="AT98" i="2"/>
  <c r="AS697" i="2"/>
  <c r="AS714" i="2"/>
  <c r="AS397" i="2"/>
  <c r="AS410" i="2"/>
  <c r="AS385" i="2"/>
  <c r="AS285" i="2"/>
  <c r="AS7" i="2"/>
  <c r="AS144" i="2"/>
  <c r="AS88" i="2"/>
  <c r="AS376" i="2"/>
  <c r="AS308" i="2"/>
  <c r="AS151" i="2"/>
  <c r="AS197" i="2"/>
  <c r="AS678" i="2"/>
  <c r="AS48" i="2"/>
  <c r="AS113" i="2"/>
  <c r="AS203" i="2"/>
  <c r="AS221" i="2"/>
  <c r="AS358" i="2"/>
  <c r="AS201" i="2"/>
  <c r="AS630" i="2"/>
  <c r="AS438" i="2"/>
  <c r="AS335" i="2"/>
  <c r="AT726" i="2"/>
  <c r="AT655" i="2"/>
  <c r="AT697" i="2"/>
  <c r="AT234" i="2"/>
  <c r="AT297" i="2"/>
  <c r="AT232" i="2"/>
  <c r="AT284" i="2"/>
  <c r="AT714" i="2"/>
  <c r="AT62" i="2"/>
  <c r="AT584" i="2"/>
  <c r="AS146" i="2"/>
  <c r="AS452" i="2"/>
  <c r="AS577" i="2"/>
  <c r="AS173" i="2"/>
  <c r="AS628" i="2"/>
  <c r="AS283" i="2"/>
  <c r="AS263" i="2"/>
  <c r="AS230" i="2"/>
  <c r="AS503" i="2"/>
  <c r="AS3" i="2"/>
  <c r="AT391" i="2"/>
  <c r="AT465" i="2"/>
  <c r="AS234" i="2"/>
  <c r="AS62" i="2"/>
  <c r="AS635" i="2"/>
  <c r="AS585" i="2"/>
  <c r="AS125" i="2"/>
  <c r="AS121" i="2"/>
  <c r="AS31" i="2"/>
  <c r="AS523" i="2"/>
  <c r="AS306" i="2"/>
  <c r="AS27" i="2"/>
  <c r="AS307" i="2"/>
  <c r="AS351" i="2"/>
  <c r="AS567" i="2"/>
  <c r="AS320" i="2"/>
  <c r="AS356" i="2"/>
  <c r="AS393" i="2"/>
  <c r="AS686" i="2"/>
  <c r="AS422" i="2"/>
  <c r="AS620" i="2"/>
  <c r="AS712" i="2"/>
  <c r="AS432" i="2"/>
  <c r="AS325" i="2"/>
  <c r="AS466" i="2"/>
  <c r="AS505" i="2"/>
  <c r="AS180" i="2"/>
  <c r="AS645" i="2"/>
  <c r="AS589" i="2"/>
  <c r="AS286" i="2"/>
  <c r="AS109" i="2"/>
  <c r="AS682" i="2"/>
  <c r="AS131" i="2"/>
  <c r="AS718" i="2"/>
  <c r="AS333" i="2"/>
  <c r="AS319" i="2"/>
  <c r="AS208" i="2"/>
  <c r="AS663" i="2"/>
  <c r="AS225" i="2"/>
  <c r="AS97" i="2"/>
  <c r="AS599" i="2"/>
  <c r="AS427" i="2"/>
  <c r="AS521" i="2"/>
  <c r="AS41" i="2"/>
  <c r="AS223" i="2"/>
  <c r="AS35" i="2"/>
  <c r="AS517" i="2"/>
  <c r="AS185" i="2"/>
  <c r="AS507" i="2"/>
  <c r="AS576" i="2"/>
  <c r="AS272" i="2"/>
  <c r="AS379" i="2"/>
  <c r="AS568" i="2"/>
  <c r="AS680" i="2"/>
  <c r="AS564" i="2"/>
  <c r="AS483" i="2"/>
  <c r="AS484" i="2"/>
  <c r="AS354" i="2"/>
  <c r="AS47" i="2"/>
  <c r="AS395" i="2"/>
  <c r="AS82" i="2"/>
  <c r="AS470" i="2"/>
  <c r="AS194" i="2"/>
  <c r="AS490" i="2"/>
  <c r="AS299" i="2"/>
  <c r="AS219" i="2"/>
  <c r="AS449" i="2"/>
  <c r="AS703" i="2"/>
  <c r="AS69" i="2"/>
  <c r="AS646" i="2"/>
  <c r="AS236" i="2"/>
  <c r="AS450" i="2"/>
  <c r="AS573" i="2"/>
  <c r="AS246" i="2"/>
  <c r="AS152" i="2"/>
  <c r="AS649" i="2"/>
  <c r="AS300" i="2"/>
  <c r="AS537" i="2"/>
  <c r="AS78" i="2"/>
  <c r="AS673" i="2"/>
  <c r="AS481" i="2"/>
  <c r="AS66" i="2"/>
  <c r="AS580" i="2"/>
  <c r="AS313" i="2"/>
  <c r="AS715" i="2"/>
  <c r="AS196" i="2"/>
  <c r="AS278" i="2"/>
  <c r="AS17" i="2"/>
  <c r="AT91" i="2"/>
  <c r="AS655" i="2"/>
  <c r="AS284" i="2"/>
  <c r="AS612" i="2"/>
  <c r="AS528" i="2"/>
  <c r="AS510" i="2"/>
  <c r="AS22" i="2"/>
  <c r="AS166" i="2"/>
  <c r="AS698" i="2"/>
  <c r="AS257" i="2"/>
  <c r="AS705" i="2"/>
  <c r="AS380" i="2"/>
  <c r="AS668" i="2"/>
  <c r="AS479" i="2"/>
  <c r="AS206" i="2"/>
  <c r="AS581" i="2"/>
  <c r="AS171" i="2"/>
  <c r="AS634" i="2"/>
  <c r="AS164" i="2"/>
  <c r="AS606" i="2"/>
  <c r="AS394" i="2"/>
  <c r="AS720" i="2"/>
  <c r="AS605" i="2"/>
  <c r="AS193" i="2"/>
  <c r="AS79" i="2"/>
  <c r="AS492" i="2"/>
  <c r="AS190" i="2"/>
  <c r="AS346" i="2"/>
  <c r="AS722" i="2"/>
  <c r="AS301" i="2"/>
  <c r="AS396" i="2"/>
  <c r="AS168" i="2"/>
  <c r="AS433" i="2"/>
  <c r="AS637" i="2"/>
  <c r="AS292" i="2"/>
  <c r="AS39" i="2"/>
  <c r="AS491" i="2"/>
  <c r="AS535" i="2"/>
  <c r="AS266" i="2"/>
  <c r="AS382" i="2"/>
  <c r="AS277" i="2"/>
  <c r="AS119" i="2"/>
  <c r="AS406" i="2"/>
  <c r="AS217" i="2"/>
  <c r="AS279" i="2"/>
  <c r="AS118" i="2"/>
  <c r="AS502" i="2"/>
  <c r="AS207" i="2"/>
  <c r="AS601" i="2"/>
  <c r="AS102" i="2"/>
  <c r="AS551" i="2"/>
  <c r="AS730" i="2"/>
  <c r="AS544" i="2"/>
  <c r="AS36" i="2"/>
  <c r="AS504" i="2"/>
  <c r="AS560" i="2"/>
  <c r="AS310" i="2"/>
  <c r="AS493" i="2"/>
  <c r="AS547" i="2"/>
  <c r="AS214" i="2"/>
  <c r="AS259" i="2"/>
  <c r="AT661" i="2"/>
  <c r="AT478" i="2"/>
  <c r="AS297" i="2"/>
  <c r="AS584" i="2"/>
  <c r="AS624" i="2"/>
  <c r="AS588" i="2"/>
  <c r="AS29" i="2"/>
  <c r="AS629" i="2"/>
  <c r="AS331" i="2"/>
  <c r="AS702" i="2"/>
  <c r="AS511" i="2"/>
  <c r="AS56" i="2"/>
  <c r="AS485" i="2"/>
  <c r="AS189" i="2"/>
  <c r="AS508" i="2"/>
  <c r="AS101" i="2"/>
  <c r="AS431" i="2"/>
  <c r="AS557" i="2"/>
  <c r="AS692" i="2"/>
  <c r="AS643" i="2"/>
  <c r="AS469" i="2"/>
  <c r="AS570" i="2"/>
  <c r="AS696" i="2"/>
  <c r="AS651" i="2"/>
  <c r="AS711" i="2"/>
  <c r="AS273" i="2"/>
  <c r="AS262" i="2"/>
  <c r="AS443" i="2"/>
  <c r="AS305" i="2"/>
  <c r="AS142" i="2"/>
  <c r="AS99" i="2"/>
  <c r="AS390" i="2"/>
  <c r="AS717" i="2"/>
  <c r="AS384" i="2"/>
  <c r="AS488" i="2"/>
  <c r="AS107" i="2"/>
  <c r="AS383" i="2"/>
  <c r="AS95" i="2"/>
  <c r="AS330" i="2"/>
  <c r="AS68" i="2"/>
  <c r="AS32" i="2"/>
  <c r="AS691" i="2"/>
  <c r="AS706" i="2"/>
  <c r="AS653" i="2"/>
  <c r="AS60" i="2"/>
  <c r="AS12" i="2"/>
  <c r="AS255" i="2"/>
  <c r="AS440" i="2"/>
  <c r="AS182" i="2"/>
  <c r="AS665" i="2"/>
  <c r="AS321" i="2"/>
  <c r="AS459" i="2"/>
  <c r="AS403" i="2"/>
  <c r="AS170" i="2"/>
  <c r="AS265" i="2"/>
  <c r="AS53" i="2"/>
  <c r="AS288" i="2"/>
  <c r="AS439" i="2"/>
  <c r="AS689" i="2"/>
  <c r="AS254" i="2"/>
  <c r="AS419" i="2"/>
  <c r="AS202" i="2"/>
  <c r="AS153" i="2"/>
  <c r="AS498" i="2"/>
  <c r="AS231" i="2"/>
  <c r="AS26" i="2"/>
  <c r="AS631" i="2"/>
  <c r="AS303" i="2"/>
  <c r="AS160" i="2"/>
  <c r="AS161" i="2"/>
  <c r="AS51" i="2"/>
  <c r="AS282" i="2"/>
  <c r="AS413" i="2"/>
  <c r="AS253" i="2"/>
  <c r="AS369" i="2"/>
  <c r="AS85" i="2"/>
  <c r="AS228" i="2"/>
  <c r="AS676" i="2"/>
  <c r="AS553" i="2"/>
  <c r="AS472" i="2"/>
  <c r="AS176" i="2"/>
  <c r="AS617" i="2"/>
  <c r="AS247" i="2"/>
  <c r="AS456" i="2"/>
  <c r="AV456" i="2" s="1"/>
  <c r="AS639" i="2"/>
  <c r="AS731" i="2"/>
  <c r="AS276" i="2"/>
  <c r="AS604" i="2"/>
  <c r="AS579" i="2"/>
  <c r="AT136" i="2"/>
  <c r="AT149" i="2"/>
  <c r="AS726" i="2"/>
  <c r="AS232" i="2"/>
  <c r="AS694" i="2"/>
  <c r="AS311" i="2"/>
  <c r="AS365" i="2"/>
  <c r="AS587" i="2"/>
  <c r="AS126" i="2"/>
  <c r="AS75" i="2"/>
  <c r="AS425" i="2"/>
  <c r="AS632" i="2"/>
  <c r="AS274" i="2"/>
  <c r="AS260" i="2"/>
  <c r="AS536" i="2"/>
  <c r="AS401" i="2"/>
  <c r="AS16" i="2"/>
  <c r="AS473" i="2"/>
  <c r="AS361" i="2"/>
  <c r="AS583" i="2"/>
  <c r="AS610" i="2"/>
  <c r="AS619" i="2"/>
  <c r="AS559" i="2"/>
  <c r="AS269" i="2"/>
  <c r="AS707" i="2"/>
  <c r="AS471" i="2"/>
  <c r="AS37" i="2"/>
  <c r="AS660" i="2"/>
  <c r="AS357" i="2"/>
  <c r="AS81" i="2"/>
  <c r="AS398" i="2"/>
  <c r="AS34" i="2"/>
  <c r="AS241" i="2"/>
  <c r="AS594" i="2"/>
  <c r="AS462" i="2"/>
  <c r="AS428" i="2"/>
  <c r="AS621" i="2"/>
  <c r="AS539" i="2"/>
  <c r="AS23" i="2"/>
  <c r="AS709" i="2"/>
  <c r="AS242" i="2"/>
  <c r="AS532" i="2"/>
  <c r="AS326" i="2"/>
  <c r="AS83" i="2"/>
  <c r="AS188" i="2"/>
  <c r="AS103" i="2"/>
  <c r="AS204" i="2"/>
  <c r="AS2" i="2"/>
  <c r="AS531" i="2"/>
  <c r="AS129" i="2"/>
  <c r="AS65" i="2"/>
  <c r="AS92" i="2"/>
  <c r="AS245" i="2"/>
  <c r="AS61" i="2"/>
  <c r="AS89" i="2"/>
  <c r="AS106" i="2"/>
  <c r="AS90" i="2"/>
  <c r="AS671" i="2"/>
  <c r="AS158" i="2"/>
  <c r="AS38" i="2"/>
  <c r="AS400" i="2"/>
  <c r="AS46" i="2"/>
  <c r="AS138" i="2"/>
  <c r="AS167" i="2"/>
  <c r="AS377" i="2"/>
  <c r="AS412" i="2"/>
  <c r="AS434" i="2"/>
  <c r="AS293" i="2"/>
  <c r="AS96" i="2"/>
  <c r="AS338" i="2"/>
  <c r="AS453" i="2"/>
  <c r="AS554" i="2"/>
  <c r="AT664" i="2"/>
  <c r="AT636" i="2"/>
  <c r="AT685" i="2"/>
  <c r="AT499" i="2"/>
  <c r="AT348" i="2"/>
  <c r="AT650" i="2"/>
  <c r="AT186" i="2"/>
  <c r="AT324" i="2"/>
  <c r="AT704" i="2"/>
  <c r="AT366" i="2"/>
  <c r="AT399" i="2"/>
  <c r="AT248" i="2"/>
  <c r="AT496" i="2"/>
  <c r="AT666" i="2"/>
  <c r="AT609" i="2"/>
  <c r="AT613" i="2"/>
  <c r="AT688" i="2"/>
  <c r="AT700" i="2"/>
  <c r="AT359" i="2"/>
  <c r="AT187" i="2"/>
  <c r="AT21" i="2"/>
  <c r="AT721" i="2"/>
  <c r="AT418" i="2"/>
  <c r="AT304" i="2"/>
  <c r="AT249" i="2"/>
  <c r="AT501" i="2"/>
  <c r="AT258" i="2"/>
  <c r="AT334" i="2"/>
  <c r="AT690" i="2"/>
  <c r="AT267" i="2"/>
  <c r="AT42" i="2"/>
  <c r="AT184" i="2"/>
  <c r="AT558" i="2"/>
  <c r="AT275" i="2"/>
  <c r="AT352" i="2"/>
  <c r="AT177" i="2"/>
  <c r="AT336" i="2"/>
  <c r="AT408" i="2"/>
  <c r="AT695" i="2"/>
  <c r="AT600" i="2"/>
  <c r="AT134" i="2"/>
  <c r="AT44" i="2"/>
  <c r="AT8" i="2"/>
  <c r="AT480" i="2"/>
  <c r="AT106" i="2"/>
  <c r="AT90" i="2"/>
  <c r="AT671" i="2"/>
  <c r="AT158" i="2"/>
  <c r="AT38" i="2"/>
  <c r="AT400" i="2"/>
  <c r="AT46" i="2"/>
  <c r="AT138" i="2"/>
  <c r="AT167" i="2"/>
  <c r="AT377" i="2"/>
  <c r="AT412" i="2"/>
  <c r="AT434" i="2"/>
  <c r="AT293" i="2"/>
  <c r="AT96" i="2"/>
  <c r="AT338" i="2"/>
  <c r="AT453" i="2"/>
  <c r="AT554" i="2"/>
  <c r="AT192" i="2"/>
  <c r="AT486" i="2"/>
  <c r="AT495" i="2"/>
  <c r="AT159" i="2"/>
  <c r="AT72" i="2"/>
  <c r="AT165" i="2"/>
  <c r="AT289" i="2"/>
  <c r="AT162" i="2"/>
  <c r="AT195" i="2"/>
  <c r="AT368" i="2"/>
  <c r="AT543" i="2"/>
  <c r="AT392" i="2"/>
  <c r="AT421" i="2"/>
  <c r="AT340" i="2"/>
  <c r="AT623" i="2"/>
  <c r="AT708" i="2"/>
  <c r="AT367" i="2"/>
  <c r="AT455" i="2"/>
  <c r="AT556" i="2"/>
  <c r="AT590" i="2"/>
  <c r="AT598" i="2"/>
  <c r="AT235" i="2"/>
  <c r="AT13" i="2"/>
  <c r="AT294" i="2"/>
  <c r="AT156" i="2"/>
  <c r="AT445" i="2"/>
  <c r="AT28" i="2"/>
  <c r="AT446" i="2"/>
  <c r="AT468" i="2"/>
  <c r="AT371" i="2"/>
  <c r="AT500" i="2"/>
  <c r="AT372" i="2"/>
  <c r="AT662" i="2"/>
  <c r="AT475" i="2"/>
  <c r="AT345" i="2"/>
  <c r="AT710" i="2"/>
  <c r="AT530" i="2"/>
  <c r="AT687" i="2"/>
  <c r="AT302" i="2"/>
  <c r="AT110" i="2"/>
  <c r="AT353" i="2"/>
  <c r="AT519" i="2"/>
  <c r="AT546" i="2"/>
  <c r="AT518" i="2"/>
  <c r="AT719" i="2"/>
  <c r="AT512" i="2"/>
  <c r="AT550" i="2"/>
  <c r="AT713" i="2"/>
  <c r="AT317" i="2"/>
  <c r="AT415" i="2"/>
  <c r="AT458" i="2"/>
  <c r="AT592" i="2"/>
  <c r="AT602" i="2"/>
  <c r="AT163" i="2"/>
  <c r="AT94" i="2"/>
  <c r="AT181" i="2"/>
  <c r="AT728" i="2"/>
  <c r="AT105" i="2"/>
  <c r="AT474" i="2"/>
  <c r="AT608" i="2"/>
  <c r="AT261" i="2"/>
  <c r="AT343" i="2"/>
  <c r="AT11" i="2"/>
  <c r="AT611" i="2"/>
  <c r="AT312" i="2"/>
  <c r="AT555" i="2"/>
  <c r="AT218" i="2"/>
  <c r="AT115" i="2"/>
  <c r="AT355" i="2"/>
  <c r="AT381" i="2"/>
  <c r="AT210" i="2"/>
  <c r="AT4" i="2"/>
  <c r="AT494" i="2"/>
  <c r="AT370" i="2"/>
  <c r="AT451" i="2"/>
  <c r="AT74" i="2"/>
  <c r="AT542" i="2"/>
  <c r="AT64" i="2"/>
  <c r="AT55" i="2"/>
  <c r="AT642" i="2"/>
  <c r="AT597" i="2"/>
  <c r="AT593" i="2"/>
  <c r="AT295" i="2"/>
  <c r="AT444" i="2"/>
  <c r="AT322" i="2"/>
  <c r="AT644" i="2"/>
  <c r="AT316" i="2"/>
  <c r="AT43" i="2"/>
  <c r="AT222" i="2"/>
  <c r="AT464" i="2"/>
  <c r="AT447" i="2"/>
  <c r="AT460" i="2"/>
  <c r="AT541" i="2"/>
  <c r="AT591" i="2"/>
  <c r="AT59" i="2"/>
  <c r="AT545" i="2"/>
  <c r="AS227" i="2"/>
  <c r="AS430" i="2"/>
  <c r="AS407" i="2"/>
  <c r="AS533" i="2"/>
  <c r="AS441" i="2"/>
  <c r="AS509" i="2"/>
  <c r="AS212" i="2"/>
  <c r="AS52" i="2"/>
  <c r="AS633" i="2"/>
  <c r="AS482" i="2"/>
  <c r="AS213" i="2"/>
  <c r="AS327" i="2"/>
  <c r="AS339" i="2"/>
  <c r="AS388" i="2"/>
  <c r="AS341" i="2"/>
  <c r="AS442" i="2"/>
  <c r="AS349" i="2"/>
  <c r="AS616" i="2"/>
  <c r="AS122" i="2"/>
  <c r="AS112" i="2"/>
  <c r="AS86" i="2"/>
  <c r="AS143" i="2"/>
  <c r="AS76" i="2"/>
  <c r="AS389" i="2"/>
  <c r="AS409" i="2"/>
  <c r="AT725" i="2"/>
  <c r="AT677" i="2"/>
  <c r="AT337" i="2"/>
  <c r="AT290" i="2"/>
  <c r="AT549" i="2"/>
  <c r="AT378" i="2"/>
  <c r="AT733" i="2"/>
  <c r="AT625" i="2"/>
  <c r="AT657" i="2"/>
  <c r="AT154" i="2"/>
  <c r="AT220" i="2"/>
  <c r="AT270" i="2"/>
  <c r="AT386" i="2"/>
  <c r="AT448" i="2"/>
  <c r="AT540" i="2"/>
  <c r="AT582" i="2"/>
  <c r="AT347" i="2"/>
  <c r="AT73" i="2"/>
  <c r="AT552" i="2"/>
  <c r="AT489" i="2"/>
  <c r="AT363" i="2"/>
  <c r="AT699" i="2"/>
  <c r="AT656" i="2"/>
  <c r="AT54" i="2"/>
  <c r="AT155" i="2"/>
  <c r="AT226" i="2"/>
  <c r="AT139" i="2"/>
  <c r="AT63" i="2"/>
  <c r="AT314" i="2"/>
  <c r="AT670" i="2"/>
  <c r="AT19" i="2"/>
  <c r="AT183" i="2"/>
  <c r="AT9" i="2"/>
  <c r="AT565" i="2"/>
  <c r="AT595" i="2"/>
  <c r="AT622" i="2"/>
  <c r="AT227" i="2"/>
  <c r="AT430" i="2"/>
  <c r="AT407" i="2"/>
  <c r="AT533" i="2"/>
  <c r="AT441" i="2"/>
  <c r="AT509" i="2"/>
  <c r="AT212" i="2"/>
  <c r="AT52" i="2"/>
  <c r="AT633" i="2"/>
  <c r="AT482" i="2"/>
  <c r="AT213" i="2"/>
  <c r="AT327" i="2"/>
  <c r="AT339" i="2"/>
  <c r="AT388" i="2"/>
  <c r="AT341" i="2"/>
  <c r="AT442" i="2"/>
  <c r="AT349" i="2"/>
  <c r="AT616" i="2"/>
  <c r="AT122" i="2"/>
  <c r="AT112" i="2"/>
  <c r="AT86" i="2"/>
  <c r="AT143" i="2"/>
  <c r="AT76" i="2"/>
  <c r="AT389" i="2"/>
  <c r="AT701" i="2"/>
  <c r="AT674" i="2"/>
  <c r="AT244" i="2"/>
  <c r="AT513" i="2"/>
  <c r="AT281" i="2"/>
  <c r="AT514" i="2"/>
  <c r="AT256" i="2"/>
  <c r="AT572" i="2"/>
  <c r="AT135" i="2"/>
  <c r="AT405" i="2"/>
  <c r="AT679" i="2"/>
  <c r="AT132" i="2"/>
  <c r="AT506" i="2"/>
  <c r="AT732" i="2"/>
  <c r="AT497" i="2"/>
  <c r="AT124" i="2"/>
  <c r="AT291" i="2"/>
  <c r="AT174" i="2"/>
  <c r="AT24" i="2"/>
  <c r="AT603" i="2"/>
  <c r="AT150" i="2"/>
  <c r="AT667" i="2"/>
  <c r="AT675" i="2"/>
  <c r="AT315" i="2"/>
  <c r="AT672" i="2"/>
  <c r="AT574" i="2"/>
  <c r="AT198" i="2"/>
  <c r="AT87" i="2"/>
  <c r="AT323" i="2"/>
  <c r="AT10" i="2"/>
  <c r="AT683" i="2"/>
  <c r="AT515" i="2"/>
  <c r="AT205" i="2"/>
  <c r="AT435" i="2"/>
  <c r="AT250" i="2"/>
  <c r="AT77" i="2"/>
  <c r="AT50" i="2"/>
  <c r="AT420" i="2"/>
  <c r="AT374" i="2"/>
  <c r="AT140" i="2"/>
  <c r="AT402" i="2"/>
  <c r="AT362" i="2"/>
  <c r="AT133" i="2"/>
  <c r="AT108" i="2"/>
  <c r="AT618" i="2"/>
  <c r="AT271" i="2"/>
  <c r="AT529" i="2"/>
  <c r="AT417" i="2"/>
  <c r="AT175" i="2"/>
  <c r="AT638" i="2"/>
  <c r="AT280" i="2"/>
  <c r="AT178" i="2"/>
  <c r="AT111" i="2"/>
  <c r="AT268" i="2"/>
  <c r="AT45" i="2"/>
  <c r="AT524" i="2"/>
  <c r="AT296" i="2"/>
  <c r="AT364" i="2"/>
  <c r="AT467" i="2"/>
  <c r="AT659" i="2"/>
  <c r="AT411" i="2"/>
  <c r="AR513" i="2"/>
  <c r="AR132" i="2"/>
  <c r="AR124" i="2"/>
  <c r="AR315" i="2"/>
  <c r="AR77" i="2"/>
  <c r="AR140" i="2"/>
  <c r="AR175" i="2"/>
  <c r="AR467" i="2"/>
  <c r="AT694" i="2"/>
  <c r="AT612" i="2"/>
  <c r="AT397" i="2"/>
  <c r="AT635" i="2"/>
  <c r="AT624" i="2"/>
  <c r="AT311" i="2"/>
  <c r="AT528" i="2"/>
  <c r="AT410" i="2"/>
  <c r="AT585" i="2"/>
  <c r="AT588" i="2"/>
  <c r="AT365" i="2"/>
  <c r="AT510" i="2"/>
  <c r="AT385" i="2"/>
  <c r="AT125" i="2"/>
  <c r="AT29" i="2"/>
  <c r="AT587" i="2"/>
  <c r="AT22" i="2"/>
  <c r="AT285" i="2"/>
  <c r="AT629" i="2"/>
  <c r="AT121" i="2"/>
  <c r="AT126" i="2"/>
  <c r="AT7" i="2"/>
  <c r="AT31" i="2"/>
  <c r="AT144" i="2"/>
  <c r="AT523" i="2"/>
  <c r="AT306" i="2"/>
  <c r="AT88" i="2"/>
  <c r="AT166" i="2"/>
  <c r="AT27" i="2"/>
  <c r="AT376" i="2"/>
  <c r="AT331" i="2"/>
  <c r="AT307" i="2"/>
  <c r="AT75" i="2"/>
  <c r="AT308" i="2"/>
  <c r="AT351" i="2"/>
  <c r="AT151" i="2"/>
  <c r="AT567" i="2"/>
  <c r="AT197" i="2"/>
  <c r="AT320" i="2"/>
  <c r="AT678" i="2"/>
  <c r="AT356" i="2"/>
  <c r="AT48" i="2"/>
  <c r="AT113" i="2"/>
  <c r="AT203" i="2"/>
  <c r="AT221" i="2"/>
  <c r="AT358" i="2"/>
  <c r="AT393" i="2"/>
  <c r="AT201" i="2"/>
  <c r="AT630" i="2"/>
  <c r="AT438" i="2"/>
  <c r="AT335" i="2"/>
  <c r="AR234" i="2"/>
  <c r="AR232" i="2"/>
  <c r="AR284" i="2"/>
  <c r="AR62" i="2"/>
  <c r="AR612" i="2"/>
  <c r="AR397" i="2"/>
  <c r="AR365" i="2"/>
  <c r="AR125" i="2"/>
  <c r="AR29" i="2"/>
  <c r="AR22" i="2"/>
  <c r="AR126" i="2"/>
  <c r="AR7" i="2"/>
  <c r="AR144" i="2"/>
  <c r="AR306" i="2"/>
  <c r="AR88" i="2"/>
  <c r="AR27" i="2"/>
  <c r="AR376" i="2"/>
  <c r="AR308" i="2"/>
  <c r="AR351" i="2"/>
  <c r="AR48" i="2"/>
  <c r="AR203" i="2"/>
  <c r="AR221" i="2"/>
  <c r="AR358" i="2"/>
  <c r="AR335" i="2"/>
  <c r="AU726" i="2"/>
  <c r="AU655" i="2"/>
  <c r="AU697" i="2"/>
  <c r="AU234" i="2"/>
  <c r="AU297" i="2"/>
  <c r="AU232" i="2"/>
  <c r="AU284" i="2"/>
  <c r="AU714" i="2"/>
  <c r="AU62" i="2"/>
  <c r="AU584" i="2"/>
  <c r="AU694" i="2"/>
  <c r="AU612" i="2"/>
  <c r="AU397" i="2"/>
  <c r="AU635" i="2"/>
  <c r="AU624" i="2"/>
  <c r="AU311" i="2"/>
  <c r="AU528" i="2"/>
  <c r="AT686" i="2"/>
  <c r="AT422" i="2"/>
  <c r="AT620" i="2"/>
  <c r="AT712" i="2"/>
  <c r="AT432" i="2"/>
  <c r="AT325" i="2"/>
  <c r="AT466" i="2"/>
  <c r="AT505" i="2"/>
  <c r="AT180" i="2"/>
  <c r="AT645" i="2"/>
  <c r="AT589" i="2"/>
  <c r="AT286" i="2"/>
  <c r="AT109" i="2"/>
  <c r="AT682" i="2"/>
  <c r="AT131" i="2"/>
  <c r="AT718" i="2"/>
  <c r="AT333" i="2"/>
  <c r="AT319" i="2"/>
  <c r="AT208" i="2"/>
  <c r="AT663" i="2"/>
  <c r="AT225" i="2"/>
  <c r="AT97" i="2"/>
  <c r="AT599" i="2"/>
  <c r="AT427" i="2"/>
  <c r="AT521" i="2"/>
  <c r="AT41" i="2"/>
  <c r="AT223" i="2"/>
  <c r="AT35" i="2"/>
  <c r="AT517" i="2"/>
  <c r="AT185" i="2"/>
  <c r="AT507" i="2"/>
  <c r="AT576" i="2"/>
  <c r="AT272" i="2"/>
  <c r="AT379" i="2"/>
  <c r="AT568" i="2"/>
  <c r="AT680" i="2"/>
  <c r="AT564" i="2"/>
  <c r="AT483" i="2"/>
  <c r="AT484" i="2"/>
  <c r="AT354" i="2"/>
  <c r="AT47" i="2"/>
  <c r="AT395" i="2"/>
  <c r="AT82" i="2"/>
  <c r="AT470" i="2"/>
  <c r="AT194" i="2"/>
  <c r="AT490" i="2"/>
  <c r="AT299" i="2"/>
  <c r="AT219" i="2"/>
  <c r="AT449" i="2"/>
  <c r="AT703" i="2"/>
  <c r="AT69" i="2"/>
  <c r="AT646" i="2"/>
  <c r="AT236" i="2"/>
  <c r="AT450" i="2"/>
  <c r="AT573" i="2"/>
  <c r="AT246" i="2"/>
  <c r="AT152" i="2"/>
  <c r="AT649" i="2"/>
  <c r="AT300" i="2"/>
  <c r="AT537" i="2"/>
  <c r="AT78" i="2"/>
  <c r="AT698" i="2"/>
  <c r="AT702" i="2"/>
  <c r="AT425" i="2"/>
  <c r="AT257" i="2"/>
  <c r="AT511" i="2"/>
  <c r="AT632" i="2"/>
  <c r="AT705" i="2"/>
  <c r="AT274" i="2"/>
  <c r="AT56" i="2"/>
  <c r="AT380" i="2"/>
  <c r="AT260" i="2"/>
  <c r="AT485" i="2"/>
  <c r="AT668" i="2"/>
  <c r="AT536" i="2"/>
  <c r="AT189" i="2"/>
  <c r="AT479" i="2"/>
  <c r="AT401" i="2"/>
  <c r="AT508" i="2"/>
  <c r="AT206" i="2"/>
  <c r="AT16" i="2"/>
  <c r="AT101" i="2"/>
  <c r="AT581" i="2"/>
  <c r="AT473" i="2"/>
  <c r="AT431" i="2"/>
  <c r="AT171" i="2"/>
  <c r="AT634" i="2"/>
  <c r="AT164" i="2"/>
  <c r="AT606" i="2"/>
  <c r="AT361" i="2"/>
  <c r="AT557" i="2"/>
  <c r="AT394" i="2"/>
  <c r="AT720" i="2"/>
  <c r="AT605" i="2"/>
  <c r="AT193" i="2"/>
  <c r="AT79" i="2"/>
  <c r="AT492" i="2"/>
  <c r="AT190" i="2"/>
  <c r="AT346" i="2"/>
  <c r="AT722" i="2"/>
  <c r="AT301" i="2"/>
  <c r="AT396" i="2"/>
  <c r="AT168" i="2"/>
  <c r="AT433" i="2"/>
  <c r="AT637" i="2"/>
  <c r="AT292" i="2"/>
  <c r="AT39" i="2"/>
  <c r="AT491" i="2"/>
  <c r="AT535" i="2"/>
  <c r="AT266" i="2"/>
  <c r="AT382" i="2"/>
  <c r="AT277" i="2"/>
  <c r="AT119" i="2"/>
  <c r="AT406" i="2"/>
  <c r="AT217" i="2"/>
  <c r="AT279" i="2"/>
  <c r="AT118" i="2"/>
  <c r="AT502" i="2"/>
  <c r="AT207" i="2"/>
  <c r="AT601" i="2"/>
  <c r="AT102" i="2"/>
  <c r="AT551" i="2"/>
  <c r="AR425" i="2"/>
  <c r="AT692" i="2"/>
  <c r="AT643" i="2"/>
  <c r="AT469" i="2"/>
  <c r="AT570" i="2"/>
  <c r="AT696" i="2"/>
  <c r="AT651" i="2"/>
  <c r="AT711" i="2"/>
  <c r="AT273" i="2"/>
  <c r="AT262" i="2"/>
  <c r="AT443" i="2"/>
  <c r="AT305" i="2"/>
  <c r="AT142" i="2"/>
  <c r="AT99" i="2"/>
  <c r="AT390" i="2"/>
  <c r="AT717" i="2"/>
  <c r="AT384" i="2"/>
  <c r="AT488" i="2"/>
  <c r="AT107" i="2"/>
  <c r="AT383" i="2"/>
  <c r="AT95" i="2"/>
  <c r="AT330" i="2"/>
  <c r="AT68" i="2"/>
  <c r="AT32" i="2"/>
  <c r="AT691" i="2"/>
  <c r="AT706" i="2"/>
  <c r="AT653" i="2"/>
  <c r="AT60" i="2"/>
  <c r="AT12" i="2"/>
  <c r="AT255" i="2"/>
  <c r="AT440" i="2"/>
  <c r="AT182" i="2"/>
  <c r="AT665" i="2"/>
  <c r="AT321" i="2"/>
  <c r="AT459" i="2"/>
  <c r="AT403" i="2"/>
  <c r="AT170" i="2"/>
  <c r="AT265" i="2"/>
  <c r="AT53" i="2"/>
  <c r="AT288" i="2"/>
  <c r="AT439" i="2"/>
  <c r="AT689" i="2"/>
  <c r="AT254" i="2"/>
  <c r="AT419" i="2"/>
  <c r="AT202" i="2"/>
  <c r="AT153" i="2"/>
  <c r="AT498" i="2"/>
  <c r="AT231" i="2"/>
  <c r="AT26" i="2"/>
  <c r="AT631" i="2"/>
  <c r="AT303" i="2"/>
  <c r="AT160" i="2"/>
  <c r="AT161" i="2"/>
  <c r="AT51" i="2"/>
  <c r="AT282" i="2"/>
  <c r="AT413" i="2"/>
  <c r="AT253" i="2"/>
  <c r="AT369" i="2"/>
  <c r="AT85" i="2"/>
  <c r="AT228" i="2"/>
  <c r="AT676" i="2"/>
  <c r="AT553" i="2"/>
  <c r="AS240" i="2"/>
  <c r="AS57" i="2"/>
  <c r="AS571" i="2"/>
  <c r="AS116" i="2"/>
  <c r="AS436" i="2"/>
  <c r="AS25" i="2"/>
  <c r="AS561" i="2"/>
  <c r="AS575" i="2"/>
  <c r="AS157" i="2"/>
  <c r="AS647" i="2"/>
  <c r="AS525" i="2"/>
  <c r="AS172" i="2"/>
  <c r="AS563" i="2"/>
  <c r="AS238" i="2"/>
  <c r="AS526" i="2"/>
  <c r="AS30" i="2"/>
  <c r="AS67" i="2"/>
  <c r="AS114" i="2"/>
  <c r="AS243" i="2"/>
  <c r="AS287" i="2"/>
  <c r="AS200" i="2"/>
  <c r="AS429" i="2"/>
  <c r="AS224" i="2"/>
  <c r="AS127" i="2"/>
  <c r="AS615" i="2"/>
  <c r="AT583" i="2"/>
  <c r="AT610" i="2"/>
  <c r="AT619" i="2"/>
  <c r="AT559" i="2"/>
  <c r="AT269" i="2"/>
  <c r="AT707" i="2"/>
  <c r="AT471" i="2"/>
  <c r="AT37" i="2"/>
  <c r="AT660" i="2"/>
  <c r="AT357" i="2"/>
  <c r="AT81" i="2"/>
  <c r="AT398" i="2"/>
  <c r="AT34" i="2"/>
  <c r="AT241" i="2"/>
  <c r="AT594" i="2"/>
  <c r="AT462" i="2"/>
  <c r="AT428" i="2"/>
  <c r="AT621" i="2"/>
  <c r="AT539" i="2"/>
  <c r="AT23" i="2"/>
  <c r="AT709" i="2"/>
  <c r="AT242" i="2"/>
  <c r="AT532" i="2"/>
  <c r="AT326" i="2"/>
  <c r="AT83" i="2"/>
  <c r="AT188" i="2"/>
  <c r="AT103" i="2"/>
  <c r="AT204" i="2"/>
  <c r="AT2" i="2"/>
  <c r="AT531" i="2"/>
  <c r="AT129" i="2"/>
  <c r="AT65" i="2"/>
  <c r="AT92" i="2"/>
  <c r="AT245" i="2"/>
  <c r="AT61" i="2"/>
  <c r="AT89" i="2"/>
  <c r="AT240" i="2"/>
  <c r="AT57" i="2"/>
  <c r="AT571" i="2"/>
  <c r="AT116" i="2"/>
  <c r="AT436" i="2"/>
  <c r="AT25" i="2"/>
  <c r="AT561" i="2"/>
  <c r="AT575" i="2"/>
  <c r="AT157" i="2"/>
  <c r="AT647" i="2"/>
  <c r="AT525" i="2"/>
  <c r="AT172" i="2"/>
  <c r="AT563" i="2"/>
  <c r="AT238" i="2"/>
  <c r="AT526" i="2"/>
  <c r="AT30" i="2"/>
  <c r="AT67" i="2"/>
  <c r="AT114" i="2"/>
  <c r="AT243" i="2"/>
  <c r="AT287" i="2"/>
  <c r="AT200" i="2"/>
  <c r="AT429" i="2"/>
  <c r="AT224" i="2"/>
  <c r="AT127" i="2"/>
  <c r="AS516" i="2"/>
  <c r="AS141" i="2"/>
  <c r="AS463" i="2"/>
  <c r="AS209" i="2"/>
  <c r="AS626" i="2"/>
  <c r="AS461" i="2"/>
  <c r="AS360" i="2"/>
  <c r="AS117" i="2"/>
  <c r="AS527" i="2"/>
  <c r="AS14" i="2"/>
  <c r="AS596" i="2"/>
  <c r="AS375" i="2"/>
  <c r="AS123" i="2"/>
  <c r="AS147" i="2"/>
  <c r="AS215" i="2"/>
  <c r="AS84" i="2"/>
  <c r="AS93" i="2"/>
  <c r="AS437" i="2"/>
  <c r="AT669" i="2"/>
  <c r="AT652" i="2"/>
  <c r="AT607" i="2"/>
  <c r="AT373" i="2"/>
  <c r="AT146" i="2"/>
  <c r="AT472" i="2"/>
  <c r="AT100" i="2"/>
  <c r="AT673" i="2"/>
  <c r="AT252" i="2"/>
  <c r="AT730" i="2"/>
  <c r="AT566" i="2"/>
  <c r="AT614" i="2"/>
  <c r="AT169" i="2"/>
  <c r="AT233" i="2"/>
  <c r="AT452" i="2"/>
  <c r="AT176" i="2"/>
  <c r="AT578" i="2"/>
  <c r="AT454" i="2"/>
  <c r="AT481" i="2"/>
  <c r="AT544" i="2"/>
  <c r="AT104" i="2"/>
  <c r="AT350" i="2"/>
  <c r="AT424" i="2"/>
  <c r="AT309" i="2"/>
  <c r="AT538" i="2"/>
  <c r="AT577" i="2"/>
  <c r="AT617" i="2"/>
  <c r="AT179" i="2"/>
  <c r="AT148" i="2"/>
  <c r="AT66" i="2"/>
  <c r="AT648" i="2"/>
  <c r="AT36" i="2"/>
  <c r="AT128" i="2"/>
  <c r="AT239" i="2"/>
  <c r="AT298" i="2"/>
  <c r="AT247" i="2"/>
  <c r="AT173" i="2"/>
  <c r="AT237" i="2"/>
  <c r="AT414" i="2"/>
  <c r="AT580" i="2"/>
  <c r="AT684" i="2"/>
  <c r="AT504" i="2"/>
  <c r="AT191" i="2"/>
  <c r="AT516" i="2"/>
  <c r="AT141" i="2"/>
  <c r="AT463" i="2"/>
  <c r="AT209" i="2"/>
  <c r="AT626" i="2"/>
  <c r="AT461" i="2"/>
  <c r="AT360" i="2"/>
  <c r="AT117" i="2"/>
  <c r="AT527" i="2"/>
  <c r="AT14" i="2"/>
  <c r="AT596" i="2"/>
  <c r="AT375" i="2"/>
  <c r="AT123" i="2"/>
  <c r="AT147" i="2"/>
  <c r="AT215" i="2"/>
  <c r="AT84" i="2"/>
  <c r="AT93" i="2"/>
  <c r="AT437" i="2"/>
  <c r="AR180" i="2"/>
  <c r="AR589" i="2"/>
  <c r="AR286" i="2"/>
  <c r="AR109" i="2"/>
  <c r="AR131" i="2"/>
  <c r="AR208" i="2"/>
  <c r="AR225" i="2"/>
  <c r="AR97" i="2"/>
  <c r="AR41" i="2"/>
  <c r="AR223" i="2"/>
  <c r="AR35" i="2"/>
  <c r="AR379" i="2"/>
  <c r="AR564" i="2"/>
  <c r="AR484" i="2"/>
  <c r="AR354" i="2"/>
  <c r="AR47" i="2"/>
  <c r="AR395" i="2"/>
  <c r="AR82" i="2"/>
  <c r="AR194" i="2"/>
  <c r="AR490" i="2"/>
  <c r="AR299" i="2"/>
  <c r="AR449" i="2"/>
  <c r="AR236" i="2"/>
  <c r="AR450" i="2"/>
  <c r="AR152" i="2"/>
  <c r="AR78" i="2"/>
  <c r="AU686" i="2"/>
  <c r="AU422" i="2"/>
  <c r="AU620" i="2"/>
  <c r="AU712" i="2"/>
  <c r="AU432" i="2"/>
  <c r="AU325" i="2"/>
  <c r="AU466" i="2"/>
  <c r="AU505" i="2"/>
  <c r="AU180" i="2"/>
  <c r="AU645" i="2"/>
  <c r="AU589" i="2"/>
  <c r="AR257" i="2"/>
  <c r="AR274" i="2"/>
  <c r="AR56" i="2"/>
  <c r="AR380" i="2"/>
  <c r="AR189" i="2"/>
  <c r="AR508" i="2"/>
  <c r="AR16" i="2"/>
  <c r="AR473" i="2"/>
  <c r="AR431" i="2"/>
  <c r="AR171" i="2"/>
  <c r="AR557" i="2"/>
  <c r="AR394" i="2"/>
  <c r="AR492" i="2"/>
  <c r="AR190" i="2"/>
  <c r="AR346" i="2"/>
  <c r="AR39" i="2"/>
  <c r="AR277" i="2"/>
  <c r="AR119" i="2"/>
  <c r="AR279" i="2"/>
  <c r="AR118" i="2"/>
  <c r="AR502" i="2"/>
  <c r="AR102" i="2"/>
  <c r="AR551" i="2"/>
  <c r="AU698" i="2"/>
  <c r="AU702" i="2"/>
  <c r="AU425" i="2"/>
  <c r="AU257" i="2"/>
  <c r="AU511" i="2"/>
  <c r="AU632" i="2"/>
  <c r="AU705" i="2"/>
  <c r="AU274" i="2"/>
  <c r="AU56" i="2"/>
  <c r="AU380" i="2"/>
  <c r="AU260" i="2"/>
  <c r="AU485" i="2"/>
  <c r="AU668" i="2"/>
  <c r="AU536" i="2"/>
  <c r="AU189" i="2"/>
  <c r="AU479" i="2"/>
  <c r="AU401" i="2"/>
  <c r="AU508" i="2"/>
  <c r="AU206" i="2"/>
  <c r="AU16" i="2"/>
  <c r="AU101" i="2"/>
  <c r="AU581" i="2"/>
  <c r="AU473" i="2"/>
  <c r="AU431" i="2"/>
  <c r="AU171" i="2"/>
  <c r="AU634" i="2"/>
  <c r="AU164" i="2"/>
  <c r="AU606" i="2"/>
  <c r="AU361" i="2"/>
  <c r="AU557" i="2"/>
  <c r="AU394" i="2"/>
  <c r="AU720" i="2"/>
  <c r="AU605" i="2"/>
  <c r="AU193" i="2"/>
  <c r="AU79" i="2"/>
  <c r="AU492" i="2"/>
  <c r="AU190" i="2"/>
  <c r="AU346" i="2"/>
  <c r="AU722" i="2"/>
  <c r="AU301" i="2"/>
  <c r="AU396" i="2"/>
  <c r="AU168" i="2"/>
  <c r="AU433" i="2"/>
  <c r="AU637" i="2"/>
  <c r="AU292" i="2"/>
  <c r="AU39" i="2"/>
  <c r="AU491" i="2"/>
  <c r="AU535" i="2"/>
  <c r="AU266" i="2"/>
  <c r="AU382" i="2"/>
  <c r="AU277" i="2"/>
  <c r="AU119" i="2"/>
  <c r="AU406" i="2"/>
  <c r="AU217" i="2"/>
  <c r="AU279" i="2"/>
  <c r="AU118" i="2"/>
  <c r="AU502" i="2"/>
  <c r="AU207" i="2"/>
  <c r="AU601" i="2"/>
  <c r="AU102" i="2"/>
  <c r="AU551" i="2"/>
  <c r="AR273" i="2"/>
  <c r="AR305" i="2"/>
  <c r="AR142" i="2"/>
  <c r="AR107" i="2"/>
  <c r="AR95" i="2"/>
  <c r="AR330" i="2"/>
  <c r="AR68" i="2"/>
  <c r="AR32" i="2"/>
  <c r="AR12" i="2"/>
  <c r="AR255" i="2"/>
  <c r="AR182" i="2"/>
  <c r="AR321" i="2"/>
  <c r="AR170" i="2"/>
  <c r="AR265" i="2"/>
  <c r="AR288" i="2"/>
  <c r="AR254" i="2"/>
  <c r="AR498" i="2"/>
  <c r="AR231" i="2"/>
  <c r="AR26" i="2"/>
  <c r="AR303" i="2"/>
  <c r="AR160" i="2"/>
  <c r="AR161" i="2"/>
  <c r="AR51" i="2"/>
  <c r="AR282" i="2"/>
  <c r="AR253" i="2"/>
  <c r="AR369" i="2"/>
  <c r="AR85" i="2"/>
  <c r="AU692" i="2"/>
  <c r="AU643" i="2"/>
  <c r="AU469" i="2"/>
  <c r="AT615" i="2"/>
  <c r="AR269" i="2"/>
  <c r="AR471" i="2"/>
  <c r="AR357" i="2"/>
  <c r="AR34" i="2"/>
  <c r="AR241" i="2"/>
  <c r="AR428" i="2"/>
  <c r="AR621" i="2"/>
  <c r="AR23" i="2"/>
  <c r="AR83" i="2"/>
  <c r="AR188" i="2"/>
  <c r="AR103" i="2"/>
  <c r="AR2" i="2"/>
  <c r="AR129" i="2"/>
  <c r="AR65" i="2"/>
  <c r="AR92" i="2"/>
  <c r="AR245" i="2"/>
  <c r="AR61" i="2"/>
  <c r="AR89" i="2"/>
  <c r="AR57" i="2"/>
  <c r="AR116" i="2"/>
  <c r="AR25" i="2"/>
  <c r="AR172" i="2"/>
  <c r="AR373" i="2"/>
  <c r="AR146" i="2"/>
  <c r="AR100" i="2"/>
  <c r="AR252" i="2"/>
  <c r="AR566" i="2"/>
  <c r="AR454" i="2"/>
  <c r="AR481" i="2"/>
  <c r="AR104" i="2"/>
  <c r="AR309" i="2"/>
  <c r="AR179" i="2"/>
  <c r="AR148" i="2"/>
  <c r="AR36" i="2"/>
  <c r="AR128" i="2"/>
  <c r="AR247" i="2"/>
  <c r="AR237" i="2"/>
  <c r="AR191" i="2"/>
  <c r="AR209" i="2"/>
  <c r="AR117" i="2"/>
  <c r="AR375" i="2"/>
  <c r="AR123" i="2"/>
  <c r="AR84" i="2"/>
  <c r="AR93" i="2"/>
  <c r="AU669" i="2"/>
  <c r="AU652" i="2"/>
  <c r="AU607" i="2"/>
  <c r="AU373" i="2"/>
  <c r="AU146" i="2"/>
  <c r="AU472" i="2"/>
  <c r="AU100" i="2"/>
  <c r="AU673" i="2"/>
  <c r="AU313" i="2"/>
  <c r="AU661" i="2"/>
  <c r="AU49" i="2"/>
  <c r="AU404" i="2"/>
  <c r="AU136" i="2"/>
  <c r="AU391" i="2"/>
  <c r="AU639" i="2"/>
  <c r="AU283" i="2"/>
  <c r="AU476" i="2"/>
  <c r="AU310" i="2"/>
  <c r="AR499" i="2"/>
  <c r="AR186" i="2"/>
  <c r="AR324" i="2"/>
  <c r="AR187" i="2"/>
  <c r="AR21" i="2"/>
  <c r="AR418" i="2"/>
  <c r="AR304" i="2"/>
  <c r="AR249" i="2"/>
  <c r="AR258" i="2"/>
  <c r="AR334" i="2"/>
  <c r="AR267" i="2"/>
  <c r="AR42" i="2"/>
  <c r="AR558" i="2"/>
  <c r="AR177" i="2"/>
  <c r="AR336" i="2"/>
  <c r="AR408" i="2"/>
  <c r="AR134" i="2"/>
  <c r="AR44" i="2"/>
  <c r="AR8" i="2"/>
  <c r="AR106" i="2"/>
  <c r="AR90" i="2"/>
  <c r="AR38" i="2"/>
  <c r="AR46" i="2"/>
  <c r="AR138" i="2"/>
  <c r="AR167" i="2"/>
  <c r="AR377" i="2"/>
  <c r="AR293" i="2"/>
  <c r="AU664" i="2"/>
  <c r="AU636" i="2"/>
  <c r="AU685" i="2"/>
  <c r="AU499" i="2"/>
  <c r="AR416" i="2"/>
  <c r="AR40" i="2"/>
  <c r="AR120" i="2"/>
  <c r="AR520" i="2"/>
  <c r="AR58" i="2"/>
  <c r="AR548" i="2"/>
  <c r="AR344" i="2"/>
  <c r="AR6" i="2"/>
  <c r="AR18" i="2"/>
  <c r="AR199" i="2"/>
  <c r="AR192" i="2"/>
  <c r="AR289" i="2"/>
  <c r="AR368" i="2"/>
  <c r="AR543" i="2"/>
  <c r="AR392" i="2"/>
  <c r="AR367" i="2"/>
  <c r="AR556" i="2"/>
  <c r="AR13" i="2"/>
  <c r="AR156" i="2"/>
  <c r="AR445" i="2"/>
  <c r="AR28" i="2"/>
  <c r="AR500" i="2"/>
  <c r="AU727" i="2"/>
  <c r="AU640" i="2"/>
  <c r="AU534" i="2"/>
  <c r="AU562" i="2"/>
  <c r="AU328" i="2"/>
  <c r="AU522" i="2"/>
  <c r="AU654" i="2"/>
  <c r="AU416" i="2"/>
  <c r="AU387" i="2"/>
  <c r="AU586" i="2"/>
  <c r="AU137" i="2"/>
  <c r="AU80" i="2"/>
  <c r="AU681" i="2"/>
  <c r="AU40" i="2"/>
  <c r="AU120" i="2"/>
  <c r="AU520" i="2"/>
  <c r="AU58" i="2"/>
  <c r="AU548" i="2"/>
  <c r="AU229" i="2"/>
  <c r="AU477" i="2"/>
  <c r="AU344" i="2"/>
  <c r="AR110" i="2"/>
  <c r="AR353" i="2"/>
  <c r="AR519" i="2"/>
  <c r="AR546" i="2"/>
  <c r="AR602" i="2"/>
  <c r="AR163" i="2"/>
  <c r="AR94" i="2"/>
  <c r="AR181" i="2"/>
  <c r="AR261" i="2"/>
  <c r="AR343" i="2"/>
  <c r="AR11" i="2"/>
  <c r="AR611" i="2"/>
  <c r="AR218" i="2"/>
  <c r="AR115" i="2"/>
  <c r="AR381" i="2"/>
  <c r="AR295" i="2"/>
  <c r="AR43" i="2"/>
  <c r="AT409" i="2"/>
  <c r="AR290" i="2"/>
  <c r="AR657" i="2"/>
  <c r="AR386" i="2"/>
  <c r="AR347" i="2"/>
  <c r="AR73" i="2"/>
  <c r="AR552" i="2"/>
  <c r="AR54" i="2"/>
  <c r="AR155" i="2"/>
  <c r="AR139" i="2"/>
  <c r="AR63" i="2"/>
  <c r="AR19" i="2"/>
  <c r="AR9" i="2"/>
  <c r="AR213" i="2"/>
  <c r="AR514" i="2"/>
  <c r="AR256" i="2"/>
  <c r="AR291" i="2"/>
  <c r="AR174" i="2"/>
  <c r="AR24" i="2"/>
  <c r="AR150" i="2"/>
  <c r="AR667" i="2"/>
  <c r="AR675" i="2"/>
  <c r="AR672" i="2"/>
  <c r="AR574" i="2"/>
  <c r="AR198" i="2"/>
  <c r="AR10" i="2"/>
  <c r="AR435" i="2"/>
  <c r="AR250" i="2"/>
  <c r="AR50" i="2"/>
  <c r="AR374" i="2"/>
  <c r="AR402" i="2"/>
  <c r="AR362" i="2"/>
  <c r="AR133" i="2"/>
  <c r="AR271" i="2"/>
  <c r="AR178" i="2"/>
  <c r="AR111" i="2"/>
  <c r="AR45" i="2"/>
  <c r="AR296" i="2"/>
  <c r="AR659" i="2"/>
  <c r="AR411" i="2"/>
  <c r="AU701" i="2"/>
  <c r="AU674" i="2"/>
  <c r="AU244" i="2"/>
  <c r="AU513" i="2"/>
  <c r="AU281" i="2"/>
  <c r="AU514" i="2"/>
  <c r="AU256" i="2"/>
  <c r="AU572" i="2"/>
  <c r="AU135" i="2"/>
  <c r="AU405" i="2"/>
  <c r="AU679" i="2"/>
  <c r="AU132" i="2"/>
  <c r="AU506" i="2"/>
  <c r="AU732" i="2"/>
  <c r="AU497" i="2"/>
  <c r="AU124" i="2"/>
  <c r="AU291" i="2"/>
  <c r="AU174" i="2"/>
  <c r="AU24" i="2"/>
  <c r="AU603" i="2"/>
  <c r="AU150" i="2"/>
  <c r="AU667" i="2"/>
  <c r="AU675" i="2"/>
  <c r="AU315" i="2"/>
  <c r="AU672" i="2"/>
  <c r="AU574" i="2"/>
  <c r="AU198" i="2"/>
  <c r="AU570" i="2"/>
  <c r="AU696" i="2"/>
  <c r="AU651" i="2"/>
  <c r="AU711" i="2"/>
  <c r="AU273" i="2"/>
  <c r="AU262" i="2"/>
  <c r="AU443" i="2"/>
  <c r="AU305" i="2"/>
  <c r="AU142" i="2"/>
  <c r="AU99" i="2"/>
  <c r="AU390" i="2"/>
  <c r="AU717" i="2"/>
  <c r="AU384" i="2"/>
  <c r="AU488" i="2"/>
  <c r="AU107" i="2"/>
  <c r="AU383" i="2"/>
  <c r="AU95" i="2"/>
  <c r="AU330" i="2"/>
  <c r="AU68" i="2"/>
  <c r="AU32" i="2"/>
  <c r="AU691" i="2"/>
  <c r="AU706" i="2"/>
  <c r="AU653" i="2"/>
  <c r="AU60" i="2"/>
  <c r="AU12" i="2"/>
  <c r="AU255" i="2"/>
  <c r="AU440" i="2"/>
  <c r="AU182" i="2"/>
  <c r="AU665" i="2"/>
  <c r="AU321" i="2"/>
  <c r="AU459" i="2"/>
  <c r="AU403" i="2"/>
  <c r="AU170" i="2"/>
  <c r="AU265" i="2"/>
  <c r="AU53" i="2"/>
  <c r="AU288" i="2"/>
  <c r="AU439" i="2"/>
  <c r="AU689" i="2"/>
  <c r="AU254" i="2"/>
  <c r="AU419" i="2"/>
  <c r="AU202" i="2"/>
  <c r="AU153" i="2"/>
  <c r="AU498" i="2"/>
  <c r="AU231" i="2"/>
  <c r="AU26" i="2"/>
  <c r="AU631" i="2"/>
  <c r="AU303" i="2"/>
  <c r="AU160" i="2"/>
  <c r="AU161" i="2"/>
  <c r="AU51" i="2"/>
  <c r="AU282" i="2"/>
  <c r="AU413" i="2"/>
  <c r="AU253" i="2"/>
  <c r="AU369" i="2"/>
  <c r="AU85" i="2"/>
  <c r="AU228" i="2"/>
  <c r="AU676" i="2"/>
  <c r="AU553" i="2"/>
  <c r="AR238" i="2"/>
  <c r="AR30" i="2"/>
  <c r="AR67" i="2"/>
  <c r="AR114" i="2"/>
  <c r="AR200" i="2"/>
  <c r="AR429" i="2"/>
  <c r="AR127" i="2"/>
  <c r="AU583" i="2"/>
  <c r="AU610" i="2"/>
  <c r="AU619" i="2"/>
  <c r="AU559" i="2"/>
  <c r="AU269" i="2"/>
  <c r="AU707" i="2"/>
  <c r="AU471" i="2"/>
  <c r="AU37" i="2"/>
  <c r="AU660" i="2"/>
  <c r="AU357" i="2"/>
  <c r="AU81" i="2"/>
  <c r="AU398" i="2"/>
  <c r="AU34" i="2"/>
  <c r="AU241" i="2"/>
  <c r="AU594" i="2"/>
  <c r="AU462" i="2"/>
  <c r="AU428" i="2"/>
  <c r="AU621" i="2"/>
  <c r="AU539" i="2"/>
  <c r="AU23" i="2"/>
  <c r="AU709" i="2"/>
  <c r="AU242" i="2"/>
  <c r="AU532" i="2"/>
  <c r="AU326" i="2"/>
  <c r="AU83" i="2"/>
  <c r="AU188" i="2"/>
  <c r="AU103" i="2"/>
  <c r="AU204" i="2"/>
  <c r="AU2" i="2"/>
  <c r="AU531" i="2"/>
  <c r="AU129" i="2"/>
  <c r="AU65" i="2"/>
  <c r="AU92" i="2"/>
  <c r="AU245" i="2"/>
  <c r="AU61" i="2"/>
  <c r="AU89" i="2"/>
  <c r="AU240" i="2"/>
  <c r="AU57" i="2"/>
  <c r="AU571" i="2"/>
  <c r="AU116" i="2"/>
  <c r="AU436" i="2"/>
  <c r="AU25" i="2"/>
  <c r="AU561" i="2"/>
  <c r="AU575" i="2"/>
  <c r="AU157" i="2"/>
  <c r="AU647" i="2"/>
  <c r="AU525" i="2"/>
  <c r="AU172" i="2"/>
  <c r="AU563" i="2"/>
  <c r="AU238" i="2"/>
  <c r="AU526" i="2"/>
  <c r="AU30" i="2"/>
  <c r="AU67" i="2"/>
  <c r="AU114" i="2"/>
  <c r="AU243" i="2"/>
  <c r="AU287" i="2"/>
  <c r="AU200" i="2"/>
  <c r="AU252" i="2"/>
  <c r="AU730" i="2"/>
  <c r="AU566" i="2"/>
  <c r="AU614" i="2"/>
  <c r="AU169" i="2"/>
  <c r="AU233" i="2"/>
  <c r="AU452" i="2"/>
  <c r="AU176" i="2"/>
  <c r="AU578" i="2"/>
  <c r="AU454" i="2"/>
  <c r="AU481" i="2"/>
  <c r="AU544" i="2"/>
  <c r="AU104" i="2"/>
  <c r="AU350" i="2"/>
  <c r="AU424" i="2"/>
  <c r="AU309" i="2"/>
  <c r="AU538" i="2"/>
  <c r="AU577" i="2"/>
  <c r="AU617" i="2"/>
  <c r="AU179" i="2"/>
  <c r="AU148" i="2"/>
  <c r="AU66" i="2"/>
  <c r="AU648" i="2"/>
  <c r="AU36" i="2"/>
  <c r="AU128" i="2"/>
  <c r="AU239" i="2"/>
  <c r="AU298" i="2"/>
  <c r="AU247" i="2"/>
  <c r="AU173" i="2"/>
  <c r="AU237" i="2"/>
  <c r="AU414" i="2"/>
  <c r="AU580" i="2"/>
  <c r="AU684" i="2"/>
  <c r="AU504" i="2"/>
  <c r="AU191" i="2"/>
  <c r="AU516" i="2"/>
  <c r="AU141" i="2"/>
  <c r="AU463" i="2"/>
  <c r="AU209" i="2"/>
  <c r="AU626" i="2"/>
  <c r="AU461" i="2"/>
  <c r="AU360" i="2"/>
  <c r="AU117" i="2"/>
  <c r="AU527" i="2"/>
  <c r="AU14" i="2"/>
  <c r="AU596" i="2"/>
  <c r="AU375" i="2"/>
  <c r="AU123" i="2"/>
  <c r="AU724" i="2"/>
  <c r="AU715" i="2"/>
  <c r="AU641" i="2"/>
  <c r="AU627" i="2"/>
  <c r="AU130" i="2"/>
  <c r="AU145" i="2"/>
  <c r="AU731" i="2"/>
  <c r="AU263" i="2"/>
  <c r="AU251" i="2"/>
  <c r="AU332" i="2"/>
  <c r="AU493" i="2"/>
  <c r="AU318" i="2"/>
  <c r="AU196" i="2"/>
  <c r="AU33" i="2"/>
  <c r="AU98" i="2"/>
  <c r="AU70" i="2"/>
  <c r="AU658" i="2"/>
  <c r="AU276" i="2"/>
  <c r="AU230" i="2"/>
  <c r="AU91" i="2"/>
  <c r="AU547" i="2"/>
  <c r="AU20" i="2"/>
  <c r="AU278" i="2"/>
  <c r="AU478" i="2"/>
  <c r="AU149" i="2"/>
  <c r="AU465" i="2"/>
  <c r="AU329" i="2"/>
  <c r="AU5" i="2"/>
  <c r="AU604" i="2"/>
  <c r="AU503" i="2"/>
  <c r="AU723" i="2"/>
  <c r="AU214" i="2"/>
  <c r="AU15" i="2"/>
  <c r="AU17" i="2"/>
  <c r="AU342" i="2"/>
  <c r="AU693" i="2"/>
  <c r="AU457" i="2"/>
  <c r="AU71" i="2"/>
  <c r="AU264" i="2"/>
  <c r="AU348" i="2"/>
  <c r="AU650" i="2"/>
  <c r="AU186" i="2"/>
  <c r="AU324" i="2"/>
  <c r="AU704" i="2"/>
  <c r="AU366" i="2"/>
  <c r="AU399" i="2"/>
  <c r="AU248" i="2"/>
  <c r="AU496" i="2"/>
  <c r="AU666" i="2"/>
  <c r="AU609" i="2"/>
  <c r="AU613" i="2"/>
  <c r="AU688" i="2"/>
  <c r="AU700" i="2"/>
  <c r="AU359" i="2"/>
  <c r="AU187" i="2"/>
  <c r="AU21" i="2"/>
  <c r="AU721" i="2"/>
  <c r="AU418" i="2"/>
  <c r="AU304" i="2"/>
  <c r="AU249" i="2"/>
  <c r="AU501" i="2"/>
  <c r="AU258" i="2"/>
  <c r="AU334" i="2"/>
  <c r="AU690" i="2"/>
  <c r="AU267" i="2"/>
  <c r="AU42" i="2"/>
  <c r="AU184" i="2"/>
  <c r="AU558" i="2"/>
  <c r="AU275" i="2"/>
  <c r="AU352" i="2"/>
  <c r="AU177" i="2"/>
  <c r="AU336" i="2"/>
  <c r="AU408" i="2"/>
  <c r="AU695" i="2"/>
  <c r="AU600" i="2"/>
  <c r="AU134" i="2"/>
  <c r="AU44" i="2"/>
  <c r="AU8" i="2"/>
  <c r="AU480" i="2"/>
  <c r="AU106" i="2"/>
  <c r="AU90" i="2"/>
  <c r="AU671" i="2"/>
  <c r="AU158" i="2"/>
  <c r="AU38" i="2"/>
  <c r="AU400" i="2"/>
  <c r="AU46" i="2"/>
  <c r="AU138" i="2"/>
  <c r="AU167" i="2"/>
  <c r="AU377" i="2"/>
  <c r="AU412" i="2"/>
  <c r="AU426" i="2"/>
  <c r="AU6" i="2"/>
  <c r="AU569" i="2"/>
  <c r="AU18" i="2"/>
  <c r="AU199" i="2"/>
  <c r="AU192" i="2"/>
  <c r="AU486" i="2"/>
  <c r="AU495" i="2"/>
  <c r="AU159" i="2"/>
  <c r="AU72" i="2"/>
  <c r="AU165" i="2"/>
  <c r="AU289" i="2"/>
  <c r="AU162" i="2"/>
  <c r="AU195" i="2"/>
  <c r="AU368" i="2"/>
  <c r="AU543" i="2"/>
  <c r="AU392" i="2"/>
  <c r="AU421" i="2"/>
  <c r="AU340" i="2"/>
  <c r="AU623" i="2"/>
  <c r="AU708" i="2"/>
  <c r="AU367" i="2"/>
  <c r="AU455" i="2"/>
  <c r="AU556" i="2"/>
  <c r="AU590" i="2"/>
  <c r="AU598" i="2"/>
  <c r="AU235" i="2"/>
  <c r="AU13" i="2"/>
  <c r="AU294" i="2"/>
  <c r="AU156" i="2"/>
  <c r="AU445" i="2"/>
  <c r="AU28" i="2"/>
  <c r="AU446" i="2"/>
  <c r="AU468" i="2"/>
  <c r="AU371" i="2"/>
  <c r="AR210" i="2"/>
  <c r="AR4" i="2"/>
  <c r="AR370" i="2"/>
  <c r="AR451" i="2"/>
  <c r="AR74" i="2"/>
  <c r="AR64" i="2"/>
  <c r="AR55" i="2"/>
  <c r="AR591" i="2"/>
  <c r="AR59" i="2"/>
  <c r="AU710" i="2"/>
  <c r="AU530" i="2"/>
  <c r="AU687" i="2"/>
  <c r="AU302" i="2"/>
  <c r="AU110" i="2"/>
  <c r="AU353" i="2"/>
  <c r="AU519" i="2"/>
  <c r="AU546" i="2"/>
  <c r="AU518" i="2"/>
  <c r="AU719" i="2"/>
  <c r="AU512" i="2"/>
  <c r="AU550" i="2"/>
  <c r="AU713" i="2"/>
  <c r="AU317" i="2"/>
  <c r="AU415" i="2"/>
  <c r="AU458" i="2"/>
  <c r="AU592" i="2"/>
  <c r="AU602" i="2"/>
  <c r="AU163" i="2"/>
  <c r="AU94" i="2"/>
  <c r="AU181" i="2"/>
  <c r="AU728" i="2"/>
  <c r="AU105" i="2"/>
  <c r="AU474" i="2"/>
  <c r="AU608" i="2"/>
  <c r="AU261" i="2"/>
  <c r="AU343" i="2"/>
  <c r="AU11" i="2"/>
  <c r="AU611" i="2"/>
  <c r="AU312" i="2"/>
  <c r="AU555" i="2"/>
  <c r="AU218" i="2"/>
  <c r="AU115" i="2"/>
  <c r="AU355" i="2"/>
  <c r="AU381" i="2"/>
  <c r="AU210" i="2"/>
  <c r="AU4" i="2"/>
  <c r="AU494" i="2"/>
  <c r="AU370" i="2"/>
  <c r="AU451" i="2"/>
  <c r="AU74" i="2"/>
  <c r="AU542" i="2"/>
  <c r="AU64" i="2"/>
  <c r="AU55" i="2"/>
  <c r="AU642" i="2"/>
  <c r="AU597" i="2"/>
  <c r="AU593" i="2"/>
  <c r="AU295" i="2"/>
  <c r="AU444" i="2"/>
  <c r="AU322" i="2"/>
  <c r="AU644" i="2"/>
  <c r="AU316" i="2"/>
  <c r="AU43" i="2"/>
  <c r="AU222" i="2"/>
  <c r="AU464" i="2"/>
  <c r="AU447" i="2"/>
  <c r="AR430" i="2"/>
  <c r="AR533" i="2"/>
  <c r="AR441" i="2"/>
  <c r="AR52" i="2"/>
  <c r="AR339" i="2"/>
  <c r="AR388" i="2"/>
  <c r="AR341" i="2"/>
  <c r="AR122" i="2"/>
  <c r="AR86" i="2"/>
  <c r="AU725" i="2"/>
  <c r="AU677" i="2"/>
  <c r="AU337" i="2"/>
  <c r="AU290" i="2"/>
  <c r="AU549" i="2"/>
  <c r="AU378" i="2"/>
  <c r="AU733" i="2"/>
  <c r="AU625" i="2"/>
  <c r="AU657" i="2"/>
  <c r="AU154" i="2"/>
  <c r="AU220" i="2"/>
  <c r="AU270" i="2"/>
  <c r="AU386" i="2"/>
  <c r="AU448" i="2"/>
  <c r="AU540" i="2"/>
  <c r="AU582" i="2"/>
  <c r="AU347" i="2"/>
  <c r="AU73" i="2"/>
  <c r="AU552" i="2"/>
  <c r="AU489" i="2"/>
  <c r="AU363" i="2"/>
  <c r="AU699" i="2"/>
  <c r="AU656" i="2"/>
  <c r="AU54" i="2"/>
  <c r="AU155" i="2"/>
  <c r="AU226" i="2"/>
  <c r="AU139" i="2"/>
  <c r="AU63" i="2"/>
  <c r="AU314" i="2"/>
  <c r="AU670" i="2"/>
  <c r="AU19" i="2"/>
  <c r="AU183" i="2"/>
  <c r="AU9" i="2"/>
  <c r="AU565" i="2"/>
  <c r="AU595" i="2"/>
  <c r="AU622" i="2"/>
  <c r="AU227" i="2"/>
  <c r="AU430" i="2"/>
  <c r="AU407" i="2"/>
  <c r="AU533" i="2"/>
  <c r="AU441" i="2"/>
  <c r="AU509" i="2"/>
  <c r="AU212" i="2"/>
  <c r="AU52" i="2"/>
  <c r="AU633" i="2"/>
  <c r="AU482" i="2"/>
  <c r="AU213" i="2"/>
  <c r="AU327" i="2"/>
  <c r="AU339" i="2"/>
  <c r="AU388" i="2"/>
  <c r="AU341" i="2"/>
  <c r="AU442" i="2"/>
  <c r="AU349" i="2"/>
  <c r="AU616" i="2"/>
  <c r="AU122" i="2"/>
  <c r="AU112" i="2"/>
  <c r="AU87" i="2"/>
  <c r="AU323" i="2"/>
  <c r="AU10" i="2"/>
  <c r="AU683" i="2"/>
  <c r="AU515" i="2"/>
  <c r="AU205" i="2"/>
  <c r="AU435" i="2"/>
  <c r="AU250" i="2"/>
  <c r="AU77" i="2"/>
  <c r="AU50" i="2"/>
  <c r="AU420" i="2"/>
  <c r="AU374" i="2"/>
  <c r="AU140" i="2"/>
  <c r="AU402" i="2"/>
  <c r="AU362" i="2"/>
  <c r="AU133" i="2"/>
  <c r="AU108" i="2"/>
  <c r="AU618" i="2"/>
  <c r="AU271" i="2"/>
  <c r="AU529" i="2"/>
  <c r="AU417" i="2"/>
  <c r="AU175" i="2"/>
  <c r="AU638" i="2"/>
  <c r="AU280" i="2"/>
  <c r="AU178" i="2"/>
  <c r="AU111" i="2"/>
  <c r="AU268" i="2"/>
  <c r="AU45" i="2"/>
  <c r="AU524" i="2"/>
  <c r="AU296" i="2"/>
  <c r="AU364" i="2"/>
  <c r="AU467" i="2"/>
  <c r="AU659" i="2"/>
  <c r="AU411" i="2"/>
  <c r="AU410" i="2"/>
  <c r="AU585" i="2"/>
  <c r="AU588" i="2"/>
  <c r="AU365" i="2"/>
  <c r="AU510" i="2"/>
  <c r="AU385" i="2"/>
  <c r="AU125" i="2"/>
  <c r="AU29" i="2"/>
  <c r="AU587" i="2"/>
  <c r="AU22" i="2"/>
  <c r="AU285" i="2"/>
  <c r="AU629" i="2"/>
  <c r="AU121" i="2"/>
  <c r="AU126" i="2"/>
  <c r="AU7" i="2"/>
  <c r="AU31" i="2"/>
  <c r="AU144" i="2"/>
  <c r="AU523" i="2"/>
  <c r="AU306" i="2"/>
  <c r="AU88" i="2"/>
  <c r="AU166" i="2"/>
  <c r="AU27" i="2"/>
  <c r="AU376" i="2"/>
  <c r="AU331" i="2"/>
  <c r="AU307" i="2"/>
  <c r="AU75" i="2"/>
  <c r="AU308" i="2"/>
  <c r="AU351" i="2"/>
  <c r="AU151" i="2"/>
  <c r="AU567" i="2"/>
  <c r="AU197" i="2"/>
  <c r="AU320" i="2"/>
  <c r="AU678" i="2"/>
  <c r="AU356" i="2"/>
  <c r="AU48" i="2"/>
  <c r="AU113" i="2"/>
  <c r="AU203" i="2"/>
  <c r="AU221" i="2"/>
  <c r="AU286" i="2"/>
  <c r="AU109" i="2"/>
  <c r="AU682" i="2"/>
  <c r="AU131" i="2"/>
  <c r="AU718" i="2"/>
  <c r="AU333" i="2"/>
  <c r="AU319" i="2"/>
  <c r="AU208" i="2"/>
  <c r="AU663" i="2"/>
  <c r="AU225" i="2"/>
  <c r="AU97" i="2"/>
  <c r="AU599" i="2"/>
  <c r="AU427" i="2"/>
  <c r="AU521" i="2"/>
  <c r="AU41" i="2"/>
  <c r="AU223" i="2"/>
  <c r="AU35" i="2"/>
  <c r="AU517" i="2"/>
  <c r="AU185" i="2"/>
  <c r="AU507" i="2"/>
  <c r="AU576" i="2"/>
  <c r="AU272" i="2"/>
  <c r="AU379" i="2"/>
  <c r="AU568" i="2"/>
  <c r="AU680" i="2"/>
  <c r="AU564" i="2"/>
  <c r="AU483" i="2"/>
  <c r="AU484" i="2"/>
  <c r="AU354" i="2"/>
  <c r="AU47" i="2"/>
  <c r="AU395" i="2"/>
  <c r="AU82" i="2"/>
  <c r="AU470" i="2"/>
  <c r="AU194" i="2"/>
  <c r="AU490" i="2"/>
  <c r="AU299" i="2"/>
  <c r="AU219" i="2"/>
  <c r="AU449" i="2"/>
  <c r="AU703" i="2"/>
  <c r="AU69" i="2"/>
  <c r="AU646" i="2"/>
  <c r="AU236" i="2"/>
  <c r="AU450" i="2"/>
  <c r="AU573" i="2"/>
  <c r="AU246" i="2"/>
  <c r="AU152" i="2"/>
  <c r="AU649" i="2"/>
  <c r="AU300" i="2"/>
  <c r="AU537" i="2"/>
  <c r="AU78" i="2"/>
  <c r="AU358" i="2"/>
  <c r="AU393" i="2"/>
  <c r="AU201" i="2"/>
  <c r="AU630" i="2"/>
  <c r="AU438" i="2"/>
  <c r="AU335" i="2"/>
  <c r="AU429" i="2"/>
  <c r="AU224" i="2"/>
  <c r="AU127" i="2"/>
  <c r="AU615" i="2"/>
  <c r="AU147" i="2"/>
  <c r="AU215" i="2"/>
  <c r="AU84" i="2"/>
  <c r="AU93" i="2"/>
  <c r="AU437" i="2"/>
  <c r="AU579" i="2"/>
  <c r="AU3" i="2"/>
  <c r="AU423" i="2"/>
  <c r="AU259" i="2"/>
  <c r="AU434" i="2"/>
  <c r="AU293" i="2"/>
  <c r="AU96" i="2"/>
  <c r="AU338" i="2"/>
  <c r="AU453" i="2"/>
  <c r="AU554" i="2"/>
  <c r="AU500" i="2"/>
  <c r="AU372" i="2"/>
  <c r="AU662" i="2"/>
  <c r="AU475" i="2"/>
  <c r="AU345" i="2"/>
  <c r="AU460" i="2"/>
  <c r="AU541" i="2"/>
  <c r="AU591" i="2"/>
  <c r="AU59" i="2"/>
  <c r="AU545" i="2"/>
  <c r="AU86" i="2"/>
  <c r="AU143" i="2"/>
  <c r="AU76" i="2"/>
  <c r="AU389" i="2"/>
  <c r="AU409" i="2"/>
  <c r="AV560" i="2" l="1"/>
  <c r="Y13" i="3"/>
  <c r="AV716" i="2"/>
  <c r="W96" i="3"/>
  <c r="AV729" i="2"/>
  <c r="W97" i="3"/>
  <c r="Y20" i="3"/>
  <c r="W38" i="3"/>
  <c r="Y6" i="3"/>
  <c r="Y110" i="3"/>
  <c r="W28" i="3"/>
  <c r="Y7" i="3"/>
  <c r="W112" i="3"/>
  <c r="Y81" i="3"/>
  <c r="W22" i="3"/>
  <c r="W122" i="3"/>
  <c r="Y75" i="3"/>
  <c r="W27" i="3"/>
  <c r="Y52" i="3"/>
  <c r="W70" i="3"/>
  <c r="W5" i="3"/>
  <c r="Y82" i="3"/>
  <c r="W41" i="3"/>
  <c r="W65" i="3"/>
  <c r="W103" i="3"/>
  <c r="Y19" i="3"/>
  <c r="W59" i="3"/>
  <c r="Y106" i="3"/>
  <c r="W16" i="3"/>
  <c r="Y17" i="3"/>
  <c r="W125" i="3"/>
  <c r="Y96" i="3"/>
  <c r="Y10" i="3"/>
  <c r="W116" i="3"/>
  <c r="Y92" i="3"/>
  <c r="Y46" i="3"/>
  <c r="Y15" i="3"/>
  <c r="Y16" i="3"/>
  <c r="W80" i="3"/>
  <c r="Y99" i="3"/>
  <c r="W37" i="3"/>
  <c r="Y30" i="3"/>
  <c r="W117" i="3"/>
  <c r="Y8" i="3"/>
  <c r="W91" i="3"/>
  <c r="Y29" i="3"/>
  <c r="W78" i="3"/>
  <c r="Y23" i="3"/>
  <c r="Y109" i="3"/>
  <c r="W51" i="3"/>
  <c r="Y24" i="3"/>
  <c r="W94" i="3"/>
  <c r="W105" i="3"/>
  <c r="Y71" i="3"/>
  <c r="W84" i="3"/>
  <c r="Y104" i="3"/>
  <c r="W106" i="3"/>
  <c r="Y95" i="3"/>
  <c r="W13" i="3"/>
  <c r="Y43" i="3"/>
  <c r="W68" i="3"/>
  <c r="W108" i="3"/>
  <c r="W55" i="3"/>
  <c r="W100" i="3"/>
  <c r="Y40" i="3"/>
  <c r="Y3" i="3"/>
  <c r="W113" i="3"/>
  <c r="Y44" i="3"/>
  <c r="W93" i="3"/>
  <c r="Y120" i="3"/>
  <c r="W52" i="3"/>
  <c r="Y57" i="3"/>
  <c r="W107" i="3"/>
  <c r="Y72" i="3"/>
  <c r="W121" i="3"/>
  <c r="Y101" i="3"/>
  <c r="W15" i="3"/>
  <c r="Y124" i="3"/>
  <c r="W104" i="3"/>
  <c r="Y108" i="3"/>
  <c r="W25" i="3"/>
  <c r="Y45" i="3"/>
  <c r="W44" i="3"/>
  <c r="W64" i="3"/>
  <c r="W4" i="3"/>
  <c r="Y35" i="3"/>
  <c r="Y88" i="3"/>
  <c r="W111" i="3"/>
  <c r="Y27" i="3"/>
  <c r="W77" i="3"/>
  <c r="W58" i="3"/>
  <c r="W109" i="3"/>
  <c r="Y64" i="3"/>
  <c r="W90" i="3"/>
  <c r="Y54" i="3"/>
  <c r="Y114" i="3"/>
  <c r="W19" i="3"/>
  <c r="W115" i="3"/>
  <c r="Y125" i="3"/>
  <c r="W63" i="3"/>
  <c r="Y66" i="3"/>
  <c r="W10" i="3"/>
  <c r="W48" i="3"/>
  <c r="W74" i="3"/>
  <c r="Y121" i="3"/>
  <c r="W9" i="3"/>
  <c r="Y2" i="3"/>
  <c r="W83" i="3"/>
  <c r="Y97" i="3"/>
  <c r="W31" i="3"/>
  <c r="Y74" i="3"/>
  <c r="W118" i="3"/>
  <c r="Y78" i="3"/>
  <c r="W119" i="3"/>
  <c r="W120" i="3"/>
  <c r="Y41" i="3"/>
  <c r="Y53" i="3"/>
  <c r="Y98" i="3"/>
  <c r="W71" i="3"/>
  <c r="W124" i="3"/>
  <c r="W33" i="3"/>
  <c r="Y85" i="3"/>
  <c r="W43" i="3"/>
  <c r="W2" i="3"/>
  <c r="Y51" i="3"/>
  <c r="W89" i="3"/>
  <c r="Y86" i="3"/>
  <c r="Y28" i="3"/>
  <c r="W73" i="3"/>
  <c r="Y42" i="3"/>
  <c r="Y112" i="3"/>
  <c r="W21" i="3"/>
  <c r="Y22" i="3"/>
  <c r="Y93" i="3"/>
  <c r="Y62" i="3"/>
  <c r="Y94" i="3"/>
  <c r="Y47" i="3"/>
  <c r="W72" i="3"/>
  <c r="Y123" i="3"/>
  <c r="W101" i="3"/>
  <c r="Y32" i="3"/>
  <c r="Y11" i="3"/>
  <c r="W34" i="3"/>
  <c r="Y102" i="3"/>
  <c r="W45" i="3"/>
  <c r="Y26" i="3"/>
  <c r="Y107" i="3"/>
  <c r="W50" i="3"/>
  <c r="Y56" i="3"/>
  <c r="W54" i="3"/>
  <c r="W114" i="3"/>
  <c r="Y122" i="3"/>
  <c r="Y36" i="3"/>
  <c r="W11" i="3"/>
  <c r="Y63" i="3"/>
  <c r="W12" i="3"/>
  <c r="Y18" i="3"/>
  <c r="W66" i="3"/>
  <c r="Y49" i="3"/>
  <c r="Y117" i="3"/>
  <c r="Y100" i="3"/>
  <c r="W110" i="3"/>
  <c r="W42" i="3"/>
  <c r="W7" i="3"/>
  <c r="Y113" i="3"/>
  <c r="W81" i="3"/>
  <c r="Y25" i="3"/>
  <c r="Y119" i="3"/>
  <c r="W49" i="3"/>
  <c r="Y87" i="3"/>
  <c r="W62" i="3"/>
  <c r="Y90" i="3"/>
  <c r="W6" i="3"/>
  <c r="Y76" i="3"/>
  <c r="W53" i="3"/>
  <c r="Y5" i="3"/>
  <c r="W98" i="3"/>
  <c r="W23" i="3"/>
  <c r="Y14" i="3"/>
  <c r="W14" i="3"/>
  <c r="Y33" i="3"/>
  <c r="W69" i="3"/>
  <c r="Y55" i="3"/>
  <c r="W79" i="3"/>
  <c r="Y67" i="3"/>
  <c r="Y37" i="3"/>
  <c r="Y4" i="3"/>
  <c r="W99" i="3"/>
  <c r="W30" i="3"/>
  <c r="Y111" i="3"/>
  <c r="W8" i="3"/>
  <c r="W20" i="3"/>
  <c r="Y39" i="3"/>
  <c r="W26" i="3"/>
  <c r="W82" i="3"/>
  <c r="Y89" i="3"/>
  <c r="W47" i="3"/>
  <c r="Y9" i="3"/>
  <c r="W123" i="3"/>
  <c r="Y60" i="3"/>
  <c r="W60" i="3"/>
  <c r="Y34" i="3"/>
  <c r="W86" i="3"/>
  <c r="Y68" i="3"/>
  <c r="W85" i="3"/>
  <c r="Y115" i="3"/>
  <c r="Y91" i="3"/>
  <c r="Y83" i="3"/>
  <c r="Y31" i="3"/>
  <c r="W40" i="3"/>
  <c r="Y118" i="3"/>
  <c r="W3" i="3"/>
  <c r="Y48" i="3"/>
  <c r="W75" i="3"/>
  <c r="Y38" i="3"/>
  <c r="W87" i="3"/>
  <c r="W24" i="3"/>
  <c r="Y103" i="3"/>
  <c r="W56" i="3"/>
  <c r="W32" i="3"/>
  <c r="Y59" i="3"/>
  <c r="Y61" i="3"/>
  <c r="W61" i="3"/>
  <c r="Y12" i="3"/>
  <c r="W17" i="3"/>
  <c r="W102" i="3"/>
  <c r="Y79" i="3"/>
  <c r="W92" i="3"/>
  <c r="W46" i="3"/>
  <c r="Y77" i="3"/>
  <c r="Y73" i="3"/>
  <c r="Y21" i="3"/>
  <c r="W35" i="3"/>
  <c r="W88" i="3"/>
  <c r="W29" i="3"/>
  <c r="Y70" i="3"/>
  <c r="W39" i="3"/>
  <c r="Y65" i="3"/>
  <c r="Y50" i="3"/>
  <c r="W57" i="3"/>
  <c r="Y58" i="3"/>
  <c r="Y105" i="3"/>
  <c r="W76" i="3"/>
  <c r="Y84" i="3"/>
  <c r="W36" i="3"/>
  <c r="Y80" i="3"/>
  <c r="W67" i="3"/>
  <c r="Y69" i="3"/>
  <c r="W95" i="3"/>
  <c r="W18" i="3"/>
  <c r="Y116" i="3"/>
  <c r="AV373" i="2"/>
  <c r="AV669" i="2"/>
  <c r="AV607" i="2"/>
  <c r="AV652" i="2"/>
  <c r="AV264" i="2"/>
  <c r="AV495" i="2"/>
  <c r="AV480" i="2"/>
  <c r="AV184" i="2"/>
  <c r="AV187" i="2"/>
  <c r="AV324" i="2"/>
  <c r="AV524" i="2"/>
  <c r="AV108" i="2"/>
  <c r="AV150" i="2"/>
  <c r="AV135" i="2"/>
  <c r="AV598" i="2"/>
  <c r="AV414" i="2"/>
  <c r="AV63" i="2"/>
  <c r="AV582" i="2"/>
  <c r="AV290" i="2"/>
  <c r="AV199" i="2"/>
  <c r="AV614" i="2"/>
  <c r="AV215" i="2"/>
  <c r="AV463" i="2"/>
  <c r="AV30" i="2"/>
  <c r="AV116" i="2"/>
  <c r="AV388" i="2"/>
  <c r="AV430" i="2"/>
  <c r="AV138" i="2"/>
  <c r="AV65" i="2"/>
  <c r="AV23" i="2"/>
  <c r="AV37" i="2"/>
  <c r="AV536" i="2"/>
  <c r="AV472" i="2"/>
  <c r="AV303" i="2"/>
  <c r="AV53" i="2"/>
  <c r="AV653" i="2"/>
  <c r="AV390" i="2"/>
  <c r="AV643" i="2"/>
  <c r="AV629" i="2"/>
  <c r="AV310" i="2"/>
  <c r="AV698" i="2"/>
  <c r="AV715" i="2"/>
  <c r="AV573" i="2"/>
  <c r="AV82" i="2"/>
  <c r="AV507" i="2"/>
  <c r="AV208" i="2"/>
  <c r="AV466" i="2"/>
  <c r="AV307" i="2"/>
  <c r="AV201" i="2"/>
  <c r="AV130" i="2"/>
  <c r="AV93" i="2"/>
  <c r="AV626" i="2"/>
  <c r="AV114" i="2"/>
  <c r="AV25" i="2"/>
  <c r="AV442" i="2"/>
  <c r="AV533" i="2"/>
  <c r="AV377" i="2"/>
  <c r="AV245" i="2"/>
  <c r="AV242" i="2"/>
  <c r="AV357" i="2"/>
  <c r="AV16" i="2"/>
  <c r="AV694" i="2"/>
  <c r="AV617" i="2"/>
  <c r="AV161" i="2"/>
  <c r="AV439" i="2"/>
  <c r="AV12" i="2"/>
  <c r="AV384" i="2"/>
  <c r="AV570" i="2"/>
  <c r="AV702" i="2"/>
  <c r="AV547" i="2"/>
  <c r="AV502" i="2"/>
  <c r="AV292" i="2"/>
  <c r="AV605" i="2"/>
  <c r="AV705" i="2"/>
  <c r="AV278" i="2"/>
  <c r="AV152" i="2"/>
  <c r="AV194" i="2"/>
  <c r="AV272" i="2"/>
  <c r="AV225" i="2"/>
  <c r="AV180" i="2"/>
  <c r="AV567" i="2"/>
  <c r="AV234" i="2"/>
  <c r="AV146" i="2"/>
  <c r="AV438" i="2"/>
  <c r="AV376" i="2"/>
  <c r="AV329" i="2"/>
  <c r="AV364" i="2"/>
  <c r="AV271" i="2"/>
  <c r="AV435" i="2"/>
  <c r="AV675" i="2"/>
  <c r="AV679" i="2"/>
  <c r="AV468" i="2"/>
  <c r="AV654" i="2"/>
  <c r="AV641" i="2"/>
  <c r="AV670" i="2"/>
  <c r="AV73" i="2"/>
  <c r="AV378" i="2"/>
  <c r="AV162" i="2"/>
  <c r="AV128" i="2"/>
  <c r="AV222" i="2"/>
  <c r="AV542" i="2"/>
  <c r="AV312" i="2"/>
  <c r="AV602" i="2"/>
  <c r="AV353" i="2"/>
  <c r="AV543" i="2"/>
  <c r="AV684" i="2"/>
  <c r="AV368" i="2"/>
  <c r="AV454" i="2"/>
  <c r="AV275" i="2"/>
  <c r="AV721" i="2"/>
  <c r="AV366" i="2"/>
  <c r="AV11" i="2"/>
  <c r="AV84" i="2"/>
  <c r="AV209" i="2"/>
  <c r="AV67" i="2"/>
  <c r="AV436" i="2"/>
  <c r="AV341" i="2"/>
  <c r="AV407" i="2"/>
  <c r="AV167" i="2"/>
  <c r="AV92" i="2"/>
  <c r="AV709" i="2"/>
  <c r="AV660" i="2"/>
  <c r="AV401" i="2"/>
  <c r="AV232" i="2"/>
  <c r="AV176" i="2"/>
  <c r="AV160" i="2"/>
  <c r="AV288" i="2"/>
  <c r="AV60" i="2"/>
  <c r="AV717" i="2"/>
  <c r="AV469" i="2"/>
  <c r="AV331" i="2"/>
  <c r="AV493" i="2"/>
  <c r="AV118" i="2"/>
  <c r="AV637" i="2"/>
  <c r="AV720" i="2"/>
  <c r="AV257" i="2"/>
  <c r="AV196" i="2"/>
  <c r="AV246" i="2"/>
  <c r="AV470" i="2"/>
  <c r="AV576" i="2"/>
  <c r="AV663" i="2"/>
  <c r="AV505" i="2"/>
  <c r="AV351" i="2"/>
  <c r="AV630" i="2"/>
  <c r="AV88" i="2"/>
  <c r="AV70" i="2"/>
  <c r="AV296" i="2"/>
  <c r="AV618" i="2"/>
  <c r="AV205" i="2"/>
  <c r="AV667" i="2"/>
  <c r="AV405" i="2"/>
  <c r="AV156" i="2"/>
  <c r="AV534" i="2"/>
  <c r="AV661" i="2"/>
  <c r="AV314" i="2"/>
  <c r="AV347" i="2"/>
  <c r="AV549" i="2"/>
  <c r="AV159" i="2"/>
  <c r="AV350" i="2"/>
  <c r="AV43" i="2"/>
  <c r="AV74" i="2"/>
  <c r="AV611" i="2"/>
  <c r="AV592" i="2"/>
  <c r="AV110" i="2"/>
  <c r="AV289" i="2"/>
  <c r="AV648" i="2"/>
  <c r="AV165" i="2"/>
  <c r="AV252" i="2"/>
  <c r="AV558" i="2"/>
  <c r="AV21" i="2"/>
  <c r="AV704" i="2"/>
  <c r="AV316" i="2"/>
  <c r="AV486" i="2"/>
  <c r="AV147" i="2"/>
  <c r="AV141" i="2"/>
  <c r="AV526" i="2"/>
  <c r="AV571" i="2"/>
  <c r="AV409" i="2"/>
  <c r="AV339" i="2"/>
  <c r="AV227" i="2"/>
  <c r="AV46" i="2"/>
  <c r="AV129" i="2"/>
  <c r="AV539" i="2"/>
  <c r="AV471" i="2"/>
  <c r="AV260" i="2"/>
  <c r="AV553" i="2"/>
  <c r="AV631" i="2"/>
  <c r="AV265" i="2"/>
  <c r="AV706" i="2"/>
  <c r="AV99" i="2"/>
  <c r="AV692" i="2"/>
  <c r="AV29" i="2"/>
  <c r="AV217" i="2"/>
  <c r="AV168" i="2"/>
  <c r="AV606" i="2"/>
  <c r="AV166" i="2"/>
  <c r="AV313" i="2"/>
  <c r="AV450" i="2"/>
  <c r="AV395" i="2"/>
  <c r="AV185" i="2"/>
  <c r="AV319" i="2"/>
  <c r="AV325" i="2"/>
  <c r="AV27" i="2"/>
  <c r="AV3" i="2"/>
  <c r="AV358" i="2"/>
  <c r="AV7" i="2"/>
  <c r="AV404" i="2"/>
  <c r="AV45" i="2"/>
  <c r="AV133" i="2"/>
  <c r="AV515" i="2"/>
  <c r="AV603" i="2"/>
  <c r="AV572" i="2"/>
  <c r="AV367" i="2"/>
  <c r="AV148" i="2"/>
  <c r="AV139" i="2"/>
  <c r="AV540" i="2"/>
  <c r="AV337" i="2"/>
  <c r="AV426" i="2"/>
  <c r="AV644" i="2"/>
  <c r="AV370" i="2"/>
  <c r="AV343" i="2"/>
  <c r="AV415" i="2"/>
  <c r="AV687" i="2"/>
  <c r="AV18" i="2"/>
  <c r="AV566" i="2"/>
  <c r="AV569" i="2"/>
  <c r="AV8" i="2"/>
  <c r="AV42" i="2"/>
  <c r="AV359" i="2"/>
  <c r="AV186" i="2"/>
  <c r="AV5" i="2"/>
  <c r="AV144" i="2"/>
  <c r="AV123" i="2"/>
  <c r="AV516" i="2"/>
  <c r="AV238" i="2"/>
  <c r="AV57" i="2"/>
  <c r="AV389" i="2"/>
  <c r="AV327" i="2"/>
  <c r="AV400" i="2"/>
  <c r="AV531" i="2"/>
  <c r="AV621" i="2"/>
  <c r="AV707" i="2"/>
  <c r="AV274" i="2"/>
  <c r="AV676" i="2"/>
  <c r="AV26" i="2"/>
  <c r="AV170" i="2"/>
  <c r="AV691" i="2"/>
  <c r="AV142" i="2"/>
  <c r="AV557" i="2"/>
  <c r="AV588" i="2"/>
  <c r="AV504" i="2"/>
  <c r="AV406" i="2"/>
  <c r="AV396" i="2"/>
  <c r="AV164" i="2"/>
  <c r="AV22" i="2"/>
  <c r="AV580" i="2"/>
  <c r="AV236" i="2"/>
  <c r="AV47" i="2"/>
  <c r="AV517" i="2"/>
  <c r="AV333" i="2"/>
  <c r="AV432" i="2"/>
  <c r="AV306" i="2"/>
  <c r="AV503" i="2"/>
  <c r="AV221" i="2"/>
  <c r="AV285" i="2"/>
  <c r="AV268" i="2"/>
  <c r="AV362" i="2"/>
  <c r="AV683" i="2"/>
  <c r="AV24" i="2"/>
  <c r="AV256" i="2"/>
  <c r="AV421" i="2"/>
  <c r="AV578" i="2"/>
  <c r="AV226" i="2"/>
  <c r="AV448" i="2"/>
  <c r="AV677" i="2"/>
  <c r="AV548" i="2"/>
  <c r="AV545" i="2"/>
  <c r="AV322" i="2"/>
  <c r="AV494" i="2"/>
  <c r="AV261" i="2"/>
  <c r="AV317" i="2"/>
  <c r="AV530" i="2"/>
  <c r="AV344" i="2"/>
  <c r="AV477" i="2"/>
  <c r="AV44" i="2"/>
  <c r="AV267" i="2"/>
  <c r="AV700" i="2"/>
  <c r="AV650" i="2"/>
  <c r="AV457" i="2"/>
  <c r="AV658" i="2"/>
  <c r="AV451" i="2"/>
  <c r="AV375" i="2"/>
  <c r="AV615" i="2"/>
  <c r="AV563" i="2"/>
  <c r="AV240" i="2"/>
  <c r="AV76" i="2"/>
  <c r="AV213" i="2"/>
  <c r="AV554" i="2"/>
  <c r="AV38" i="2"/>
  <c r="AV2" i="2"/>
  <c r="AV428" i="2"/>
  <c r="AV269" i="2"/>
  <c r="AV632" i="2"/>
  <c r="AV579" i="2"/>
  <c r="AV228" i="2"/>
  <c r="AV231" i="2"/>
  <c r="AV403" i="2"/>
  <c r="AV32" i="2"/>
  <c r="AV305" i="2"/>
  <c r="AV431" i="2"/>
  <c r="AV624" i="2"/>
  <c r="AV36" i="2"/>
  <c r="AV119" i="2"/>
  <c r="AV301" i="2"/>
  <c r="AV634" i="2"/>
  <c r="AV510" i="2"/>
  <c r="AV66" i="2"/>
  <c r="AV646" i="2"/>
  <c r="AV354" i="2"/>
  <c r="AV35" i="2"/>
  <c r="AV718" i="2"/>
  <c r="AV712" i="2"/>
  <c r="AV523" i="2"/>
  <c r="AV230" i="2"/>
  <c r="AV203" i="2"/>
  <c r="AV385" i="2"/>
  <c r="AV298" i="2"/>
  <c r="AV111" i="2"/>
  <c r="AV402" i="2"/>
  <c r="AV10" i="2"/>
  <c r="AV174" i="2"/>
  <c r="AV514" i="2"/>
  <c r="AV195" i="2"/>
  <c r="AV100" i="2"/>
  <c r="AV155" i="2"/>
  <c r="AV386" i="2"/>
  <c r="AV725" i="2"/>
  <c r="AV40" i="2"/>
  <c r="AV59" i="2"/>
  <c r="AV444" i="2"/>
  <c r="AV4" i="2"/>
  <c r="AV608" i="2"/>
  <c r="AV713" i="2"/>
  <c r="AV710" i="2"/>
  <c r="AV58" i="2"/>
  <c r="AV520" i="2"/>
  <c r="AV15" i="2"/>
  <c r="AV134" i="2"/>
  <c r="AV690" i="2"/>
  <c r="AV688" i="2"/>
  <c r="AV348" i="2"/>
  <c r="AV478" i="2"/>
  <c r="AV145" i="2"/>
  <c r="AV104" i="2"/>
  <c r="AV596" i="2"/>
  <c r="AV127" i="2"/>
  <c r="AV172" i="2"/>
  <c r="AV143" i="2"/>
  <c r="AV482" i="2"/>
  <c r="AV453" i="2"/>
  <c r="AV158" i="2"/>
  <c r="AV204" i="2"/>
  <c r="AV462" i="2"/>
  <c r="AV559" i="2"/>
  <c r="AV425" i="2"/>
  <c r="AV604" i="2"/>
  <c r="AV85" i="2"/>
  <c r="AV498" i="2"/>
  <c r="AV459" i="2"/>
  <c r="AV68" i="2"/>
  <c r="AV443" i="2"/>
  <c r="AV101" i="2"/>
  <c r="AV584" i="2"/>
  <c r="AV544" i="2"/>
  <c r="AV277" i="2"/>
  <c r="AV722" i="2"/>
  <c r="AV171" i="2"/>
  <c r="AV528" i="2"/>
  <c r="AV481" i="2"/>
  <c r="AV69" i="2"/>
  <c r="AV484" i="2"/>
  <c r="AV223" i="2"/>
  <c r="AV131" i="2"/>
  <c r="AV620" i="2"/>
  <c r="AV31" i="2"/>
  <c r="AV263" i="2"/>
  <c r="AV113" i="2"/>
  <c r="AV410" i="2"/>
  <c r="AV309" i="2"/>
  <c r="AV178" i="2"/>
  <c r="AV140" i="2"/>
  <c r="AV323" i="2"/>
  <c r="AV291" i="2"/>
  <c r="AV281" i="2"/>
  <c r="AV72" i="2"/>
  <c r="AV622" i="2"/>
  <c r="AV54" i="2"/>
  <c r="AV270" i="2"/>
  <c r="AV372" i="2"/>
  <c r="AV586" i="2"/>
  <c r="AV693" i="2"/>
  <c r="AV591" i="2"/>
  <c r="AV295" i="2"/>
  <c r="AV210" i="2"/>
  <c r="AV474" i="2"/>
  <c r="AV550" i="2"/>
  <c r="AV475" i="2"/>
  <c r="AV681" i="2"/>
  <c r="AV423" i="2"/>
  <c r="AV345" i="2"/>
  <c r="AV80" i="2"/>
  <c r="AV20" i="2"/>
  <c r="AV600" i="2"/>
  <c r="AV334" i="2"/>
  <c r="AV613" i="2"/>
  <c r="AV499" i="2"/>
  <c r="AV332" i="2"/>
  <c r="AV136" i="2"/>
  <c r="AV279" i="2"/>
  <c r="AV14" i="2"/>
  <c r="AV224" i="2"/>
  <c r="AV525" i="2"/>
  <c r="AV86" i="2"/>
  <c r="AV633" i="2"/>
  <c r="AV338" i="2"/>
  <c r="AV671" i="2"/>
  <c r="AV103" i="2"/>
  <c r="AV594" i="2"/>
  <c r="AV619" i="2"/>
  <c r="AV75" i="2"/>
  <c r="AV276" i="2"/>
  <c r="AV369" i="2"/>
  <c r="AV153" i="2"/>
  <c r="AV321" i="2"/>
  <c r="AV330" i="2"/>
  <c r="AV262" i="2"/>
  <c r="AV508" i="2"/>
  <c r="AV297" i="2"/>
  <c r="AV730" i="2"/>
  <c r="AV382" i="2"/>
  <c r="AV346" i="2"/>
  <c r="AV581" i="2"/>
  <c r="AV612" i="2"/>
  <c r="AV673" i="2"/>
  <c r="AV703" i="2"/>
  <c r="AV483" i="2"/>
  <c r="AV41" i="2"/>
  <c r="AV682" i="2"/>
  <c r="AV422" i="2"/>
  <c r="AV121" i="2"/>
  <c r="AV283" i="2"/>
  <c r="AV48" i="2"/>
  <c r="AV397" i="2"/>
  <c r="AV169" i="2"/>
  <c r="AV280" i="2"/>
  <c r="AV374" i="2"/>
  <c r="AV87" i="2"/>
  <c r="AV124" i="2"/>
  <c r="AV513" i="2"/>
  <c r="AV192" i="2"/>
  <c r="AV595" i="2"/>
  <c r="AV656" i="2"/>
  <c r="AV220" i="2"/>
  <c r="AV446" i="2"/>
  <c r="AV522" i="2"/>
  <c r="AV465" i="2"/>
  <c r="AV541" i="2"/>
  <c r="AV593" i="2"/>
  <c r="AV381" i="2"/>
  <c r="AV105" i="2"/>
  <c r="AV512" i="2"/>
  <c r="AV500" i="2"/>
  <c r="AV387" i="2"/>
  <c r="AV723" i="2"/>
  <c r="AV371" i="2"/>
  <c r="AV416" i="2"/>
  <c r="AV318" i="2"/>
  <c r="AV695" i="2"/>
  <c r="AV258" i="2"/>
  <c r="AV609" i="2"/>
  <c r="AV685" i="2"/>
  <c r="AV391" i="2"/>
  <c r="AV487" i="2"/>
  <c r="AV458" i="2"/>
  <c r="AV527" i="2"/>
  <c r="AV429" i="2"/>
  <c r="AV647" i="2"/>
  <c r="AV112" i="2"/>
  <c r="AV52" i="2"/>
  <c r="AV96" i="2"/>
  <c r="AV90" i="2"/>
  <c r="AV188" i="2"/>
  <c r="AV241" i="2"/>
  <c r="AV610" i="2"/>
  <c r="AV126" i="2"/>
  <c r="AV731" i="2"/>
  <c r="AV253" i="2"/>
  <c r="AV202" i="2"/>
  <c r="AV665" i="2"/>
  <c r="AV95" i="2"/>
  <c r="AV273" i="2"/>
  <c r="AV189" i="2"/>
  <c r="AV551" i="2"/>
  <c r="AV266" i="2"/>
  <c r="AV190" i="2"/>
  <c r="AV206" i="2"/>
  <c r="AV284" i="2"/>
  <c r="AV78" i="2"/>
  <c r="AV449" i="2"/>
  <c r="AV564" i="2"/>
  <c r="AV521" i="2"/>
  <c r="AV109" i="2"/>
  <c r="AV686" i="2"/>
  <c r="AV125" i="2"/>
  <c r="AV628" i="2"/>
  <c r="AV678" i="2"/>
  <c r="AV714" i="2"/>
  <c r="AV638" i="2"/>
  <c r="AV420" i="2"/>
  <c r="AV198" i="2"/>
  <c r="AV497" i="2"/>
  <c r="AV244" i="2"/>
  <c r="AV6" i="2"/>
  <c r="AV565" i="2"/>
  <c r="AV699" i="2"/>
  <c r="AV154" i="2"/>
  <c r="AV294" i="2"/>
  <c r="AV640" i="2"/>
  <c r="AV98" i="2"/>
  <c r="AV460" i="2"/>
  <c r="AV597" i="2"/>
  <c r="AV355" i="2"/>
  <c r="AV728" i="2"/>
  <c r="AV719" i="2"/>
  <c r="AV28" i="2"/>
  <c r="AV328" i="2"/>
  <c r="AV91" i="2"/>
  <c r="AV445" i="2"/>
  <c r="AV562" i="2"/>
  <c r="AV724" i="2"/>
  <c r="AV408" i="2"/>
  <c r="AV501" i="2"/>
  <c r="AV666" i="2"/>
  <c r="AV636" i="2"/>
  <c r="AV239" i="2"/>
  <c r="AV433" i="2"/>
  <c r="AV117" i="2"/>
  <c r="AV200" i="2"/>
  <c r="AV157" i="2"/>
  <c r="AV122" i="2"/>
  <c r="AV212" i="2"/>
  <c r="AV293" i="2"/>
  <c r="AV106" i="2"/>
  <c r="AV83" i="2"/>
  <c r="AV34" i="2"/>
  <c r="AV583" i="2"/>
  <c r="AV587" i="2"/>
  <c r="AV639" i="2"/>
  <c r="AV413" i="2"/>
  <c r="AV419" i="2"/>
  <c r="AV182" i="2"/>
  <c r="AV383" i="2"/>
  <c r="AV711" i="2"/>
  <c r="AV485" i="2"/>
  <c r="AV102" i="2"/>
  <c r="AV535" i="2"/>
  <c r="AV492" i="2"/>
  <c r="AV479" i="2"/>
  <c r="AV655" i="2"/>
  <c r="AV537" i="2"/>
  <c r="AV219" i="2"/>
  <c r="AV680" i="2"/>
  <c r="AV427" i="2"/>
  <c r="AV286" i="2"/>
  <c r="AV393" i="2"/>
  <c r="AV585" i="2"/>
  <c r="AV173" i="2"/>
  <c r="AV197" i="2"/>
  <c r="AV697" i="2"/>
  <c r="AV411" i="2"/>
  <c r="AV175" i="2"/>
  <c r="AV50" i="2"/>
  <c r="AV574" i="2"/>
  <c r="AV732" i="2"/>
  <c r="AV674" i="2"/>
  <c r="AV229" i="2"/>
  <c r="AV342" i="2"/>
  <c r="AV9" i="2"/>
  <c r="AV363" i="2"/>
  <c r="AV657" i="2"/>
  <c r="AV590" i="2"/>
  <c r="AV627" i="2"/>
  <c r="AV447" i="2"/>
  <c r="AV642" i="2"/>
  <c r="AV115" i="2"/>
  <c r="AV181" i="2"/>
  <c r="AV518" i="2"/>
  <c r="AV13" i="2"/>
  <c r="AV727" i="2"/>
  <c r="AV251" i="2"/>
  <c r="AV235" i="2"/>
  <c r="AV216" i="2"/>
  <c r="AV336" i="2"/>
  <c r="AV249" i="2"/>
  <c r="AV496" i="2"/>
  <c r="AV664" i="2"/>
  <c r="AV538" i="2"/>
  <c r="AV424" i="2"/>
  <c r="AV726" i="2"/>
  <c r="AV394" i="2"/>
  <c r="AV360" i="2"/>
  <c r="AV287" i="2"/>
  <c r="AV575" i="2"/>
  <c r="AV616" i="2"/>
  <c r="AV509" i="2"/>
  <c r="AV434" i="2"/>
  <c r="AV89" i="2"/>
  <c r="AV326" i="2"/>
  <c r="AV398" i="2"/>
  <c r="AV361" i="2"/>
  <c r="AV365" i="2"/>
  <c r="AV282" i="2"/>
  <c r="AV254" i="2"/>
  <c r="AV440" i="2"/>
  <c r="AV107" i="2"/>
  <c r="AV651" i="2"/>
  <c r="AV56" i="2"/>
  <c r="AV259" i="2"/>
  <c r="AV601" i="2"/>
  <c r="AV491" i="2"/>
  <c r="AV79" i="2"/>
  <c r="AV668" i="2"/>
  <c r="AV300" i="2"/>
  <c r="AV299" i="2"/>
  <c r="AV568" i="2"/>
  <c r="AV599" i="2"/>
  <c r="AV589" i="2"/>
  <c r="AV356" i="2"/>
  <c r="AV635" i="2"/>
  <c r="AV577" i="2"/>
  <c r="AV151" i="2"/>
  <c r="AV659" i="2"/>
  <c r="AV417" i="2"/>
  <c r="AV77" i="2"/>
  <c r="AV672" i="2"/>
  <c r="AV506" i="2"/>
  <c r="AV701" i="2"/>
  <c r="AV120" i="2"/>
  <c r="AV149" i="2"/>
  <c r="AV183" i="2"/>
  <c r="AV489" i="2"/>
  <c r="AV625" i="2"/>
  <c r="AV708" i="2"/>
  <c r="AV49" i="2"/>
  <c r="AV464" i="2"/>
  <c r="AV55" i="2"/>
  <c r="AV218" i="2"/>
  <c r="AV94" i="2"/>
  <c r="AV546" i="2"/>
  <c r="AV556" i="2"/>
  <c r="AV476" i="2"/>
  <c r="AV455" i="2"/>
  <c r="AV237" i="2"/>
  <c r="AV177" i="2"/>
  <c r="AV304" i="2"/>
  <c r="AV248" i="2"/>
  <c r="AV233" i="2"/>
  <c r="AV302" i="2"/>
  <c r="AV437" i="2"/>
  <c r="AV461" i="2"/>
  <c r="AV243" i="2"/>
  <c r="AV561" i="2"/>
  <c r="AV349" i="2"/>
  <c r="AV441" i="2"/>
  <c r="AV412" i="2"/>
  <c r="AV61" i="2"/>
  <c r="AV532" i="2"/>
  <c r="AV81" i="2"/>
  <c r="AV473" i="2"/>
  <c r="AV311" i="2"/>
  <c r="AV247" i="2"/>
  <c r="AV51" i="2"/>
  <c r="AV689" i="2"/>
  <c r="AV255" i="2"/>
  <c r="AV488" i="2"/>
  <c r="AV696" i="2"/>
  <c r="AV511" i="2"/>
  <c r="AV214" i="2"/>
  <c r="AV207" i="2"/>
  <c r="AV39" i="2"/>
  <c r="AV193" i="2"/>
  <c r="AV380" i="2"/>
  <c r="AV17" i="2"/>
  <c r="AV649" i="2"/>
  <c r="AV490" i="2"/>
  <c r="AV379" i="2"/>
  <c r="AV97" i="2"/>
  <c r="AV645" i="2"/>
  <c r="AV320" i="2"/>
  <c r="AV62" i="2"/>
  <c r="AV452" i="2"/>
  <c r="AV335" i="2"/>
  <c r="AV308" i="2"/>
  <c r="AV71" i="2"/>
  <c r="AV467" i="2"/>
  <c r="AV529" i="2"/>
  <c r="AV250" i="2"/>
  <c r="AV315" i="2"/>
  <c r="AV132" i="2"/>
  <c r="AV662" i="2"/>
  <c r="AV137" i="2"/>
  <c r="AV33" i="2"/>
  <c r="AV19" i="2"/>
  <c r="AV552" i="2"/>
  <c r="AV733" i="2"/>
  <c r="AV392" i="2"/>
  <c r="AV191" i="2"/>
  <c r="AV64" i="2"/>
  <c r="AV555" i="2"/>
  <c r="AV163" i="2"/>
  <c r="AV519" i="2"/>
  <c r="AV623" i="2"/>
  <c r="AV211" i="2"/>
  <c r="AV340" i="2"/>
  <c r="AV179" i="2"/>
  <c r="AV352" i="2"/>
  <c r="AV418" i="2"/>
  <c r="AV399" i="2"/>
  <c r="X76" i="3" l="1"/>
  <c r="Z73" i="3"/>
  <c r="X43" i="3"/>
  <c r="Z107" i="3"/>
  <c r="Z88" i="3"/>
  <c r="Z105" i="3"/>
  <c r="Z26" i="3"/>
  <c r="Z19" i="3"/>
  <c r="Z58" i="3"/>
  <c r="X49" i="3"/>
  <c r="Z18" i="3"/>
  <c r="X45" i="3"/>
  <c r="Z22" i="3"/>
  <c r="X33" i="3"/>
  <c r="Z97" i="3"/>
  <c r="X19" i="3"/>
  <c r="X4" i="3"/>
  <c r="X107" i="3"/>
  <c r="X68" i="3"/>
  <c r="Z109" i="3"/>
  <c r="Z15" i="3"/>
  <c r="X103" i="3"/>
  <c r="X112" i="3"/>
  <c r="Z62" i="3"/>
  <c r="Z24" i="3"/>
  <c r="Z103" i="3"/>
  <c r="Z85" i="3"/>
  <c r="X24" i="3"/>
  <c r="X57" i="3"/>
  <c r="X92" i="3"/>
  <c r="X87" i="3"/>
  <c r="Z68" i="3"/>
  <c r="X20" i="3"/>
  <c r="X14" i="3"/>
  <c r="Z119" i="3"/>
  <c r="X12" i="3"/>
  <c r="Z102" i="3"/>
  <c r="X21" i="3"/>
  <c r="X124" i="3"/>
  <c r="X83" i="3"/>
  <c r="Z114" i="3"/>
  <c r="X64" i="3"/>
  <c r="Z57" i="3"/>
  <c r="Z43" i="3"/>
  <c r="Z23" i="3"/>
  <c r="Z46" i="3"/>
  <c r="X65" i="3"/>
  <c r="Z7" i="3"/>
  <c r="X56" i="3"/>
  <c r="X121" i="3"/>
  <c r="Z77" i="3"/>
  <c r="Z93" i="3"/>
  <c r="Z81" i="3"/>
  <c r="Z33" i="3"/>
  <c r="Z116" i="3"/>
  <c r="Z50" i="3"/>
  <c r="Z79" i="3"/>
  <c r="Z38" i="3"/>
  <c r="X86" i="3"/>
  <c r="X8" i="3"/>
  <c r="Z14" i="3"/>
  <c r="Z25" i="3"/>
  <c r="Z63" i="3"/>
  <c r="X34" i="3"/>
  <c r="Z112" i="3"/>
  <c r="X71" i="3"/>
  <c r="Z2" i="3"/>
  <c r="Z54" i="3"/>
  <c r="X44" i="3"/>
  <c r="X52" i="3"/>
  <c r="X13" i="3"/>
  <c r="X78" i="3"/>
  <c r="Z92" i="3"/>
  <c r="X41" i="3"/>
  <c r="X28" i="3"/>
  <c r="Z55" i="3"/>
  <c r="Z125" i="3"/>
  <c r="X26" i="3"/>
  <c r="X108" i="3"/>
  <c r="Z39" i="3"/>
  <c r="X18" i="3"/>
  <c r="Z65" i="3"/>
  <c r="X102" i="3"/>
  <c r="X75" i="3"/>
  <c r="Z34" i="3"/>
  <c r="Z111" i="3"/>
  <c r="X23" i="3"/>
  <c r="X81" i="3"/>
  <c r="X11" i="3"/>
  <c r="Z11" i="3"/>
  <c r="Z42" i="3"/>
  <c r="Z98" i="3"/>
  <c r="X9" i="3"/>
  <c r="X90" i="3"/>
  <c r="Z45" i="3"/>
  <c r="Z120" i="3"/>
  <c r="Z95" i="3"/>
  <c r="Z29" i="3"/>
  <c r="X116" i="3"/>
  <c r="Z82" i="3"/>
  <c r="Z110" i="3"/>
  <c r="Z49" i="3"/>
  <c r="X22" i="3"/>
  <c r="X31" i="3"/>
  <c r="X46" i="3"/>
  <c r="X95" i="3"/>
  <c r="X39" i="3"/>
  <c r="X17" i="3"/>
  <c r="Z48" i="3"/>
  <c r="X60" i="3"/>
  <c r="X30" i="3"/>
  <c r="X98" i="3"/>
  <c r="Z113" i="3"/>
  <c r="Z36" i="3"/>
  <c r="Z32" i="3"/>
  <c r="X73" i="3"/>
  <c r="Z53" i="3"/>
  <c r="Z121" i="3"/>
  <c r="Z64" i="3"/>
  <c r="X25" i="3"/>
  <c r="X93" i="3"/>
  <c r="X106" i="3"/>
  <c r="X91" i="3"/>
  <c r="Z10" i="3"/>
  <c r="X5" i="3"/>
  <c r="Z6" i="3"/>
  <c r="X62" i="3"/>
  <c r="X59" i="3"/>
  <c r="Z87" i="3"/>
  <c r="Z35" i="3"/>
  <c r="X85" i="3"/>
  <c r="Z69" i="3"/>
  <c r="Z70" i="3"/>
  <c r="Z12" i="3"/>
  <c r="X3" i="3"/>
  <c r="Z60" i="3"/>
  <c r="X99" i="3"/>
  <c r="Z5" i="3"/>
  <c r="X7" i="3"/>
  <c r="Z122" i="3"/>
  <c r="X101" i="3"/>
  <c r="Z28" i="3"/>
  <c r="Z41" i="3"/>
  <c r="X74" i="3"/>
  <c r="X109" i="3"/>
  <c r="Z108" i="3"/>
  <c r="Z44" i="3"/>
  <c r="Z104" i="3"/>
  <c r="Z8" i="3"/>
  <c r="Z96" i="3"/>
  <c r="X70" i="3"/>
  <c r="X38" i="3"/>
  <c r="Z74" i="3"/>
  <c r="X69" i="3"/>
  <c r="Z16" i="3"/>
  <c r="X67" i="3"/>
  <c r="X29" i="3"/>
  <c r="X61" i="3"/>
  <c r="Z118" i="3"/>
  <c r="X123" i="3"/>
  <c r="Z4" i="3"/>
  <c r="X53" i="3"/>
  <c r="X42" i="3"/>
  <c r="X114" i="3"/>
  <c r="Z123" i="3"/>
  <c r="Z86" i="3"/>
  <c r="X120" i="3"/>
  <c r="X48" i="3"/>
  <c r="X58" i="3"/>
  <c r="X104" i="3"/>
  <c r="X113" i="3"/>
  <c r="X84" i="3"/>
  <c r="X117" i="3"/>
  <c r="X125" i="3"/>
  <c r="Z52" i="3"/>
  <c r="Z20" i="3"/>
  <c r="Z91" i="3"/>
  <c r="X55" i="3"/>
  <c r="X66" i="3"/>
  <c r="Z72" i="3"/>
  <c r="Z80" i="3"/>
  <c r="X88" i="3"/>
  <c r="Z61" i="3"/>
  <c r="X40" i="3"/>
  <c r="Z9" i="3"/>
  <c r="Z37" i="3"/>
  <c r="Z76" i="3"/>
  <c r="X110" i="3"/>
  <c r="X54" i="3"/>
  <c r="X72" i="3"/>
  <c r="X89" i="3"/>
  <c r="X119" i="3"/>
  <c r="X10" i="3"/>
  <c r="X77" i="3"/>
  <c r="Z124" i="3"/>
  <c r="Z3" i="3"/>
  <c r="Z71" i="3"/>
  <c r="Z30" i="3"/>
  <c r="Z17" i="3"/>
  <c r="X27" i="3"/>
  <c r="X97" i="3"/>
  <c r="X115" i="3"/>
  <c r="X36" i="3"/>
  <c r="X35" i="3"/>
  <c r="Z59" i="3"/>
  <c r="Z31" i="3"/>
  <c r="X47" i="3"/>
  <c r="Z67" i="3"/>
  <c r="X6" i="3"/>
  <c r="Z100" i="3"/>
  <c r="Z56" i="3"/>
  <c r="Z47" i="3"/>
  <c r="Z51" i="3"/>
  <c r="Z78" i="3"/>
  <c r="Z66" i="3"/>
  <c r="Z27" i="3"/>
  <c r="X15" i="3"/>
  <c r="Z40" i="3"/>
  <c r="X105" i="3"/>
  <c r="X37" i="3"/>
  <c r="X16" i="3"/>
  <c r="Z75" i="3"/>
  <c r="Z13" i="3"/>
  <c r="X82" i="3"/>
  <c r="X80" i="3"/>
  <c r="Z115" i="3"/>
  <c r="X51" i="3"/>
  <c r="Z84" i="3"/>
  <c r="Z21" i="3"/>
  <c r="X32" i="3"/>
  <c r="Z83" i="3"/>
  <c r="Z89" i="3"/>
  <c r="X79" i="3"/>
  <c r="Z90" i="3"/>
  <c r="Z117" i="3"/>
  <c r="X50" i="3"/>
  <c r="Z94" i="3"/>
  <c r="X2" i="3"/>
  <c r="X118" i="3"/>
  <c r="X63" i="3"/>
  <c r="X111" i="3"/>
  <c r="Z101" i="3"/>
  <c r="X100" i="3"/>
  <c r="X94" i="3"/>
  <c r="Z99" i="3"/>
  <c r="Z106" i="3"/>
  <c r="X122" i="3"/>
  <c r="X96" i="3"/>
</calcChain>
</file>

<file path=xl/sharedStrings.xml><?xml version="1.0" encoding="utf-8"?>
<sst xmlns="http://schemas.openxmlformats.org/spreadsheetml/2006/main" count="10469" uniqueCount="3182">
  <si>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</si>
  <si>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</si>
  <si>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</si>
  <si>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</si>
  <si>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</si>
  <si>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</si>
  <si>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</si>
  <si>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</si>
  <si>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</si>
  <si>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</si>
  <si>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</si>
  <si>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</si>
  <si>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</si>
  <si>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</si>
  <si>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</si>
  <si>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</si>
  <si>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</si>
  <si>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</si>
  <si>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</si>
  <si>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</si>
  <si>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</si>
  <si>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</si>
  <si>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</si>
  <si>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</si>
  <si>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</si>
  <si>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</si>
  <si>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</si>
  <si>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</si>
  <si>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</si>
  <si>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</si>
  <si>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</si>
  <si>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</si>
  <si>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</si>
  <si>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</si>
  <si>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</si>
  <si>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</si>
  <si>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</si>
  <si>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</si>
  <si>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</si>
  <si>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</si>
  <si>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</si>
  <si>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</si>
  <si>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</si>
  <si>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</si>
  <si>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</si>
  <si>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</si>
  <si>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</si>
  <si>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</si>
  <si>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</si>
  <si>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</si>
  <si>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</si>
  <si>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</si>
  <si>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</si>
  <si>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</si>
  <si>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</si>
  <si>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</si>
  <si>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</si>
  <si>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</si>
  <si>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</si>
  <si>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</si>
  <si>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</si>
  <si>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</si>
  <si>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</si>
  <si>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Kotak Mahindra Bank Ltd</t>
  </si>
  <si>
    <t>KOTAKBANK</t>
  </si>
  <si>
    <t>Oil and Natural Gas Corporation Ltd</t>
  </si>
  <si>
    <t>ONGC</t>
  </si>
  <si>
    <t>Oil &amp; Gas - Exploration &amp; Production</t>
  </si>
  <si>
    <t>Mahindra and Mahindra Ltd</t>
  </si>
  <si>
    <t>M&amp;M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</si>
  <si>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</si>
  <si>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</si>
  <si>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</si>
  <si>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</si>
  <si>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</si>
  <si>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</si>
  <si>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</si>
  <si>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</si>
  <si>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Bajaj Auto Limited</t>
  </si>
  <si>
    <t>BAJAJ-AUTO</t>
  </si>
  <si>
    <t>Two Wheelers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</si>
  <si>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</si>
  <si>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</si>
  <si>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</si>
  <si>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</si>
  <si>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</si>
  <si>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</si>
  <si>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</si>
  <si>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</si>
  <si>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</si>
  <si>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Adani Ports and Special Economic Zone Ltd</t>
  </si>
  <si>
    <t>ADANIPORTS</t>
  </si>
  <si>
    <t>Ports</t>
  </si>
  <si>
    <t>Asian Paints Ltd</t>
  </si>
  <si>
    <t>ASIANPAINT</t>
  </si>
  <si>
    <t>Paints</t>
  </si>
  <si>
    <t>Wipro Ltd</t>
  </si>
  <si>
    <t>WIPRO</t>
  </si>
  <si>
    <t>Hindustan Aeronautics Ltd</t>
  </si>
  <si>
    <t>HAL</t>
  </si>
  <si>
    <t>Aerospace &amp; Defense Equipments</t>
  </si>
  <si>
    <t>Bajaj Finserv Ltd</t>
  </si>
  <si>
    <t>BAJAJFINSV</t>
  </si>
  <si>
    <t>Avenue Supermarts Ltd</t>
  </si>
  <si>
    <t>DMART</t>
  </si>
  <si>
    <t>Retail - Department Stores</t>
  </si>
  <si>
    <t>Adani Green Energy Ltd</t>
  </si>
  <si>
    <t>ADANIGREEN</t>
  </si>
  <si>
    <t>Renewable Energy</t>
  </si>
  <si>
    <t>Trent Ltd</t>
  </si>
  <si>
    <t>TRENT</t>
  </si>
  <si>
    <t>Retail - Apparel</t>
  </si>
  <si>
    <t>Siemens Ltd</t>
  </si>
  <si>
    <t>SIEMENS</t>
  </si>
  <si>
    <t>Conglomerates</t>
  </si>
  <si>
    <t>JSW Steel Ltd</t>
  </si>
  <si>
    <t>JSWSTEEL</t>
  </si>
  <si>
    <t>Iron &amp; Steel</t>
  </si>
  <si>
    <t>Zomato Ltd</t>
  </si>
  <si>
    <t>ZOMATO</t>
  </si>
  <si>
    <t>Online Services</t>
  </si>
  <si>
    <t>Adani Power Ltd</t>
  </si>
  <si>
    <t>ADANIPOWER</t>
  </si>
  <si>
    <t>Nestle India Ltd</t>
  </si>
  <si>
    <t>NESTLEIND</t>
  </si>
  <si>
    <t>FMCG - Foods</t>
  </si>
  <si>
    <t>Hindustan Zinc Ltd</t>
  </si>
  <si>
    <t>HINDZINC</t>
  </si>
  <si>
    <t>Mining - Diversified</t>
  </si>
  <si>
    <t>Indian Oil Corporation Ltd</t>
  </si>
  <si>
    <t>IOC</t>
  </si>
  <si>
    <t>Varun Beverages Ltd</t>
  </si>
  <si>
    <t>VBL</t>
  </si>
  <si>
    <t>Soft Drinks</t>
  </si>
  <si>
    <t>Jio Financial Services Ltd</t>
  </si>
  <si>
    <t>JIOFIN</t>
  </si>
  <si>
    <t>DLF Ltd</t>
  </si>
  <si>
    <t>DLF</t>
  </si>
  <si>
    <t>Real Estate</t>
  </si>
  <si>
    <t>Bharat Electronics Ltd</t>
  </si>
  <si>
    <t>BEL</t>
  </si>
  <si>
    <t>Electronic Equipments</t>
  </si>
  <si>
    <t>Tata Steel Ltd</t>
  </si>
  <si>
    <t>TATASTEEL</t>
  </si>
  <si>
    <t>Indian Railway Finance Corp Ltd</t>
  </si>
  <si>
    <t>IRFC</t>
  </si>
  <si>
    <t>Specialized Finance</t>
  </si>
  <si>
    <t>Vedanta Ltd</t>
  </si>
  <si>
    <t>VEDL</t>
  </si>
  <si>
    <t>Metals - Diversified</t>
  </si>
  <si>
    <t>Grasim Industries Ltd</t>
  </si>
  <si>
    <t>GRASIM</t>
  </si>
  <si>
    <t>LTIMindtree Ltd</t>
  </si>
  <si>
    <t>LTIM</t>
  </si>
  <si>
    <t>Interglobe Aviation Ltd</t>
  </si>
  <si>
    <t>INDIGO</t>
  </si>
  <si>
    <t>Airlines</t>
  </si>
  <si>
    <t>SBI Life Insurance Company Ltd</t>
  </si>
  <si>
    <t>SBILIFE</t>
  </si>
  <si>
    <t>Tech Mahindra Ltd</t>
  </si>
  <si>
    <t>TECHM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</si>
  <si>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</si>
  <si>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</si>
  <si>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</si>
  <si>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</si>
  <si>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</si>
  <si>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</si>
  <si>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HDFC Life Insurance Company Ltd</t>
  </si>
  <si>
    <t>HDFCLIFE</t>
  </si>
  <si>
    <t>Hyundai Motor India Ltd</t>
  </si>
  <si>
    <t>HYUNDAI</t>
  </si>
  <si>
    <t>Hindalco Industries Ltd</t>
  </si>
  <si>
    <t>HINDALCO</t>
  </si>
  <si>
    <t>Metals - Aluminium</t>
  </si>
  <si>
    <t>Divi's Laboratories Ltd</t>
  </si>
  <si>
    <t>DIVISLAB</t>
  </si>
  <si>
    <t>Labs &amp; Life Sciences Services</t>
  </si>
  <si>
    <t>Power Finance Corporation Ltd</t>
  </si>
  <si>
    <t>PFC</t>
  </si>
  <si>
    <t>Bharat Petroleum Corporation Ltd</t>
  </si>
  <si>
    <t>BPCL</t>
  </si>
  <si>
    <t>Tata Power Company Ltd</t>
  </si>
  <si>
    <t>TATAPOWER</t>
  </si>
  <si>
    <t>Samvardhana Motherson International Ltd</t>
  </si>
  <si>
    <t>MOTHERSON</t>
  </si>
  <si>
    <t>Auto Parts</t>
  </si>
  <si>
    <t>Gail (India) Ltd</t>
  </si>
  <si>
    <t>GAIL</t>
  </si>
  <si>
    <t>Gas Distribution</t>
  </si>
  <si>
    <t>Britannia Industries Ltd</t>
  </si>
  <si>
    <t>BRITANNIA</t>
  </si>
  <si>
    <t>Ambuja Cements Ltd</t>
  </si>
  <si>
    <t>AMBUJACEM</t>
  </si>
  <si>
    <t>REC Limited</t>
  </si>
  <si>
    <t>RECLTD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</si>
  <si>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</si>
  <si>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</si>
  <si>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</si>
  <si>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</si>
  <si>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</si>
  <si>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</si>
  <si>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Bank of Baroda Ltd</t>
  </si>
  <si>
    <t>BANKBARODA</t>
  </si>
  <si>
    <t>TVS Motor Company Ltd</t>
  </si>
  <si>
    <t>TVSMOTOR</t>
  </si>
  <si>
    <t>Shriram Finance Ltd</t>
  </si>
  <si>
    <t>SHRIRAMFIN</t>
  </si>
  <si>
    <t>JSW Energy Ltd</t>
  </si>
  <si>
    <t>JSWENERGY</t>
  </si>
  <si>
    <t>Cipla Ltd</t>
  </si>
  <si>
    <t>CIPLA</t>
  </si>
  <si>
    <t>Cholamandalam Investment and Finance Company Ltd</t>
  </si>
  <si>
    <t>CHOLAFIN</t>
  </si>
  <si>
    <t>Adani Energy Solutions Ltd</t>
  </si>
  <si>
    <t>ADANIENSOL</t>
  </si>
  <si>
    <t>Power Infrastructure</t>
  </si>
  <si>
    <t>Bajaj Housing Finance Ltd</t>
  </si>
  <si>
    <t>BAJAJHFL</t>
  </si>
  <si>
    <t>Bajaj Holdings and Investment Ltd</t>
  </si>
  <si>
    <t>BAJAJHLDNG</t>
  </si>
  <si>
    <t>Asset Management</t>
  </si>
  <si>
    <t>CG Power and Industrial Solutions Ltd</t>
  </si>
  <si>
    <t>CGPOWER</t>
  </si>
  <si>
    <t>Torrent Pharmaceuticals Ltd</t>
  </si>
  <si>
    <t>TORNTPHARM</t>
  </si>
  <si>
    <t>Punjab National Bank</t>
  </si>
  <si>
    <t>PNB</t>
  </si>
  <si>
    <t>Dr Reddy's Laboratories Ltd</t>
  </si>
  <si>
    <t>DRREDDY</t>
  </si>
  <si>
    <t>Havells India Ltd</t>
  </si>
  <si>
    <t>HAVELLS</t>
  </si>
  <si>
    <t>Electrical Components &amp; Equipments</t>
  </si>
  <si>
    <t>Macrotech Developers Ltd</t>
  </si>
  <si>
    <t>LODHA</t>
  </si>
  <si>
    <t>ICICI Prudential Life Insurance Company Ltd</t>
  </si>
  <si>
    <t>ICICIPRULI</t>
  </si>
  <si>
    <t>Bosch Ltd</t>
  </si>
  <si>
    <t>BOSCHLTD</t>
  </si>
  <si>
    <t>United Spirits Ltd</t>
  </si>
  <si>
    <t>UNITDSPR</t>
  </si>
  <si>
    <t>Alcoholic Beverages</t>
  </si>
  <si>
    <t>Hero MotoCorp Ltd</t>
  </si>
  <si>
    <t>HEROMOTOCO</t>
  </si>
  <si>
    <t>Mankind Pharma Ltd</t>
  </si>
  <si>
    <t>MANKIND</t>
  </si>
  <si>
    <t>Info Edge (India) Ltd</t>
  </si>
  <si>
    <t>NAUKRI</t>
  </si>
  <si>
    <t>Zydus Lifesciences Ltd</t>
  </si>
  <si>
    <t>ZYDUSLIFE</t>
  </si>
  <si>
    <t>Tata Consumer Products Ltd</t>
  </si>
  <si>
    <t>TATACONSUM</t>
  </si>
  <si>
    <t>Tea &amp; Coffee</t>
  </si>
  <si>
    <t>Polycab India Ltd</t>
  </si>
  <si>
    <t>POLYCAB</t>
  </si>
  <si>
    <t>Indian Overseas Bank</t>
  </si>
  <si>
    <t>IOB</t>
  </si>
  <si>
    <t>Apollo Hospitals Enterprise Ltd</t>
  </si>
  <si>
    <t>APOLLOHOSP</t>
  </si>
  <si>
    <t>Hospitals &amp; Diagnostic Centres</t>
  </si>
  <si>
    <t>Indusind Bank Ltd</t>
  </si>
  <si>
    <t>INDUSINDBK</t>
  </si>
  <si>
    <t>Dabur India Ltd</t>
  </si>
  <si>
    <t>DABUR</t>
  </si>
  <si>
    <t>Solar Industries India Ltd</t>
  </si>
  <si>
    <t>SOLARINDS</t>
  </si>
  <si>
    <t>Commodity Chemicals</t>
  </si>
  <si>
    <t>Oracle Financial Services Software Ltd</t>
  </si>
  <si>
    <t>OFSS</t>
  </si>
  <si>
    <t>Software Services</t>
  </si>
  <si>
    <t>ICICI Lombard General Insurance Company Ltd</t>
  </si>
  <si>
    <t>ICICIGI</t>
  </si>
  <si>
    <t>HDFC Asset Management Company Ltd</t>
  </si>
  <si>
    <t>HDFCAMC</t>
  </si>
  <si>
    <t>Cummins India Ltd</t>
  </si>
  <si>
    <t>CUMMINSIND</t>
  </si>
  <si>
    <t>Industrial Machinery</t>
  </si>
  <si>
    <t>Lupin Ltd</t>
  </si>
  <si>
    <t>LUPIN</t>
  </si>
  <si>
    <t>Indus Towers Ltd</t>
  </si>
  <si>
    <t>INDUSTOWER</t>
  </si>
  <si>
    <t>Telecom Infrastructure</t>
  </si>
  <si>
    <t>Torrent Power Ltd</t>
  </si>
  <si>
    <t>TORNTPOWER</t>
  </si>
  <si>
    <t>Suzlon Energy Ltd</t>
  </si>
  <si>
    <t>SUZLON</t>
  </si>
  <si>
    <t>Renewable Energy Equipment &amp; Services</t>
  </si>
  <si>
    <t>Indian Hotels Company Ltd</t>
  </si>
  <si>
    <t>INDHOTEL</t>
  </si>
  <si>
    <t>Hotels, Resorts &amp; Cruise Lines</t>
  </si>
  <si>
    <t>Jindal Steel And Power Ltd</t>
  </si>
  <si>
    <t>JINDALSTEL</t>
  </si>
  <si>
    <t>Rail Vikas Nigam Ltd</t>
  </si>
  <si>
    <t>RVNL</t>
  </si>
  <si>
    <t>Dixon Technologies (India) Ltd</t>
  </si>
  <si>
    <t>DIXON</t>
  </si>
  <si>
    <t>Home Electronics &amp; Appliances</t>
  </si>
  <si>
    <t>Colgate-Palmolive (India) Ltd</t>
  </si>
  <si>
    <t>COLPAL</t>
  </si>
  <si>
    <t>Tube Investments of India Ltd</t>
  </si>
  <si>
    <t>TIINDIA</t>
  </si>
  <si>
    <t>Cycles</t>
  </si>
  <si>
    <t>Shree Cement Ltd</t>
  </si>
  <si>
    <t>SHREECEM</t>
  </si>
  <si>
    <t>Persistent Systems Ltd</t>
  </si>
  <si>
    <t>PERSISTENT</t>
  </si>
  <si>
    <t>Max Healthcare Institute Ltd</t>
  </si>
  <si>
    <t>MAXHEALTH</t>
  </si>
  <si>
    <t>Canara Bank Ltd</t>
  </si>
  <si>
    <t>CANBK</t>
  </si>
  <si>
    <t>GMR Airports Ltd</t>
  </si>
  <si>
    <t>GMRINFRA</t>
  </si>
  <si>
    <t>Marico Ltd</t>
  </si>
  <si>
    <t>MARICO</t>
  </si>
  <si>
    <t>Hindustan Petroleum Corp Ltd</t>
  </si>
  <si>
    <t>HINDPETRO</t>
  </si>
  <si>
    <t>Mazagon Dock Shipbuilders Ltd</t>
  </si>
  <si>
    <t>MAZDOCK</t>
  </si>
  <si>
    <t>Shipbuilding</t>
  </si>
  <si>
    <t>IDBI Bank Ltd</t>
  </si>
  <si>
    <t>IDBI</t>
  </si>
  <si>
    <t>Private Bank</t>
  </si>
  <si>
    <t>Union Bank of India Ltd</t>
  </si>
  <si>
    <t>UNIONBANK</t>
  </si>
  <si>
    <t>Aurobindo Pharma Ltd</t>
  </si>
  <si>
    <t>AUROPHARMA</t>
  </si>
  <si>
    <t>Godrej Properties Ltd</t>
  </si>
  <si>
    <t>GODREJPROP</t>
  </si>
  <si>
    <t>Oil India Ltd</t>
  </si>
  <si>
    <t>OIL</t>
  </si>
  <si>
    <t>NHPC Ltd</t>
  </si>
  <si>
    <t>NHPC</t>
  </si>
  <si>
    <t>Bharat Heavy Electricals Ltd</t>
  </si>
  <si>
    <t>BHEL</t>
  </si>
  <si>
    <t>Muthoot Finance Ltd</t>
  </si>
  <si>
    <t>MUTHOOTFIN</t>
  </si>
  <si>
    <t>Adani Total Gas Ltd</t>
  </si>
  <si>
    <t>ATGL</t>
  </si>
  <si>
    <t>PB Fintech Ltd</t>
  </si>
  <si>
    <t>POLICYBZR</t>
  </si>
  <si>
    <t>Prestige Estates Projects Ltd</t>
  </si>
  <si>
    <t>PRESTIGE</t>
  </si>
  <si>
    <t>Bharti Hexacom Ltd</t>
  </si>
  <si>
    <t>BHARTIHEXA</t>
  </si>
  <si>
    <t>Kalyan Jewellers India Ltd</t>
  </si>
  <si>
    <t>KALYANKJIL</t>
  </si>
  <si>
    <t>Oberoi Realty Ltd</t>
  </si>
  <si>
    <t>OBEROIRLTY</t>
  </si>
  <si>
    <t>Alkem Laboratories Ltd</t>
  </si>
  <si>
    <t>ALKEM</t>
  </si>
  <si>
    <t>Linde India Ltd</t>
  </si>
  <si>
    <t>LINDEINDIA</t>
  </si>
  <si>
    <t>Indian Bank</t>
  </si>
  <si>
    <t>INDIANB</t>
  </si>
  <si>
    <t>SBI Cards and Payment Services Ltd</t>
  </si>
  <si>
    <t>SBICARD</t>
  </si>
  <si>
    <t>Payment Infrastructure</t>
  </si>
  <si>
    <t>SRF Ltd</t>
  </si>
  <si>
    <t>SRF</t>
  </si>
  <si>
    <t>Indian Railway Catering and Tourism Corporation Ltd</t>
  </si>
  <si>
    <t>IRCTC</t>
  </si>
  <si>
    <t>PI Industries Ltd</t>
  </si>
  <si>
    <t>PIIND</t>
  </si>
  <si>
    <t>Bharat Forge Ltd</t>
  </si>
  <si>
    <t>BHARATFORG</t>
  </si>
  <si>
    <t>Patanjali Foods Ltd</t>
  </si>
  <si>
    <t>PATANJALI</t>
  </si>
  <si>
    <t>Packaged Foods &amp; Meats</t>
  </si>
  <si>
    <t>NMDC Ltd</t>
  </si>
  <si>
    <t>NMDC</t>
  </si>
  <si>
    <t>Mining - Iron Ore</t>
  </si>
  <si>
    <t>General Insurance Corporation of India</t>
  </si>
  <si>
    <t>GICRE</t>
  </si>
  <si>
    <t>Ashok Leyland Ltd</t>
  </si>
  <si>
    <t>ASHOKLEY</t>
  </si>
  <si>
    <t>Yes Bank Ltd</t>
  </si>
  <si>
    <t>YESBANK</t>
  </si>
  <si>
    <t>Berger Paints India Ltd</t>
  </si>
  <si>
    <t>BERGEPAINT</t>
  </si>
  <si>
    <t>Schaeffler India Ltd</t>
  </si>
  <si>
    <t>SCHAEFFLER</t>
  </si>
  <si>
    <t>Abbott India Ltd</t>
  </si>
  <si>
    <t>ABBOTINDIA</t>
  </si>
  <si>
    <t>JSW Infrastructure Ltd</t>
  </si>
  <si>
    <t>JSWINFRA</t>
  </si>
  <si>
    <t>Voltas Ltd</t>
  </si>
  <si>
    <t>VOLTAS</t>
  </si>
  <si>
    <t>Mphasis Ltd</t>
  </si>
  <si>
    <t>MPHASIS</t>
  </si>
  <si>
    <t>Supreme Industries Ltd</t>
  </si>
  <si>
    <t>SUPREMEIND</t>
  </si>
  <si>
    <t>Plastic Products</t>
  </si>
  <si>
    <t>Hitachi Energy India Ltd</t>
  </si>
  <si>
    <t>POWERINDIA</t>
  </si>
  <si>
    <t>BSE Ltd</t>
  </si>
  <si>
    <t>BSE</t>
  </si>
  <si>
    <t>Stock Exchanges &amp; Ratings</t>
  </si>
  <si>
    <t>Vodafone Idea Ltd</t>
  </si>
  <si>
    <t>IDEA</t>
  </si>
  <si>
    <t>Balkrishna Industries Ltd</t>
  </si>
  <si>
    <t>BALKRISIND</t>
  </si>
  <si>
    <t>Tires &amp; Rubber</t>
  </si>
  <si>
    <t>Thermax Limited</t>
  </si>
  <si>
    <t>THERMAX</t>
  </si>
  <si>
    <t>Motilal Oswal Financial Services Ltd</t>
  </si>
  <si>
    <t>MOTILALOFS</t>
  </si>
  <si>
    <t>Diversified Financials</t>
  </si>
  <si>
    <t>L&amp;T Technology Services Ltd</t>
  </si>
  <si>
    <t>LTTS</t>
  </si>
  <si>
    <t>Phoenix Mills Ltd</t>
  </si>
  <si>
    <t>PHOENIXLTD</t>
  </si>
  <si>
    <t>Fertilisers And Chemicals Travancore Ltd</t>
  </si>
  <si>
    <t>FACT</t>
  </si>
  <si>
    <t>Fertilizers &amp; Agro Chemicals</t>
  </si>
  <si>
    <t>Aditya Birla Capital Ltd</t>
  </si>
  <si>
    <t>ABCAPITAL</t>
  </si>
  <si>
    <t>Jindal Stainless Ltd</t>
  </si>
  <si>
    <t>JSL</t>
  </si>
  <si>
    <t>Sundaram Finance Ltd</t>
  </si>
  <si>
    <t>SUNDARMFIN</t>
  </si>
  <si>
    <t>Indian Renewable Energy Development Agency Ltd</t>
  </si>
  <si>
    <t>IREDA</t>
  </si>
  <si>
    <t>UNO Minda Ltd</t>
  </si>
  <si>
    <t>UNOMINDA</t>
  </si>
  <si>
    <t>MRF Ltd</t>
  </si>
  <si>
    <t>MRF</t>
  </si>
  <si>
    <t>Procter &amp; Gamble Hygiene and Health Care Ltd</t>
  </si>
  <si>
    <t>PGHH</t>
  </si>
  <si>
    <t>United Breweries Ltd</t>
  </si>
  <si>
    <t>UBL</t>
  </si>
  <si>
    <t>Lloyds Metals And Energy Ltd</t>
  </si>
  <si>
    <t>LLOYDSME</t>
  </si>
  <si>
    <t>UCO Bank</t>
  </si>
  <si>
    <t>UCOBANK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</si>
  <si>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</si>
  <si>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</si>
  <si>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</si>
  <si>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</si>
  <si>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</si>
  <si>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</si>
  <si>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Tata Communications Ltd</t>
  </si>
  <si>
    <t>TATACOMM</t>
  </si>
  <si>
    <t>Coforge Ltd</t>
  </si>
  <si>
    <t>COFORGE</t>
  </si>
  <si>
    <t>Container Corporation of India Ltd</t>
  </si>
  <si>
    <t>CONCOR</t>
  </si>
  <si>
    <t>Logistics</t>
  </si>
  <si>
    <t>Steel Authority of India Ltd</t>
  </si>
  <si>
    <t>SAIL</t>
  </si>
  <si>
    <t>IDFC First Bank Ltd</t>
  </si>
  <si>
    <t>IDFCFIRSTB</t>
  </si>
  <si>
    <t>AU Small Finance Bank Ltd</t>
  </si>
  <si>
    <t>AUBANK</t>
  </si>
  <si>
    <t>Gujarat Fluorochemicals Ltd</t>
  </si>
  <si>
    <t>FLUOROCHEM</t>
  </si>
  <si>
    <t>Specialty Chemicals</t>
  </si>
  <si>
    <t>Astral Ltd</t>
  </si>
  <si>
    <t>ASTRAL</t>
  </si>
  <si>
    <t>Building Products - Pipes</t>
  </si>
  <si>
    <t>Page Industries Ltd</t>
  </si>
  <si>
    <t>PAGEIND</t>
  </si>
  <si>
    <t>Apparel &amp; Accessories</t>
  </si>
  <si>
    <t>Glenmark Pharmaceuticals Ltd</t>
  </si>
  <si>
    <t>GLENMARK</t>
  </si>
  <si>
    <t>One 97 Communications Ltd</t>
  </si>
  <si>
    <t>PAYTM</t>
  </si>
  <si>
    <t>Business Support Services</t>
  </si>
  <si>
    <t>Coromandel International Ltd</t>
  </si>
  <si>
    <t>COROMANDEL</t>
  </si>
  <si>
    <t>Federal Bank Ltd</t>
  </si>
  <si>
    <t>FEDERALBNK</t>
  </si>
  <si>
    <t>Central Bank of India Ltd</t>
  </si>
  <si>
    <t>CENTRALBK</t>
  </si>
  <si>
    <t>Bank of India Ltd</t>
  </si>
  <si>
    <t>BANKINDIA</t>
  </si>
  <si>
    <t>Tata Elxsi Ltd</t>
  </si>
  <si>
    <t>TATAELXSI</t>
  </si>
  <si>
    <t>Fortis Healthcare Ltd</t>
  </si>
  <si>
    <t>FORTIS</t>
  </si>
  <si>
    <t>GE Vernova T&amp;D India Ltd</t>
  </si>
  <si>
    <t>GET&amp;D</t>
  </si>
  <si>
    <t>Honeywell Automation India Ltd</t>
  </si>
  <si>
    <t>HONAUT</t>
  </si>
  <si>
    <t>Premier Energies Ltd</t>
  </si>
  <si>
    <t>PREMIERENE</t>
  </si>
  <si>
    <t>GlaxoSmithKline Pharmaceuticals Ltd</t>
  </si>
  <si>
    <t>GLAXO</t>
  </si>
  <si>
    <t>KPIT Technologies Ltd</t>
  </si>
  <si>
    <t>KPITTECH</t>
  </si>
  <si>
    <t>SJVN Ltd</t>
  </si>
  <si>
    <t>SJVN</t>
  </si>
  <si>
    <t>Nippon Life India Asset Management Ltd</t>
  </si>
  <si>
    <t>NAM-INDIA</t>
  </si>
  <si>
    <t>Max Financial Services Ltd</t>
  </si>
  <si>
    <t>MFSL</t>
  </si>
  <si>
    <t>ACC Ltd</t>
  </si>
  <si>
    <t>ACC</t>
  </si>
  <si>
    <t>Tata Technologies Ltd</t>
  </si>
  <si>
    <t>TATATECH</t>
  </si>
  <si>
    <t>Adani Wilmar Ltd</t>
  </si>
  <si>
    <t>AWL</t>
  </si>
  <si>
    <t>APL Apollo Tubes Ltd</t>
  </si>
  <si>
    <t>APLAPOLLO</t>
  </si>
  <si>
    <t>National Aluminium Co Ltd</t>
  </si>
  <si>
    <t>NATIONALUM</t>
  </si>
  <si>
    <t>Escorts Kubota Ltd</t>
  </si>
  <si>
    <t>ESCORTS</t>
  </si>
  <si>
    <t>Tractors</t>
  </si>
  <si>
    <t>Housing and Urban Development Corporation Ltd</t>
  </si>
  <si>
    <t>HUDCO</t>
  </si>
  <si>
    <t>Sona BLW Precision Forgings Ltd</t>
  </si>
  <si>
    <t>SONACOMS</t>
  </si>
  <si>
    <t>Exide Industries Ltd</t>
  </si>
  <si>
    <t>EXIDEIND</t>
  </si>
  <si>
    <t>Batteries</t>
  </si>
  <si>
    <t>UPL Ltd</t>
  </si>
  <si>
    <t>UPL</t>
  </si>
  <si>
    <t>Jubilant Foodworks Ltd</t>
  </si>
  <si>
    <t>JUBLFOOD</t>
  </si>
  <si>
    <t>Restaurants &amp; Cafes</t>
  </si>
  <si>
    <t>IPCA Laboratories Ltd</t>
  </si>
  <si>
    <t>IPCALAB</t>
  </si>
  <si>
    <t>Bharat Dynamics Ltd</t>
  </si>
  <si>
    <t>BDL</t>
  </si>
  <si>
    <t>Blue Star Ltd</t>
  </si>
  <si>
    <t>BLUESTARCO</t>
  </si>
  <si>
    <t>Apar Industries Ltd</t>
  </si>
  <si>
    <t>APARINDS</t>
  </si>
  <si>
    <t>Biocon Ltd</t>
  </si>
  <si>
    <t>BIOCON</t>
  </si>
  <si>
    <t>Biotechnology</t>
  </si>
  <si>
    <t>Bank of Maharashtra Ltd</t>
  </si>
  <si>
    <t>MAHABANK</t>
  </si>
  <si>
    <t>3M India Ltd</t>
  </si>
  <si>
    <t>3MINDIA</t>
  </si>
  <si>
    <t>Stationery</t>
  </si>
  <si>
    <t>L&amp;T Finance Ltd</t>
  </si>
  <si>
    <t>LTF</t>
  </si>
  <si>
    <t>Gujarat Gas Ltd</t>
  </si>
  <si>
    <t>GUJGASLTD</t>
  </si>
  <si>
    <t>Deepak Nitrite Ltd</t>
  </si>
  <si>
    <t>DEEPAKNTR</t>
  </si>
  <si>
    <t>AIA Engineering Ltd</t>
  </si>
  <si>
    <t>AIAENG</t>
  </si>
  <si>
    <t>360 One Wam Ltd</t>
  </si>
  <si>
    <t>360ONE</t>
  </si>
  <si>
    <t>Investment Banking &amp; Brokerage</t>
  </si>
  <si>
    <t>Cochin Shipyard Ltd</t>
  </si>
  <si>
    <t>COCHINSHIP</t>
  </si>
  <si>
    <t>Ajanta Pharma Ltd</t>
  </si>
  <si>
    <t>AJANTPHARM</t>
  </si>
  <si>
    <t>KEI Industries Ltd</t>
  </si>
  <si>
    <t>KEI</t>
  </si>
  <si>
    <t>Cables</t>
  </si>
  <si>
    <t>Cholamandalam Financial Holdings Ltd</t>
  </si>
  <si>
    <t>CHOLAHLDNG</t>
  </si>
  <si>
    <t>CRISIL Ltd</t>
  </si>
  <si>
    <t>CRISIL</t>
  </si>
  <si>
    <t>Godfrey Phillips India Ltd</t>
  </si>
  <si>
    <t>GODFRYPHLP</t>
  </si>
  <si>
    <t>Kaynes Technology India Ltd</t>
  </si>
  <si>
    <t>KAYNES</t>
  </si>
  <si>
    <t>Tata Investment Corporation Ltd</t>
  </si>
  <si>
    <t>TATAINVEST</t>
  </si>
  <si>
    <t>Ola Electric Mobility Ltd</t>
  </si>
  <si>
    <t>OLAELEC</t>
  </si>
  <si>
    <t>Multi Commodity Exchange of India Ltd</t>
  </si>
  <si>
    <t>MCX</t>
  </si>
  <si>
    <t>Godrej Industries Ltd</t>
  </si>
  <si>
    <t>GODREJIND</t>
  </si>
  <si>
    <t>NLC India Ltd</t>
  </si>
  <si>
    <t>NLCINDIA</t>
  </si>
  <si>
    <t>Syngene International Ltd</t>
  </si>
  <si>
    <t>SYNGENE</t>
  </si>
  <si>
    <t>Punjab &amp; Sind Bank</t>
  </si>
  <si>
    <t>PSB</t>
  </si>
  <si>
    <t>Endurance Technologies Ltd</t>
  </si>
  <si>
    <t>ENDURANCE</t>
  </si>
  <si>
    <t>Aditya Birla Fashion and Retail Ltd</t>
  </si>
  <si>
    <t>ABFRL</t>
  </si>
  <si>
    <t>LIC Housing Finance Ltd</t>
  </si>
  <si>
    <t>LICHSGFIN</t>
  </si>
  <si>
    <t>Home Financing</t>
  </si>
  <si>
    <t>Mahindra and Mahindra Financial Services Ltd</t>
  </si>
  <si>
    <t>M&amp;MFIN</t>
  </si>
  <si>
    <t>Dalmia Bharat Ltd</t>
  </si>
  <si>
    <t>DALBHARAT</t>
  </si>
  <si>
    <t>BASF India Ltd</t>
  </si>
  <si>
    <t>BASF</t>
  </si>
  <si>
    <t>J K Cement Ltd</t>
  </si>
  <si>
    <t>JKCEMENT</t>
  </si>
  <si>
    <t>New India Assurance Company Ltd</t>
  </si>
  <si>
    <t>NIACL</t>
  </si>
  <si>
    <t>Brainbees Solutions Ltd</t>
  </si>
  <si>
    <t>FIRSTCRY</t>
  </si>
  <si>
    <t>Embassy Office Parks REIT</t>
  </si>
  <si>
    <t>EMBASSY</t>
  </si>
  <si>
    <t>Metro Brands Ltd</t>
  </si>
  <si>
    <t>METROBRAND</t>
  </si>
  <si>
    <t>Footwear</t>
  </si>
  <si>
    <t>Star Health and Allied Insurance Company Ltd</t>
  </si>
  <si>
    <t>STARHEALTH</t>
  </si>
  <si>
    <t>Go Digit General Insurance Ltd</t>
  </si>
  <si>
    <t>GODIGIT</t>
  </si>
  <si>
    <t>IRB Infrastructure Developers Ltd</t>
  </si>
  <si>
    <t>IRB</t>
  </si>
  <si>
    <t>Suven Pharmaceuticals Ltd</t>
  </si>
  <si>
    <t>SUVENPHAR</t>
  </si>
  <si>
    <t>Apollo Tyres Ltd</t>
  </si>
  <si>
    <t>APOLLOTYRE</t>
  </si>
  <si>
    <t>Vedant Fashions Ltd</t>
  </si>
  <si>
    <t>MANYAVAR</t>
  </si>
  <si>
    <t>Textiles</t>
  </si>
  <si>
    <t>Aditya Birla Real Estate Ltd</t>
  </si>
  <si>
    <t>ABREL</t>
  </si>
  <si>
    <t>KPR Mill Ltd</t>
  </si>
  <si>
    <t>KPRMILL</t>
  </si>
  <si>
    <t>Central Depository Services (India) Ltd</t>
  </si>
  <si>
    <t>CDSL</t>
  </si>
  <si>
    <t>Indraprastha Gas Ltd</t>
  </si>
  <si>
    <t>IGL</t>
  </si>
  <si>
    <t>Radico Khaitan Ltd</t>
  </si>
  <si>
    <t>RADICO</t>
  </si>
  <si>
    <t>J B Chemicals and Pharmaceuticals Ltd</t>
  </si>
  <si>
    <t>JBCHEPHARM</t>
  </si>
  <si>
    <t>Bandhan Bank Ltd</t>
  </si>
  <si>
    <t>BANDHANBNK</t>
  </si>
  <si>
    <t>Brigade Enterprises Ltd</t>
  </si>
  <si>
    <t>BRIGADE</t>
  </si>
  <si>
    <t>Sun Tv Network Ltd</t>
  </si>
  <si>
    <t>SUNTV</t>
  </si>
  <si>
    <t>TV Channels &amp; Broadcasters</t>
  </si>
  <si>
    <t>Emami Ltd</t>
  </si>
  <si>
    <t>EMAMILTD</t>
  </si>
  <si>
    <t>Whirlpool of India Ltd</t>
  </si>
  <si>
    <t>WHIRLPOOL</t>
  </si>
  <si>
    <t>Sundram Fasteners Ltd</t>
  </si>
  <si>
    <t>SUNDRMFAST</t>
  </si>
  <si>
    <t>Piramal Pharma Ltd</t>
  </si>
  <si>
    <t>PPLPHARMA</t>
  </si>
  <si>
    <t>TVS Holdings Ltd</t>
  </si>
  <si>
    <t>TVSHLTD</t>
  </si>
  <si>
    <t>Tata Chemicals Ltd</t>
  </si>
  <si>
    <t>TATACHEM</t>
  </si>
  <si>
    <t>Bayer Cropscience Ltd</t>
  </si>
  <si>
    <t>BAYERCROP</t>
  </si>
  <si>
    <t>Hindustan Copper Ltd</t>
  </si>
  <si>
    <t>HINDCOPPER</t>
  </si>
  <si>
    <t>Mining - Copper</t>
  </si>
  <si>
    <t>Motherson Sumi Wiring India Ltd</t>
  </si>
  <si>
    <t>MSUMI</t>
  </si>
  <si>
    <t>Himadri Speciality Chemical Ltd</t>
  </si>
  <si>
    <t>HSCL</t>
  </si>
  <si>
    <t>Global Health Ltd</t>
  </si>
  <si>
    <t>MEDANTA</t>
  </si>
  <si>
    <t>Poonawalla Fincorp Ltd</t>
  </si>
  <si>
    <t>POONAWALLA</t>
  </si>
  <si>
    <t>Authum Investment &amp; Infrastructure Ltd</t>
  </si>
  <si>
    <t>AIIL</t>
  </si>
  <si>
    <t>Gillette India Ltd</t>
  </si>
  <si>
    <t>GILLETTE</t>
  </si>
  <si>
    <t>Delhivery Ltd</t>
  </si>
  <si>
    <t>DELHIVERY</t>
  </si>
  <si>
    <t>ICICI Securities Ltd</t>
  </si>
  <si>
    <t>ISEC</t>
  </si>
  <si>
    <t>Inox Wind Ltd</t>
  </si>
  <si>
    <t>INOXWIND</t>
  </si>
  <si>
    <t>Dr. Lal PathLabs Ltd</t>
  </si>
  <si>
    <t>LALPATHLAB</t>
  </si>
  <si>
    <t>Mangalore Refinery and Petrochemicals Ltd</t>
  </si>
  <si>
    <t>MRPL</t>
  </si>
  <si>
    <t>Angel One Ltd</t>
  </si>
  <si>
    <t>ANGELONE</t>
  </si>
  <si>
    <t>Carborundum Universal Ltd</t>
  </si>
  <si>
    <t>CARBORUNIV</t>
  </si>
  <si>
    <t>Gland Pharma Ltd</t>
  </si>
  <si>
    <t>GLAND</t>
  </si>
  <si>
    <t>ZF Commercial Vehicle Control Systems India Ltd</t>
  </si>
  <si>
    <t>ZFCVINDIA</t>
  </si>
  <si>
    <t>Emcure Pharmaceuticals Ltd</t>
  </si>
  <si>
    <t>EMCURE</t>
  </si>
  <si>
    <t>Timken India Ltd</t>
  </si>
  <si>
    <t>TIMKEN</t>
  </si>
  <si>
    <t>Poly Medicure Ltd</t>
  </si>
  <si>
    <t>POLYMED</t>
  </si>
  <si>
    <t>Health Care Equipment &amp; Supplies</t>
  </si>
  <si>
    <t>Aegis Logistics Ltd</t>
  </si>
  <si>
    <t>AEGISLOG</t>
  </si>
  <si>
    <t>Sumitomo Chemical India Ltd</t>
  </si>
  <si>
    <t>SUMICHEM</t>
  </si>
  <si>
    <t>SKF India Ltd</t>
  </si>
  <si>
    <t>SKFINDIA</t>
  </si>
  <si>
    <t>NBCC (India) Ltd</t>
  </si>
  <si>
    <t>NBCC</t>
  </si>
  <si>
    <t>Crompton Greaves Consumer Electricals Ltd</t>
  </si>
  <si>
    <t>CROMPTON</t>
  </si>
  <si>
    <t>Five-Star Business Finance Ltd</t>
  </si>
  <si>
    <t>FIVESTAR</t>
  </si>
  <si>
    <t>Grindwell Norton Ltd</t>
  </si>
  <si>
    <t>GRINDWELL</t>
  </si>
  <si>
    <t>Pfizer Ltd</t>
  </si>
  <si>
    <t>PFIZER</t>
  </si>
  <si>
    <t>Narayana Hrudayalaya Ltd</t>
  </si>
  <si>
    <t>NH</t>
  </si>
  <si>
    <t>CESC Ltd</t>
  </si>
  <si>
    <t>CESC</t>
  </si>
  <si>
    <t>Hatsun Agro Product Ltd</t>
  </si>
  <si>
    <t>HATSUN</t>
  </si>
  <si>
    <t>KEC International Ltd</t>
  </si>
  <si>
    <t>KEC</t>
  </si>
  <si>
    <t>Ratnamani Metals and Tubes Ltd</t>
  </si>
  <si>
    <t>RATNAMANI</t>
  </si>
  <si>
    <t>PNB Housing Finance Ltd</t>
  </si>
  <si>
    <t>PNBHOUSING</t>
  </si>
  <si>
    <t>Nuvama Wealth Management Ltd</t>
  </si>
  <si>
    <t>NUVAMA</t>
  </si>
  <si>
    <t>Laurus Labs Ltd</t>
  </si>
  <si>
    <t>LAURUSLABS</t>
  </si>
  <si>
    <t>Firstsource Solutions Ltd</t>
  </si>
  <si>
    <t>FSL</t>
  </si>
  <si>
    <t>Outsourced services</t>
  </si>
  <si>
    <t>Triveni Turbine Ltd</t>
  </si>
  <si>
    <t>TRITURBINE</t>
  </si>
  <si>
    <t>Natco Pharma Ltd</t>
  </si>
  <si>
    <t>NATCOPHARM</t>
  </si>
  <si>
    <t>Anant Raj Ltd</t>
  </si>
  <si>
    <t>ANANTRAJ</t>
  </si>
  <si>
    <t>Jyoti CNC Automation Ltd</t>
  </si>
  <si>
    <t>JYOTICNC</t>
  </si>
  <si>
    <t>Computer Hardware</t>
  </si>
  <si>
    <t>Piramal Enterprises Ltd</t>
  </si>
  <si>
    <t>PEL</t>
  </si>
  <si>
    <t>EIH Ltd</t>
  </si>
  <si>
    <t>EIHOTEL</t>
  </si>
  <si>
    <t>Amara Raja Energy &amp; Mobility Ltd</t>
  </si>
  <si>
    <t>ARE&amp;M</t>
  </si>
  <si>
    <t>Tejas Networks Ltd</t>
  </si>
  <si>
    <t>TEJASNET</t>
  </si>
  <si>
    <t>Telecom Equipments</t>
  </si>
  <si>
    <t>CPSE ETF</t>
  </si>
  <si>
    <t>CPSEETF</t>
  </si>
  <si>
    <t>Equity</t>
  </si>
  <si>
    <t>Shyam Metalics and Energy Ltd</t>
  </si>
  <si>
    <t>SHYAMMETL</t>
  </si>
  <si>
    <t>Computer Age Management Services Ltd</t>
  </si>
  <si>
    <t>CAMS</t>
  </si>
  <si>
    <t>Atul Ltd</t>
  </si>
  <si>
    <t>ATUL</t>
  </si>
  <si>
    <t>Kansai Nerolac Paints Ltd</t>
  </si>
  <si>
    <t>KANSAINER</t>
  </si>
  <si>
    <t>Gujarat State Petronet Ltd</t>
  </si>
  <si>
    <t>GSPL</t>
  </si>
  <si>
    <t>Amber Enterprises India Ltd</t>
  </si>
  <si>
    <t>AMBER</t>
  </si>
  <si>
    <t>ITI Ltd</t>
  </si>
  <si>
    <t>ITI</t>
  </si>
  <si>
    <t>Bikaji Foods International Ltd</t>
  </si>
  <si>
    <t>BIKAJI</t>
  </si>
  <si>
    <t>Alembic Pharmaceuticals Ltd</t>
  </si>
  <si>
    <t>APLLTD</t>
  </si>
  <si>
    <t>Krishna Institute of Medical Sciences Ltd</t>
  </si>
  <si>
    <t>KIMS</t>
  </si>
  <si>
    <t>Aditya Birla Sun Life Amc Ltd</t>
  </si>
  <si>
    <t>ABSLAMC</t>
  </si>
  <si>
    <t>Affle (India) Ltd</t>
  </si>
  <si>
    <t>AFFLE</t>
  </si>
  <si>
    <t>Advertising</t>
  </si>
  <si>
    <t>Jindal SAW Ltd</t>
  </si>
  <si>
    <t>JINDALSAW</t>
  </si>
  <si>
    <t>Castrol India Ltd</t>
  </si>
  <si>
    <t>CASTROLIND</t>
  </si>
  <si>
    <t>Jupiter Wagons Ltd</t>
  </si>
  <si>
    <t>JWL</t>
  </si>
  <si>
    <t>Rail</t>
  </si>
  <si>
    <t>Devyani International Ltd</t>
  </si>
  <si>
    <t>DEVYANI</t>
  </si>
  <si>
    <t>Vinati Organics Ltd</t>
  </si>
  <si>
    <t>VINATIORGA</t>
  </si>
  <si>
    <t>KIOCL Ltd</t>
  </si>
  <si>
    <t>KIOCL</t>
  </si>
  <si>
    <t>Nexus Select Trust</t>
  </si>
  <si>
    <t>NXST</t>
  </si>
  <si>
    <t>Mindspace Business Parks REIT</t>
  </si>
  <si>
    <t>MINDSPACE</t>
  </si>
  <si>
    <t>Signatureglobal (India) Ltd</t>
  </si>
  <si>
    <t>SIGNATURE</t>
  </si>
  <si>
    <t>Kajaria Ceramics Ltd</t>
  </si>
  <si>
    <t>KAJARIACER</t>
  </si>
  <si>
    <t>Building Products - Ceramics</t>
  </si>
  <si>
    <t>Aster DM Healthcare Ltd</t>
  </si>
  <si>
    <t>ASTERDM</t>
  </si>
  <si>
    <t>Kalpataru Projects International Ltd</t>
  </si>
  <si>
    <t>KPIL</t>
  </si>
  <si>
    <t>Elgi Equipments Ltd</t>
  </si>
  <si>
    <t>ELGIEQUIP</t>
  </si>
  <si>
    <t>Ramco Cements Limited</t>
  </si>
  <si>
    <t>RAMCOCEM</t>
  </si>
  <si>
    <t>JBM Auto Ltd</t>
  </si>
  <si>
    <t>JBMA</t>
  </si>
  <si>
    <t>Century Plyboards (India) Ltd</t>
  </si>
  <si>
    <t>CENTURYPLY</t>
  </si>
  <si>
    <t>Wood Products</t>
  </si>
  <si>
    <t>CIE Automotive India Ltd</t>
  </si>
  <si>
    <t>CIEINDIA</t>
  </si>
  <si>
    <t>Finolex Cables Ltd</t>
  </si>
  <si>
    <t>FINCABLES</t>
  </si>
  <si>
    <t>Concord Biotech Ltd</t>
  </si>
  <si>
    <t>CONCORDBIO</t>
  </si>
  <si>
    <t>Jai Balaji Industries Ltd</t>
  </si>
  <si>
    <t>JAIBALAJI</t>
  </si>
  <si>
    <t>Blue Dart Express Ltd</t>
  </si>
  <si>
    <t>BLUEDART</t>
  </si>
  <si>
    <t>Cyient Ltd</t>
  </si>
  <si>
    <t>CYIENT</t>
  </si>
  <si>
    <t>Ircon International Ltd</t>
  </si>
  <si>
    <t>IRCON</t>
  </si>
  <si>
    <t>Relaxo Footwears Ltd</t>
  </si>
  <si>
    <t>RELAXO</t>
  </si>
  <si>
    <t>PTC Industries Ltd</t>
  </si>
  <si>
    <t>PTCIL</t>
  </si>
  <si>
    <t>Chambal Fertilisers and Chemicals Ltd</t>
  </si>
  <si>
    <t>CHAMBLFERT</t>
  </si>
  <si>
    <t>Bombay Burmah Trading Corporation Ltd</t>
  </si>
  <si>
    <t>BBTC</t>
  </si>
  <si>
    <t>Sobha Ltd</t>
  </si>
  <si>
    <t>SOBHA</t>
  </si>
  <si>
    <t>Welspun Corp Ltd</t>
  </si>
  <si>
    <t>WELCORP</t>
  </si>
  <si>
    <t>Finolex Industries Ltd</t>
  </si>
  <si>
    <t>FINPIPE</t>
  </si>
  <si>
    <t>Cello World Ltd</t>
  </si>
  <si>
    <t>CELLO</t>
  </si>
  <si>
    <t>V Guard Industries Ltd</t>
  </si>
  <si>
    <t>VGUARD</t>
  </si>
  <si>
    <t>Garden Reach Shipbuilders &amp; Engineers Ltd</t>
  </si>
  <si>
    <t>GRSE</t>
  </si>
  <si>
    <t>Jyothy Labs Ltd</t>
  </si>
  <si>
    <t>JYOTHYLAB</t>
  </si>
  <si>
    <t>Techno Electric &amp; Engineering Company Ltd</t>
  </si>
  <si>
    <t>TECHNOE</t>
  </si>
  <si>
    <t>Schneider Electric Infrastructure Ltd</t>
  </si>
  <si>
    <t>SCHNEIDER</t>
  </si>
  <si>
    <t>Chalet Hotels Ltd</t>
  </si>
  <si>
    <t>CHALET</t>
  </si>
  <si>
    <t>R R Kabel Ltd</t>
  </si>
  <si>
    <t>RRKABEL</t>
  </si>
  <si>
    <t>NCC Ltd</t>
  </si>
  <si>
    <t>NCC</t>
  </si>
  <si>
    <t>Astrazeneca Pharma India Ltd</t>
  </si>
  <si>
    <t>ASTRAZEN</t>
  </si>
  <si>
    <t>Aadhar Housing Finance Ltd</t>
  </si>
  <si>
    <t>AADHARHFC</t>
  </si>
  <si>
    <t>Jubilant Pharmova Ltd</t>
  </si>
  <si>
    <t>JUBLPHARMA</t>
  </si>
  <si>
    <t>Bata India Ltd</t>
  </si>
  <si>
    <t>BATAINDIA</t>
  </si>
  <si>
    <t>Aarti Industries Ltd</t>
  </si>
  <si>
    <t>AARTIIND</t>
  </si>
  <si>
    <t>IIFL Finance Ltd</t>
  </si>
  <si>
    <t>IIFL</t>
  </si>
  <si>
    <t>Neuland Laboratories Ltd</t>
  </si>
  <si>
    <t>NEULANDLAB</t>
  </si>
  <si>
    <t>Aptus Value Housing Finance India Ltd</t>
  </si>
  <si>
    <t>APTUS</t>
  </si>
  <si>
    <t>LMW Ltd</t>
  </si>
  <si>
    <t>LMW</t>
  </si>
  <si>
    <t>HFCL Ltd</t>
  </si>
  <si>
    <t>HFCL</t>
  </si>
  <si>
    <t>Eris Lifesciences Ltd</t>
  </si>
  <si>
    <t>ERIS</t>
  </si>
  <si>
    <t>Great Eastern Shipping Company Ltd</t>
  </si>
  <si>
    <t>GESHIP</t>
  </si>
  <si>
    <t>Karur Vysya Bank Ltd</t>
  </si>
  <si>
    <t>KARURVYSYA</t>
  </si>
  <si>
    <t>PCBL Ltd</t>
  </si>
  <si>
    <t>PCBL</t>
  </si>
  <si>
    <t>Newgen Software Technologies Ltd</t>
  </si>
  <si>
    <t>NEWGEN</t>
  </si>
  <si>
    <t>Ramkrishna Forgings Ltd</t>
  </si>
  <si>
    <t>RKFORGE</t>
  </si>
  <si>
    <t>Kfin Technologies Ltd</t>
  </si>
  <si>
    <t>KFINTECH</t>
  </si>
  <si>
    <t>Tbo Tek Ltd</t>
  </si>
  <si>
    <t>TBOTEK</t>
  </si>
  <si>
    <t>Tour &amp; Travel Services</t>
  </si>
  <si>
    <t>Asahi India Glass Ltd</t>
  </si>
  <si>
    <t>ASAHIINDIA</t>
  </si>
  <si>
    <t>Sonata Software Ltd</t>
  </si>
  <si>
    <t>SONATSOFTW</t>
  </si>
  <si>
    <t>Anand Rathi Wealth Ltd</t>
  </si>
  <si>
    <t>ANANDRATHI</t>
  </si>
  <si>
    <t>Akzo Nobel India Ltd</t>
  </si>
  <si>
    <t>AKZOINDIA</t>
  </si>
  <si>
    <t>Trident Ltd</t>
  </si>
  <si>
    <t>TRIDENT</t>
  </si>
  <si>
    <t>Sarda Energy &amp; Minerals Ltd</t>
  </si>
  <si>
    <t>SARDAEN</t>
  </si>
  <si>
    <t>Birlasoft Ltd</t>
  </si>
  <si>
    <t>BSOFT</t>
  </si>
  <si>
    <t>Waaree Renewable Technologies Ltd</t>
  </si>
  <si>
    <t>WAAREERTL</t>
  </si>
  <si>
    <t>Kirloskar Oil Engines Ltd</t>
  </si>
  <si>
    <t>KIRLOSENG</t>
  </si>
  <si>
    <t>Wockhardt Ltd</t>
  </si>
  <si>
    <t>WOCKPHARMA</t>
  </si>
  <si>
    <t>Doms Industries Ltd</t>
  </si>
  <si>
    <t>DOMS</t>
  </si>
  <si>
    <t>Office Supplies</t>
  </si>
  <si>
    <t>Navin Fluorine International Ltd</t>
  </si>
  <si>
    <t>NAVINFLUOR</t>
  </si>
  <si>
    <t>DCM Shriram Ltd</t>
  </si>
  <si>
    <t>DCMSHRIRAM</t>
  </si>
  <si>
    <t>Indian Energy Exchange Ltd</t>
  </si>
  <si>
    <t>IEX</t>
  </si>
  <si>
    <t>Power Trading &amp; Consultancy</t>
  </si>
  <si>
    <t>Reliance Power Ltd</t>
  </si>
  <si>
    <t>RPOWER</t>
  </si>
  <si>
    <t>Clean Science and Technology Ltd</t>
  </si>
  <si>
    <t>CLEAN</t>
  </si>
  <si>
    <t>BEML Ltd</t>
  </si>
  <si>
    <t>BEML</t>
  </si>
  <si>
    <t>Indegene Ltd</t>
  </si>
  <si>
    <t>INDGN</t>
  </si>
  <si>
    <t>Titagarh Rail Systems Ltd</t>
  </si>
  <si>
    <t>TITAGARH</t>
  </si>
  <si>
    <t>Zen Technologies Ltd</t>
  </si>
  <si>
    <t>ZENTEC</t>
  </si>
  <si>
    <t>CreditAccess Grameen Ltd</t>
  </si>
  <si>
    <t>CREDITACC</t>
  </si>
  <si>
    <t>Zensar Technologies Ltd</t>
  </si>
  <si>
    <t>ZENSARTECH</t>
  </si>
  <si>
    <t>Bls International Services Ltd</t>
  </si>
  <si>
    <t>BLS</t>
  </si>
  <si>
    <t>UTI Asset Management Company Ltd</t>
  </si>
  <si>
    <t>UTIAMC</t>
  </si>
  <si>
    <t>Mahanagar Gas Ltd</t>
  </si>
  <si>
    <t>MGL</t>
  </si>
  <si>
    <t>UTI S&amp;P BSE Sensex ETF</t>
  </si>
  <si>
    <t>UTISENSETF</t>
  </si>
  <si>
    <t>HBL Power Systems Ltd</t>
  </si>
  <si>
    <t>HBLPOWER</t>
  </si>
  <si>
    <t>PG Electroplast Ltd</t>
  </si>
  <si>
    <t>PGEL</t>
  </si>
  <si>
    <t>Action Construction Equipment Ltd</t>
  </si>
  <si>
    <t>ACE</t>
  </si>
  <si>
    <t>Heavy Machinery</t>
  </si>
  <si>
    <t>Swan Energy Ltd</t>
  </si>
  <si>
    <t>SWANENERGY</t>
  </si>
  <si>
    <t>Welspun Living Ltd</t>
  </si>
  <si>
    <t>WELSPUNLIV</t>
  </si>
  <si>
    <t>Capri Global Capital Ltd</t>
  </si>
  <si>
    <t>CGCL</t>
  </si>
  <si>
    <t>Sanofi India Ltd</t>
  </si>
  <si>
    <t>SANOFI</t>
  </si>
  <si>
    <t>KSB Ltd</t>
  </si>
  <si>
    <t>KSB</t>
  </si>
  <si>
    <t>PVR INOX Ltd</t>
  </si>
  <si>
    <t>PVRINOX</t>
  </si>
  <si>
    <t>Theatres</t>
  </si>
  <si>
    <t>G R Infraprojects Ltd</t>
  </si>
  <si>
    <t>GRINFRA</t>
  </si>
  <si>
    <t>Indiamart Intermesh Ltd</t>
  </si>
  <si>
    <t>INDIAMART</t>
  </si>
  <si>
    <t>Fine Organic Industries Ltd</t>
  </si>
  <si>
    <t>FINEORG</t>
  </si>
  <si>
    <t>Netweb Technologies India Ltd</t>
  </si>
  <si>
    <t>NETWEB</t>
  </si>
  <si>
    <t>Supreme Petrochem Ltd</t>
  </si>
  <si>
    <t>SPLPETRO</t>
  </si>
  <si>
    <t>Gravita India Ltd</t>
  </si>
  <si>
    <t>GRAVITA</t>
  </si>
  <si>
    <t>Metals - Lead</t>
  </si>
  <si>
    <t>Tata Teleservices (Maharashtra) Ltd</t>
  </si>
  <si>
    <t>TTML</t>
  </si>
  <si>
    <t>Strides Pharma Science Ltd</t>
  </si>
  <si>
    <t>STAR</t>
  </si>
  <si>
    <t>Inox Wind Energy Ltd</t>
  </si>
  <si>
    <t>IWEL</t>
  </si>
  <si>
    <t>Godrej Agrovet Ltd</t>
  </si>
  <si>
    <t>GODREJAGRO</t>
  </si>
  <si>
    <t>Agro Products</t>
  </si>
  <si>
    <t>IFCI Ltd</t>
  </si>
  <si>
    <t>IFCI</t>
  </si>
  <si>
    <t>Deepak Fertilisers and Petrochemicals Corp Ltd</t>
  </si>
  <si>
    <t>DEEPAKFERT</t>
  </si>
  <si>
    <t>LT Foods Ltd</t>
  </si>
  <si>
    <t>LTFOODS</t>
  </si>
  <si>
    <t>RITES Ltd</t>
  </si>
  <si>
    <t>RITES</t>
  </si>
  <si>
    <t>Rainbow Children's Medicare Ltd</t>
  </si>
  <si>
    <t>RAINBOW</t>
  </si>
  <si>
    <t>Sterling and Wilson Renewable Energy Ltd</t>
  </si>
  <si>
    <t>SWSOLAR</t>
  </si>
  <si>
    <t>Ingersoll-Rand (India) Ltd</t>
  </si>
  <si>
    <t>INGERRAND</t>
  </si>
  <si>
    <t>Akums Drugs and Pharmaceuticals Ltd</t>
  </si>
  <si>
    <t>AKUMS</t>
  </si>
  <si>
    <t>Caplin Point Laboratories Ltd</t>
  </si>
  <si>
    <t>CAPLIPOINT</t>
  </si>
  <si>
    <t>Raymond Lifestyle Ltd</t>
  </si>
  <si>
    <t>RAYMONDLSL</t>
  </si>
  <si>
    <t>Kirloskar Brothers Ltd</t>
  </si>
  <si>
    <t>KIRLOSBROS</t>
  </si>
  <si>
    <t>Granules India Ltd</t>
  </si>
  <si>
    <t>GRANULES</t>
  </si>
  <si>
    <t>E I D-Parry (India) Ltd</t>
  </si>
  <si>
    <t>EIDPARRY</t>
  </si>
  <si>
    <t>Sugar</t>
  </si>
  <si>
    <t>Nava Limited</t>
  </si>
  <si>
    <t>NAVA</t>
  </si>
  <si>
    <t>Praj Industries Ltd</t>
  </si>
  <si>
    <t>PRAJIND</t>
  </si>
  <si>
    <t>JM Financial Ltd</t>
  </si>
  <si>
    <t>JMFINANCIL</t>
  </si>
  <si>
    <t>Olectra Greentech Ltd</t>
  </si>
  <si>
    <t>OLECTRA</t>
  </si>
  <si>
    <t>Elecon Engineering Company Ltd</t>
  </si>
  <si>
    <t>ELECON</t>
  </si>
  <si>
    <t>Maharashtra Scooters Ltd</t>
  </si>
  <si>
    <t>MAHSCOOTER</t>
  </si>
  <si>
    <t>Craftsman Automation Ltd</t>
  </si>
  <si>
    <t>CRAFTSMAN</t>
  </si>
  <si>
    <t>eClerx Services Limited</t>
  </si>
  <si>
    <t>ECLERX</t>
  </si>
  <si>
    <t>Aavas Financiers Ltd</t>
  </si>
  <si>
    <t>AAVAS</t>
  </si>
  <si>
    <t>Glenmark Life Sciences Ltd</t>
  </si>
  <si>
    <t>GLS</t>
  </si>
  <si>
    <t>NMDC Steel Ltd</t>
  </si>
  <si>
    <t>NSLNISP</t>
  </si>
  <si>
    <t>Redington Ltd</t>
  </si>
  <si>
    <t>REDINGTON</t>
  </si>
  <si>
    <t>Technology Hardware</t>
  </si>
  <si>
    <t>Voltamp Transformers Ltd</t>
  </si>
  <si>
    <t>VOLTAMP</t>
  </si>
  <si>
    <t>Honasa Consumer Ltd</t>
  </si>
  <si>
    <t>HONASA</t>
  </si>
  <si>
    <t>Transformers and Rectifiers (India) Ltd</t>
  </si>
  <si>
    <t>TARIL</t>
  </si>
  <si>
    <t>Cube Highways Trust</t>
  </si>
  <si>
    <t>CUBEINVIT</t>
  </si>
  <si>
    <t>Roads</t>
  </si>
  <si>
    <t>Westlife Foodworld Ltd</t>
  </si>
  <si>
    <t>WESTLIFE</t>
  </si>
  <si>
    <t>Railtel Corporation of India Ltd</t>
  </si>
  <si>
    <t>RAILTEL</t>
  </si>
  <si>
    <t>Communication &amp; Networking</t>
  </si>
  <si>
    <t>RedTape</t>
  </si>
  <si>
    <t>REDTAPE</t>
  </si>
  <si>
    <t>Jaiprakash Power Ventures Ltd</t>
  </si>
  <si>
    <t>JPPOWER</t>
  </si>
  <si>
    <t>Data Patterns (India) Ltd</t>
  </si>
  <si>
    <t>DATAPATTNS</t>
  </si>
  <si>
    <t>Godawari Power and Ispat Ltd</t>
  </si>
  <si>
    <t>GPIL</t>
  </si>
  <si>
    <t>Vardhman Textiles Ltd</t>
  </si>
  <si>
    <t>VTL</t>
  </si>
  <si>
    <t>Tega Industries Ltd</t>
  </si>
  <si>
    <t>TEGA</t>
  </si>
  <si>
    <t>Manappuram Finance Ltd</t>
  </si>
  <si>
    <t>MANAPPURAM</t>
  </si>
  <si>
    <t>Balrampur Chini Mills Ltd</t>
  </si>
  <si>
    <t>BALRAMCHIN</t>
  </si>
  <si>
    <t>City Union Bank Ltd</t>
  </si>
  <si>
    <t>CUB</t>
  </si>
  <si>
    <t>Marksans Pharma Ltd</t>
  </si>
  <si>
    <t>MARKSANS</t>
  </si>
  <si>
    <t>Nuvoco Vistas Corporation Ltd</t>
  </si>
  <si>
    <t>NUVOCO</t>
  </si>
  <si>
    <t>Genus Power Infrastructures Ltd</t>
  </si>
  <si>
    <t>GENUSPOWER</t>
  </si>
  <si>
    <t>Minda Corporation Ltd</t>
  </si>
  <si>
    <t>MINDACORP</t>
  </si>
  <si>
    <t>RHI Magnesita India Ltd</t>
  </si>
  <si>
    <t>RHIM</t>
  </si>
  <si>
    <t>IIFL Securities Ltd</t>
  </si>
  <si>
    <t>IIFLSEC</t>
  </si>
  <si>
    <t>Usha Martin Ltd</t>
  </si>
  <si>
    <t>USHAMART</t>
  </si>
  <si>
    <t>Zee Entertainment Enterprises Ltd</t>
  </si>
  <si>
    <t>ZEEL</t>
  </si>
  <si>
    <t>Zydus Wellness Ltd</t>
  </si>
  <si>
    <t>ZYDUSWELL</t>
  </si>
  <si>
    <t>Chennai Petroleum Corporation Ltd</t>
  </si>
  <si>
    <t>CHENNPETRO</t>
  </si>
  <si>
    <t>Happiest Minds Technologies Ltd</t>
  </si>
  <si>
    <t>HAPPSTMNDS</t>
  </si>
  <si>
    <t>TTK Prestige Ltd</t>
  </si>
  <si>
    <t>TTKPRESTIG</t>
  </si>
  <si>
    <t>Can Fin Homes Ltd</t>
  </si>
  <si>
    <t>CANFINHOME</t>
  </si>
  <si>
    <t>Powergrid Infrastructure Investment Trust</t>
  </si>
  <si>
    <t>PGINVIT</t>
  </si>
  <si>
    <t>MMTC Ltd</t>
  </si>
  <si>
    <t>MMTC</t>
  </si>
  <si>
    <t>Symphony Ltd</t>
  </si>
  <si>
    <t>SYMPHONY</t>
  </si>
  <si>
    <t>CEAT Ltd</t>
  </si>
  <si>
    <t>CEATLTD</t>
  </si>
  <si>
    <t>Vesuvius India Ltd</t>
  </si>
  <si>
    <t>VESUVIUS</t>
  </si>
  <si>
    <t>Bengal &amp; Assam Company Ltd</t>
  </si>
  <si>
    <t>BENGALASM</t>
  </si>
  <si>
    <t>Gujarat Mineral Development Corporation Ltd</t>
  </si>
  <si>
    <t>GMDCLTD</t>
  </si>
  <si>
    <t>Intellect Design Arena Ltd</t>
  </si>
  <si>
    <t>INTELLECT</t>
  </si>
  <si>
    <t>JSW Holdings Ltd</t>
  </si>
  <si>
    <t>JSWHL</t>
  </si>
  <si>
    <t>Jubilant Ingrevia Ltd</t>
  </si>
  <si>
    <t>JUBLINGREA</t>
  </si>
  <si>
    <t>India Cements Ltd</t>
  </si>
  <si>
    <t>INDIACEM</t>
  </si>
  <si>
    <t>Safari Industries (India) Ltd</t>
  </si>
  <si>
    <t>SAFARI</t>
  </si>
  <si>
    <t>CE Info Systems Ltd</t>
  </si>
  <si>
    <t>MAPMYINDIA</t>
  </si>
  <si>
    <t>Prudent Corporate Advisory Services Ltd</t>
  </si>
  <si>
    <t>PRUDENT</t>
  </si>
  <si>
    <t>Sanofi Consumer Healthcare India Ltd</t>
  </si>
  <si>
    <t>SANOFICONR</t>
  </si>
  <si>
    <t>Metropolis Healthcare Ltd</t>
  </si>
  <si>
    <t>METROPOLIS</t>
  </si>
  <si>
    <t>Alok Industries Ltd</t>
  </si>
  <si>
    <t>ALOKINDS</t>
  </si>
  <si>
    <t>Bharat 22 ETF</t>
  </si>
  <si>
    <t>ICICIB22</t>
  </si>
  <si>
    <t>JK Tyre &amp; Industries Ltd</t>
  </si>
  <si>
    <t>JKTYRE</t>
  </si>
  <si>
    <t>Alkyl Amines Chemicals Ltd</t>
  </si>
  <si>
    <t>ALKYLAMINE</t>
  </si>
  <si>
    <t>Aether Industries Ltd</t>
  </si>
  <si>
    <t>AETHER</t>
  </si>
  <si>
    <t>Raymond Ltd</t>
  </si>
  <si>
    <t>RAYMOND</t>
  </si>
  <si>
    <t>Nippon India ETF Nifty Bank BeES</t>
  </si>
  <si>
    <t>BANKBEES</t>
  </si>
  <si>
    <t>Va Tech Wabag Ltd</t>
  </si>
  <si>
    <t>WABAG</t>
  </si>
  <si>
    <t>Water Management</t>
  </si>
  <si>
    <t>Sapphire Foods India Ltd</t>
  </si>
  <si>
    <t>SAPPHIRE</t>
  </si>
  <si>
    <t>Reliance Infrastructure Ltd</t>
  </si>
  <si>
    <t>RELINFRA</t>
  </si>
  <si>
    <t>Quess Corp Ltd</t>
  </si>
  <si>
    <t>QUESS</t>
  </si>
  <si>
    <t>Employment Services</t>
  </si>
  <si>
    <t>Electrosteel Castings Ltd</t>
  </si>
  <si>
    <t>ELECTCAST</t>
  </si>
  <si>
    <t>Mrs. Bectors Food Specialities Ltd</t>
  </si>
  <si>
    <t>BECTORFOOD</t>
  </si>
  <si>
    <t>Kirloskar Ferrous Industries Ltd</t>
  </si>
  <si>
    <t>KIRLFER</t>
  </si>
  <si>
    <t>Jammu and Kashmir Bank Ltd</t>
  </si>
  <si>
    <t>J&amp;KBANK</t>
  </si>
  <si>
    <t>ELANTAS Beck India Ltd</t>
  </si>
  <si>
    <t>ELANTAS</t>
  </si>
  <si>
    <t>KPI Green Energy Ltd</t>
  </si>
  <si>
    <t>KPIGREEN</t>
  </si>
  <si>
    <t>Edelweiss Financial Services Ltd</t>
  </si>
  <si>
    <t>EDELWEISS</t>
  </si>
  <si>
    <t>Happy Forgings Ltd</t>
  </si>
  <si>
    <t>HAPPYFORGE</t>
  </si>
  <si>
    <t>Auto, Truck &amp; Motorcycle Parts</t>
  </si>
  <si>
    <t>Galaxy Surfactants Ltd</t>
  </si>
  <si>
    <t>GALAXYSURF</t>
  </si>
  <si>
    <t>Graphite India Ltd</t>
  </si>
  <si>
    <t>GRAPHITE</t>
  </si>
  <si>
    <t>Sammaan Capital Ltd</t>
  </si>
  <si>
    <t>SAMMAANCAP</t>
  </si>
  <si>
    <t>Tanla Platforms Ltd</t>
  </si>
  <si>
    <t>TANLA</t>
  </si>
  <si>
    <t>Engineers India Ltd</t>
  </si>
  <si>
    <t>ENGINERSIN</t>
  </si>
  <si>
    <t>RBL Bank Ltd</t>
  </si>
  <si>
    <t>RBLBANK</t>
  </si>
  <si>
    <t>INOX India Ltd</t>
  </si>
  <si>
    <t>INOXINDIA</t>
  </si>
  <si>
    <t>Sea-Borne Tankers</t>
  </si>
  <si>
    <t>shipping corporation of India Ltd</t>
  </si>
  <si>
    <t>SCI</t>
  </si>
  <si>
    <t>Bajaj Electricals Ltd</t>
  </si>
  <si>
    <t>BAJAJELEC</t>
  </si>
  <si>
    <t>Home First Finance Company India Ltd</t>
  </si>
  <si>
    <t>HOMEFIRST</t>
  </si>
  <si>
    <t>Tips Music Ltd</t>
  </si>
  <si>
    <t>TIPSMUSIC</t>
  </si>
  <si>
    <t>Movies &amp; TV Serials</t>
  </si>
  <si>
    <t>Puravankara Ltd</t>
  </si>
  <si>
    <t>PURVA</t>
  </si>
  <si>
    <t>Senco Gold Ltd</t>
  </si>
  <si>
    <t>SENCO</t>
  </si>
  <si>
    <t>Just Dial Ltd</t>
  </si>
  <si>
    <t>JUSTDIAL</t>
  </si>
  <si>
    <t>Isgec Heavy Engineering Ltd</t>
  </si>
  <si>
    <t>ISGEC</t>
  </si>
  <si>
    <t>Brookfield India Real Estate Trust</t>
  </si>
  <si>
    <t>BIRET</t>
  </si>
  <si>
    <t>Gujarat Pipavav Port Ltd</t>
  </si>
  <si>
    <t>GPPL</t>
  </si>
  <si>
    <t>Vijaya Diagnostic Centre Ltd</t>
  </si>
  <si>
    <t>VIJAYA</t>
  </si>
  <si>
    <t>Saregama India Ltd</t>
  </si>
  <si>
    <t>SAREGAMA</t>
  </si>
  <si>
    <t>ESAB India Ltd</t>
  </si>
  <si>
    <t>ESABINDIA</t>
  </si>
  <si>
    <t>Choice International Ltd</t>
  </si>
  <si>
    <t>CHOICEIN</t>
  </si>
  <si>
    <t>India Grid Trust</t>
  </si>
  <si>
    <t>INDIGRID</t>
  </si>
  <si>
    <t>Route Mobile Ltd</t>
  </si>
  <si>
    <t>ROUTE</t>
  </si>
  <si>
    <t>Sansera Engineering Ltd</t>
  </si>
  <si>
    <t>SANSERA</t>
  </si>
  <si>
    <t>Time Technoplast Ltd</t>
  </si>
  <si>
    <t>TIMETECHNO</t>
  </si>
  <si>
    <t>LS Industries Ltd</t>
  </si>
  <si>
    <t>LSIND</t>
  </si>
  <si>
    <t>CMS Info Systems Ltd</t>
  </si>
  <si>
    <t>CMSINFO</t>
  </si>
  <si>
    <t>ITD Cementation India Ltd</t>
  </si>
  <si>
    <t>ITDCEM</t>
  </si>
  <si>
    <t>Prism Johnson Ltd</t>
  </si>
  <si>
    <t>PRSMJOHNSN</t>
  </si>
  <si>
    <t>Eureka Forbes Ltd</t>
  </si>
  <si>
    <t>EUREKAFORB</t>
  </si>
  <si>
    <t>Household Appliances</t>
  </si>
  <si>
    <t>P N Gadgil Jewellers Ltd</t>
  </si>
  <si>
    <t>PNGJL</t>
  </si>
  <si>
    <t>Latent View Analytics Ltd</t>
  </si>
  <si>
    <t>LATENTVIEW</t>
  </si>
  <si>
    <t>Cera Sanitaryware Ltd</t>
  </si>
  <si>
    <t>CERA</t>
  </si>
  <si>
    <t>Gujarat Narmada Valley Fertilizers &amp; Chemicals Ltd</t>
  </si>
  <si>
    <t>GNFC</t>
  </si>
  <si>
    <t>Rattanindia Enterprises Ltd</t>
  </si>
  <si>
    <t>RTNINDIA</t>
  </si>
  <si>
    <t>Max Estates Ltd</t>
  </si>
  <si>
    <t>MAXESTATES</t>
  </si>
  <si>
    <t>IFB Industries Ltd</t>
  </si>
  <si>
    <t>IFBIND</t>
  </si>
  <si>
    <t>Valor Estate Ltd</t>
  </si>
  <si>
    <t>DBREALTY</t>
  </si>
  <si>
    <t>Power Mech Projects Ltd</t>
  </si>
  <si>
    <t>POWERMECH</t>
  </si>
  <si>
    <t>Sheela Foam Ltd</t>
  </si>
  <si>
    <t>SFL</t>
  </si>
  <si>
    <t>Home Furnishing</t>
  </si>
  <si>
    <t>Lemon Tree Hotels Ltd</t>
  </si>
  <si>
    <t>LEMONTREE</t>
  </si>
  <si>
    <t>JK Lakshmi Cement Ltd</t>
  </si>
  <si>
    <t>JKLAKSHMI</t>
  </si>
  <si>
    <t>National Standard (India) Ltd</t>
  </si>
  <si>
    <t>NATIONSTD</t>
  </si>
  <si>
    <t>Diamond Power Infrastructure Ltd</t>
  </si>
  <si>
    <t>DIACABS</t>
  </si>
  <si>
    <t>Triveni Engineering and Industries Ltd</t>
  </si>
  <si>
    <t>TRIVENI</t>
  </si>
  <si>
    <t>Shakti Pumps (India) Ltd</t>
  </si>
  <si>
    <t>SHAKTIPUMP</t>
  </si>
  <si>
    <t>Aurionpro Solutions Ltd</t>
  </si>
  <si>
    <t>AURIONPRO</t>
  </si>
  <si>
    <t>Arvind Ltd</t>
  </si>
  <si>
    <t>ARVIND</t>
  </si>
  <si>
    <t>Shriram Pistons &amp; Rings Ltd</t>
  </si>
  <si>
    <t>SHRIPISTON</t>
  </si>
  <si>
    <t>Shree Renuka Sugars Ltd</t>
  </si>
  <si>
    <t>RENUKA</t>
  </si>
  <si>
    <t>Garware Hi-Tech Films Ltd</t>
  </si>
  <si>
    <t>GRWRHITECH</t>
  </si>
  <si>
    <t>Allied Blenders and Distillers Ltd</t>
  </si>
  <si>
    <t>ABDL</t>
  </si>
  <si>
    <t>Campus Activewear Ltd</t>
  </si>
  <si>
    <t>CAMPUS</t>
  </si>
  <si>
    <t>Kirloskar Pneumatic Company Ltd</t>
  </si>
  <si>
    <t>KIRLPNU</t>
  </si>
  <si>
    <t>HG Infra Engineering Ltd</t>
  </si>
  <si>
    <t>HGINFRA</t>
  </si>
  <si>
    <t>Rashtriya Chemicals and Fertilizers Ltd</t>
  </si>
  <si>
    <t>RCF</t>
  </si>
  <si>
    <t>Birla Corporation Ltd</t>
  </si>
  <si>
    <t>BIRLACORPN</t>
  </si>
  <si>
    <t>Jupiter Life Line Hospitals Ltd</t>
  </si>
  <si>
    <t>JLHL</t>
  </si>
  <si>
    <t>SBFC Finance Ltd</t>
  </si>
  <si>
    <t>SBFC</t>
  </si>
  <si>
    <t>Lloyds Engineering Works Ltd</t>
  </si>
  <si>
    <t>LLOYDSENGG</t>
  </si>
  <si>
    <t>GMR Power and Urban Infra Ltd</t>
  </si>
  <si>
    <t>GMRP&amp;UI</t>
  </si>
  <si>
    <t>Mastek Ltd</t>
  </si>
  <si>
    <t>MASTEK</t>
  </si>
  <si>
    <t>Azad Engineering Ltd</t>
  </si>
  <si>
    <t>AZAD</t>
  </si>
  <si>
    <t>Rategain Travel Technologies Ltd</t>
  </si>
  <si>
    <t>RATEGAIN</t>
  </si>
  <si>
    <t>Keystone Realtors Ltd</t>
  </si>
  <si>
    <t>RUSTOMJEE</t>
  </si>
  <si>
    <t>Kotak Nifty Bank ETF</t>
  </si>
  <si>
    <t>BANKNIFTY1</t>
  </si>
  <si>
    <t>V-mart Retail Ltd</t>
  </si>
  <si>
    <t>VMART</t>
  </si>
  <si>
    <t>Epigral Ltd</t>
  </si>
  <si>
    <t>EPIGRAL</t>
  </si>
  <si>
    <t>HMT Ltd</t>
  </si>
  <si>
    <t>HMT</t>
  </si>
  <si>
    <t>Procter &amp; Gamble Health Ltd</t>
  </si>
  <si>
    <t>PGHL</t>
  </si>
  <si>
    <t>HEG Ltd</t>
  </si>
  <si>
    <t>HEG</t>
  </si>
  <si>
    <t>PNC Infratech Ltd</t>
  </si>
  <si>
    <t>PNCINFRA</t>
  </si>
  <si>
    <t>F D C Ltd</t>
  </si>
  <si>
    <t>FDC</t>
  </si>
  <si>
    <t>Religare Enterprises Ltd</t>
  </si>
  <si>
    <t>RELIGARE</t>
  </si>
  <si>
    <t>Blue Jet Healthcare Ltd</t>
  </si>
  <si>
    <t>BLUEJET</t>
  </si>
  <si>
    <t>CCL Products (India) Ltd</t>
  </si>
  <si>
    <t>CCL</t>
  </si>
  <si>
    <t>SBI Nifty 50 ETF</t>
  </si>
  <si>
    <t>SETFNIF50</t>
  </si>
  <si>
    <t>Balu Forge Industries Ltd</t>
  </si>
  <si>
    <t>BALUFORGE</t>
  </si>
  <si>
    <t>Thomas Cook (India) Ltd</t>
  </si>
  <si>
    <t>THOMASCOOK</t>
  </si>
  <si>
    <t>BHARAT Bond ETF-April 2023-Growth</t>
  </si>
  <si>
    <t>EBBETF0423</t>
  </si>
  <si>
    <t>Debt</t>
  </si>
  <si>
    <t>Force Motors Ltd</t>
  </si>
  <si>
    <t>FORCEMOT</t>
  </si>
  <si>
    <t>KNR Constructions Ltd</t>
  </si>
  <si>
    <t>KNRCON</t>
  </si>
  <si>
    <t>EPL Ltd</t>
  </si>
  <si>
    <t>EPL</t>
  </si>
  <si>
    <t>Packaging</t>
  </si>
  <si>
    <t>Gallantt Ispat Ltd</t>
  </si>
  <si>
    <t>GALLANTT</t>
  </si>
  <si>
    <t>Sunteck Realty Ltd</t>
  </si>
  <si>
    <t>SUNTECK</t>
  </si>
  <si>
    <t>Network18 Media &amp; Investments Ltd</t>
  </si>
  <si>
    <t>NETWORK18</t>
  </si>
  <si>
    <t>Kama Holdings Ltd</t>
  </si>
  <si>
    <t>KAMAHOLD</t>
  </si>
  <si>
    <t>Ganesh Housing Corp Ltd</t>
  </si>
  <si>
    <t>GANESHHOUC</t>
  </si>
  <si>
    <t>MedPlus Health Services Ltd</t>
  </si>
  <si>
    <t>MEDPLUS</t>
  </si>
  <si>
    <t>Karnataka Bank Ltd</t>
  </si>
  <si>
    <t>KTKBANK</t>
  </si>
  <si>
    <t>Gujarat State Fertilizers &amp; Chemicals Ltd</t>
  </si>
  <si>
    <t>GSFC</t>
  </si>
  <si>
    <t>Star Cement Ltd</t>
  </si>
  <si>
    <t>STARCEMENT</t>
  </si>
  <si>
    <t>ASK Automotive Ltd</t>
  </si>
  <si>
    <t>ASKAUTOLTD</t>
  </si>
  <si>
    <t>Varroc Engineering Ltd</t>
  </si>
  <si>
    <t>VARROC</t>
  </si>
  <si>
    <t>Pilani Investment And Industries Corporation Ltd</t>
  </si>
  <si>
    <t>PILANIINVS</t>
  </si>
  <si>
    <t>Equitas Small Finance Bank Ltd</t>
  </si>
  <si>
    <t>EQUITASBNK</t>
  </si>
  <si>
    <t>Bharat Global Developers Ltd</t>
  </si>
  <si>
    <t>BGDL</t>
  </si>
  <si>
    <t>Black Box Ltd</t>
  </si>
  <si>
    <t>BBOX</t>
  </si>
  <si>
    <t>Ion Exchange (India) Ltd</t>
  </si>
  <si>
    <t>IONEXCHANG</t>
  </si>
  <si>
    <t>Environmental Services</t>
  </si>
  <si>
    <t>Shilpa Medicare Ltd</t>
  </si>
  <si>
    <t>SHILPAMED</t>
  </si>
  <si>
    <t>Mahindra Lifespace Developers Ltd</t>
  </si>
  <si>
    <t>MAHLIFE</t>
  </si>
  <si>
    <t>Avanti Feeds Ltd</t>
  </si>
  <si>
    <t>AVANTIFEED</t>
  </si>
  <si>
    <t>Garware Technical Fibres Ltd</t>
  </si>
  <si>
    <t>GARFIBRES</t>
  </si>
  <si>
    <t>Indigo Paints Ltd</t>
  </si>
  <si>
    <t>INDIGOPNTS</t>
  </si>
  <si>
    <t>TVS Supply Chain Solutions Ltd</t>
  </si>
  <si>
    <t>TVSSCS</t>
  </si>
  <si>
    <t>JK Paper Ltd</t>
  </si>
  <si>
    <t>JKPAPER</t>
  </si>
  <si>
    <t>Paper Products</t>
  </si>
  <si>
    <t>Texmaco Rail &amp; Engineering Ltd</t>
  </si>
  <si>
    <t>TEXRAIL</t>
  </si>
  <si>
    <t>Maharashtra Seamless Ltd</t>
  </si>
  <si>
    <t>MAHSEAMLES</t>
  </si>
  <si>
    <t>Transport Corporation of India Ltd</t>
  </si>
  <si>
    <t>TCI</t>
  </si>
  <si>
    <t>Shoppers Stop Ltd</t>
  </si>
  <si>
    <t>SHOPERSTOP</t>
  </si>
  <si>
    <t>Juniper Hotels Ltd</t>
  </si>
  <si>
    <t>JUNIPER</t>
  </si>
  <si>
    <t>Anupam Rasayan India Ltd</t>
  </si>
  <si>
    <t>ANURAS</t>
  </si>
  <si>
    <t>Arvind Fashions Ltd</t>
  </si>
  <si>
    <t>ARVINDFASN</t>
  </si>
  <si>
    <t>Dodla Dairy Ltd</t>
  </si>
  <si>
    <t>DODLA</t>
  </si>
  <si>
    <t>Archean Chemical Industries Ltd</t>
  </si>
  <si>
    <t>ACI</t>
  </si>
  <si>
    <t>Infibeam Avenues Ltd</t>
  </si>
  <si>
    <t>INFIBEAM</t>
  </si>
  <si>
    <t>Protean eGov Technologies Ltd</t>
  </si>
  <si>
    <t>PROTEAN</t>
  </si>
  <si>
    <t>IT Consulting &amp; Other Services</t>
  </si>
  <si>
    <t>Equinox India Developments Ltd</t>
  </si>
  <si>
    <t>EMBDL</t>
  </si>
  <si>
    <t>Electronics Mart India Ltd</t>
  </si>
  <si>
    <t>EMIL</t>
  </si>
  <si>
    <t>RattanIndia Power Ltd</t>
  </si>
  <si>
    <t>RTNPOWER</t>
  </si>
  <si>
    <t>eMudhra Ltd</t>
  </si>
  <si>
    <t>EMUDHRA</t>
  </si>
  <si>
    <t>Mahindra Holidays and Resorts India Ltd</t>
  </si>
  <si>
    <t>MHRIL</t>
  </si>
  <si>
    <t>Spicejet Ltd</t>
  </si>
  <si>
    <t>SPICEJET</t>
  </si>
  <si>
    <t>Ujjivan Small Finance Bank Ltd</t>
  </si>
  <si>
    <t>UJJIVANSFB</t>
  </si>
  <si>
    <t>India Shelter Finance Corporation Ltd</t>
  </si>
  <si>
    <t>INDIASHLTR</t>
  </si>
  <si>
    <t>PC Jeweller Ltd</t>
  </si>
  <si>
    <t>PCJEWELLER</t>
  </si>
  <si>
    <t>Paradeep Phosphates Ltd</t>
  </si>
  <si>
    <t>PARADEEP</t>
  </si>
  <si>
    <t>Indo Count Industries Ltd</t>
  </si>
  <si>
    <t>ICIL</t>
  </si>
  <si>
    <t>Sundaram Finance Holdings Ltd</t>
  </si>
  <si>
    <t>SUNDARMHLD</t>
  </si>
  <si>
    <t>Ujaas Energy Ltd</t>
  </si>
  <si>
    <t>UEL</t>
  </si>
  <si>
    <t>Responsive Industries Ltd</t>
  </si>
  <si>
    <t>RESPONIND</t>
  </si>
  <si>
    <t>Building Products - Granite</t>
  </si>
  <si>
    <t>Insolation Energy Ltd</t>
  </si>
  <si>
    <t>INA</t>
  </si>
  <si>
    <t>Semiconductors</t>
  </si>
  <si>
    <t>V I P Industries Ltd</t>
  </si>
  <si>
    <t>VIPIND</t>
  </si>
  <si>
    <t>Laxmi Organic Industries Ltd</t>
  </si>
  <si>
    <t>LXCHEM</t>
  </si>
  <si>
    <t>Rajesh Exports Ltd</t>
  </si>
  <si>
    <t>RAJESHEXPO</t>
  </si>
  <si>
    <t>Dilip Buildcon Ltd</t>
  </si>
  <si>
    <t>DBL</t>
  </si>
  <si>
    <t>Ahluwalia Contracts (India) Ltd</t>
  </si>
  <si>
    <t>AHLUCONT</t>
  </si>
  <si>
    <t>Welspun Enterprises Ltd</t>
  </si>
  <si>
    <t>WELENT</t>
  </si>
  <si>
    <t>Chemplast Sanmar Ltd</t>
  </si>
  <si>
    <t>CHEMPLASTS</t>
  </si>
  <si>
    <t>PDS Limited</t>
  </si>
  <si>
    <t>PDSL</t>
  </si>
  <si>
    <t>Moil Ltd</t>
  </si>
  <si>
    <t>MOIL</t>
  </si>
  <si>
    <t>Mining - Manganese</t>
  </si>
  <si>
    <t>Astra Microwave Products Ltd</t>
  </si>
  <si>
    <t>ASTRAMICRO</t>
  </si>
  <si>
    <t>Tarc Ltd</t>
  </si>
  <si>
    <t>TARC</t>
  </si>
  <si>
    <t>Ethos Ltd</t>
  </si>
  <si>
    <t>ETHOSLTD</t>
  </si>
  <si>
    <t>Syrma SGS Technology Ltd</t>
  </si>
  <si>
    <t>SYRMA</t>
  </si>
  <si>
    <t>Orient Cement Ltd</t>
  </si>
  <si>
    <t>ORIENTCEM</t>
  </si>
  <si>
    <t>Hindustan Foods Ltd</t>
  </si>
  <si>
    <t>HNDFDS</t>
  </si>
  <si>
    <t>Sandur Manganese and Iron Ores Ltd</t>
  </si>
  <si>
    <t>SANDUMA</t>
  </si>
  <si>
    <t>Surya Roshni Ltd</t>
  </si>
  <si>
    <t>SURYAROSNI</t>
  </si>
  <si>
    <t>Tamilnad Mercantile Bank Ltd</t>
  </si>
  <si>
    <t>TMB</t>
  </si>
  <si>
    <t>Sun Pharma Advanced Research Co Ltd</t>
  </si>
  <si>
    <t>SPARC</t>
  </si>
  <si>
    <t>National Highways Infra Trust</t>
  </si>
  <si>
    <t>NHIT</t>
  </si>
  <si>
    <t>Balaji Amines Ltd</t>
  </si>
  <si>
    <t>BALAMINES</t>
  </si>
  <si>
    <t>Kennametal India Ltd</t>
  </si>
  <si>
    <t>KENNAMET</t>
  </si>
  <si>
    <t>Man Infraconstruction Ltd</t>
  </si>
  <si>
    <t>MANINFRA</t>
  </si>
  <si>
    <t>Sudarshan Chemical Industries Ltd</t>
  </si>
  <si>
    <t>SUDARSCHEM</t>
  </si>
  <si>
    <t>Privi Speciality Chemicals Ltd</t>
  </si>
  <si>
    <t>PRIVISCL</t>
  </si>
  <si>
    <t>Technocraft Industries (India) Ltd</t>
  </si>
  <si>
    <t>TIIL</t>
  </si>
  <si>
    <t>Suprajit Engineering Ltd</t>
  </si>
  <si>
    <t>SUPRAJIT</t>
  </si>
  <si>
    <t>BHARAT Bond ETF-April 2030-Growth</t>
  </si>
  <si>
    <t>EBBETF0430</t>
  </si>
  <si>
    <t>Johnson Controls-Hitachi Air Conditioning India Ltd</t>
  </si>
  <si>
    <t>JCHAC</t>
  </si>
  <si>
    <t>Nazara Technologies Ltd</t>
  </si>
  <si>
    <t>NAZARA</t>
  </si>
  <si>
    <t>Theme Parks &amp; Gaming</t>
  </si>
  <si>
    <t>ICRA Ltd</t>
  </si>
  <si>
    <t>ICRA</t>
  </si>
  <si>
    <t>Rallis India Ltd</t>
  </si>
  <si>
    <t>RALLIS</t>
  </si>
  <si>
    <t>Go Fashion (India) Ltd</t>
  </si>
  <si>
    <t>GOCOLORS</t>
  </si>
  <si>
    <t>Ashoka Buildcon Ltd</t>
  </si>
  <si>
    <t>ASHOKA</t>
  </si>
  <si>
    <t>Dhanuka Agritech Ltd</t>
  </si>
  <si>
    <t>DHANUKA</t>
  </si>
  <si>
    <t>Share India Securities Ltd</t>
  </si>
  <si>
    <t>SHAREINDIA</t>
  </si>
  <si>
    <t>BHARAT Bond ETF-April 2032</t>
  </si>
  <si>
    <t>BBETF0432</t>
  </si>
  <si>
    <t>Orchid Pharma Ltd</t>
  </si>
  <si>
    <t>ORCHPHARMA</t>
  </si>
  <si>
    <t>Skipper Ltd</t>
  </si>
  <si>
    <t>SKIPPER</t>
  </si>
  <si>
    <t>Hindustan Construction Company Ltd</t>
  </si>
  <si>
    <t>HCC</t>
  </si>
  <si>
    <t>Greenlam Industries Ltd</t>
  </si>
  <si>
    <t>GREENLAM</t>
  </si>
  <si>
    <t>Building Products - Laminates</t>
  </si>
  <si>
    <t>Nesco Ltd</t>
  </si>
  <si>
    <t>NESCO</t>
  </si>
  <si>
    <t>Piccadily Agro Industries Ltd</t>
  </si>
  <si>
    <t>PICCADIL</t>
  </si>
  <si>
    <t>Mishra Dhatu Nigam Ltd</t>
  </si>
  <si>
    <t>MIDHANI</t>
  </si>
  <si>
    <t>Bansal Wire Industries Ltd</t>
  </si>
  <si>
    <t>BANSALWIRE</t>
  </si>
  <si>
    <t>India Infrastructure Trust</t>
  </si>
  <si>
    <t>INFRATRUST</t>
  </si>
  <si>
    <t>Kesoram Industries Ltd</t>
  </si>
  <si>
    <t>KESORAMIND</t>
  </si>
  <si>
    <t>Ami Organics Ltd</t>
  </si>
  <si>
    <t>AMIORG</t>
  </si>
  <si>
    <t>Inox Green Energy Services Ltd</t>
  </si>
  <si>
    <t>INOXGREEN</t>
  </si>
  <si>
    <t>Niit Learning Systems Ltd</t>
  </si>
  <si>
    <t>NIITMTS</t>
  </si>
  <si>
    <t>Education Services</t>
  </si>
  <si>
    <t>Indinfravit Trust</t>
  </si>
  <si>
    <t>INDINFR</t>
  </si>
  <si>
    <t>Ceigall India Ltd</t>
  </si>
  <si>
    <t>CEIGALL</t>
  </si>
  <si>
    <t>KRBL Ltd</t>
  </si>
  <si>
    <t>KRBL</t>
  </si>
  <si>
    <t>GMM Pfaudler Ltd</t>
  </si>
  <si>
    <t>GMMPFAUDLR</t>
  </si>
  <si>
    <t>Gabriel India Ltd</t>
  </si>
  <si>
    <t>GABRIEL</t>
  </si>
  <si>
    <t>South Indian Bank Ltd</t>
  </si>
  <si>
    <t>SOUTHBANK</t>
  </si>
  <si>
    <t>TD Power Systems Ltd</t>
  </si>
  <si>
    <t>TDPOWERSYS</t>
  </si>
  <si>
    <t>Thangamayil Jewellery Ltd</t>
  </si>
  <si>
    <t>THANGAMAYL</t>
  </si>
  <si>
    <t>Gokaldas Exports Ltd</t>
  </si>
  <si>
    <t>GOKEX</t>
  </si>
  <si>
    <t>Entero Healthcare Solutions Ltd</t>
  </si>
  <si>
    <t>ENTERO</t>
  </si>
  <si>
    <t>Sharda Motor Industries Ltd</t>
  </si>
  <si>
    <t>SHARDAMOTR</t>
  </si>
  <si>
    <t>Gujarat Alkalies And Chemicals Ltd</t>
  </si>
  <si>
    <t>GUJALKALI</t>
  </si>
  <si>
    <t>Healthcare Global Enterprises Ltd</t>
  </si>
  <si>
    <t>HCG</t>
  </si>
  <si>
    <t>E2E Networks Ltd</t>
  </si>
  <si>
    <t>E2E</t>
  </si>
  <si>
    <t>Rolex Rings Ltd</t>
  </si>
  <si>
    <t>ROLEXRINGS</t>
  </si>
  <si>
    <t>AGI Greenpac Ltd</t>
  </si>
  <si>
    <t>AGI</t>
  </si>
  <si>
    <t>Gujarat Ambuja Exports Ltd</t>
  </si>
  <si>
    <t>GAEL</t>
  </si>
  <si>
    <t>VST Industries Ltd</t>
  </si>
  <si>
    <t>VSTIND</t>
  </si>
  <si>
    <t>Lloyds Enterprises Ltd</t>
  </si>
  <si>
    <t>LLOYDSENT</t>
  </si>
  <si>
    <t>Jai Corp Ltd</t>
  </si>
  <si>
    <t>JAICORPLTD</t>
  </si>
  <si>
    <t>R Systems International Ltd</t>
  </si>
  <si>
    <t>RSYSTEMS</t>
  </si>
  <si>
    <t>Gulf Oil Lubricants India Ltd</t>
  </si>
  <si>
    <t>GULFOILLUB</t>
  </si>
  <si>
    <t>Kovai Medical Center and Hospital Ltd</t>
  </si>
  <si>
    <t>KOVAI</t>
  </si>
  <si>
    <t>Gopal Snacks Ltd</t>
  </si>
  <si>
    <t>GOPAL</t>
  </si>
  <si>
    <t>Le Travenues Technology Ltd</t>
  </si>
  <si>
    <t>IXIGO</t>
  </si>
  <si>
    <t>Sterlite Technologies Ltd</t>
  </si>
  <si>
    <t>STLTECH</t>
  </si>
  <si>
    <t>Manorama Industries Ltd</t>
  </si>
  <si>
    <t>MANORAMA</t>
  </si>
  <si>
    <t>Refex Industries Ltd</t>
  </si>
  <si>
    <t>REFEX</t>
  </si>
  <si>
    <t>Jindal Worldwide Ltd</t>
  </si>
  <si>
    <t>JINDWORLD</t>
  </si>
  <si>
    <t>Lux Industries Ltd</t>
  </si>
  <si>
    <t>LUXIND</t>
  </si>
  <si>
    <t>Unichem Laboratories Ltd</t>
  </si>
  <si>
    <t>UNICHEMLAB</t>
  </si>
  <si>
    <t>Allcargo Logistics Ltd</t>
  </si>
  <si>
    <t>ALLCARGO</t>
  </si>
  <si>
    <t>Prince Pipes and Fittings Ltd</t>
  </si>
  <si>
    <t>PRINCEPIPE</t>
  </si>
  <si>
    <t>Borosil Renewables Ltd</t>
  </si>
  <si>
    <t>BORORENEW</t>
  </si>
  <si>
    <t>Housewares</t>
  </si>
  <si>
    <t>SIS Ltd</t>
  </si>
  <si>
    <t>SIS</t>
  </si>
  <si>
    <t>DB Corp Ltd</t>
  </si>
  <si>
    <t>DBCORP</t>
  </si>
  <si>
    <t>Publishing</t>
  </si>
  <si>
    <t>Bondada Engineering Ltd</t>
  </si>
  <si>
    <t>BONDADA</t>
  </si>
  <si>
    <t>Pricol Ltd</t>
  </si>
  <si>
    <t>PRICOLLTD</t>
  </si>
  <si>
    <t>Heritage Foods Ltd</t>
  </si>
  <si>
    <t>HERITGFOOD</t>
  </si>
  <si>
    <t>Aditya Vision Ltd</t>
  </si>
  <si>
    <t>AVL</t>
  </si>
  <si>
    <t>Retail - Speciality</t>
  </si>
  <si>
    <t>Anup Engineering Ltd</t>
  </si>
  <si>
    <t>ANUP</t>
  </si>
  <si>
    <t>Tilaknagar Industries Ltd</t>
  </si>
  <si>
    <t>TI</t>
  </si>
  <si>
    <t>Optiemus Infracom Ltd</t>
  </si>
  <si>
    <t>OPTIEMUS</t>
  </si>
  <si>
    <t>J Kumar Infraprojects Ltd</t>
  </si>
  <si>
    <t>JKIL</t>
  </si>
  <si>
    <t>Rain Industries Ltd</t>
  </si>
  <si>
    <t>RAIN</t>
  </si>
  <si>
    <t>Shilchar Technologies Ltd</t>
  </si>
  <si>
    <t>SHILCTECH</t>
  </si>
  <si>
    <t>GHCL Ltd</t>
  </si>
  <si>
    <t>GHCL</t>
  </si>
  <si>
    <t>Ganesha Ecosphere Ltd</t>
  </si>
  <si>
    <t>GANECOS</t>
  </si>
  <si>
    <t>Aarti Pharmalabs Ltd</t>
  </si>
  <si>
    <t>AARTIPHARM</t>
  </si>
  <si>
    <t>MAS Financial Services Ltd</t>
  </si>
  <si>
    <t>MASFIN</t>
  </si>
  <si>
    <t>Easy Trip Planners Ltd</t>
  </si>
  <si>
    <t>EASEMYTRIP</t>
  </si>
  <si>
    <t>National Fertilizers Ltd</t>
  </si>
  <si>
    <t>NFL</t>
  </si>
  <si>
    <t>Yatharth Hospital &amp; Trauma Care Services Ltd</t>
  </si>
  <si>
    <t>YATHARTH</t>
  </si>
  <si>
    <t>Sharda Cropchem Ltd</t>
  </si>
  <si>
    <t>SHARDACROP</t>
  </si>
  <si>
    <t>Bharat Bijlee Ltd</t>
  </si>
  <si>
    <t>BBL</t>
  </si>
  <si>
    <t>Borosil Ltd</t>
  </si>
  <si>
    <t>BOROLTD</t>
  </si>
  <si>
    <t>Network People Services Technologies Ltd</t>
  </si>
  <si>
    <t>NPST</t>
  </si>
  <si>
    <t>Neogen Chemicals Ltd</t>
  </si>
  <si>
    <t>NEOGEN</t>
  </si>
  <si>
    <t>Zaggle Prepaid Ocean Services Ltd</t>
  </si>
  <si>
    <t>ZAGGLE</t>
  </si>
  <si>
    <t>Hemisphere Properties India Ltd</t>
  </si>
  <si>
    <t>HEMIPROP</t>
  </si>
  <si>
    <t>Nippon India ETF Gold BeES</t>
  </si>
  <si>
    <t>GOLDBEES</t>
  </si>
  <si>
    <t>Gold</t>
  </si>
  <si>
    <t>Websol Energy System Ltd</t>
  </si>
  <si>
    <t>WEBELSOLAR</t>
  </si>
  <si>
    <t>CSB Bank Ltd</t>
  </si>
  <si>
    <t>CSBBANK</t>
  </si>
  <si>
    <t>India Tourism Development Corp Ltd</t>
  </si>
  <si>
    <t>ITDC</t>
  </si>
  <si>
    <t>PTC India Ltd</t>
  </si>
  <si>
    <t>PTC</t>
  </si>
  <si>
    <t>Cyient DLM Ltd</t>
  </si>
  <si>
    <t>CYIENTDLM</t>
  </si>
  <si>
    <t>Heidelbergcement India Ltd</t>
  </si>
  <si>
    <t>HEIDELBERG</t>
  </si>
  <si>
    <t>Grauer And Weil (India) Ltd</t>
  </si>
  <si>
    <t>GRAUWEIL</t>
  </si>
  <si>
    <t>Advanced Enzyme Technologies Ltd</t>
  </si>
  <si>
    <t>ADVENZYMES</t>
  </si>
  <si>
    <t>Magellanic Cloud Ltd</t>
  </si>
  <si>
    <t>MCLOUD</t>
  </si>
  <si>
    <t>Awfis Space Solutions Ltd</t>
  </si>
  <si>
    <t>AWFIS</t>
  </si>
  <si>
    <t>Kirloskar Industries Ltd</t>
  </si>
  <si>
    <t>KIRLOSIND</t>
  </si>
  <si>
    <t>Sundaram Clayton Ltd</t>
  </si>
  <si>
    <t>SUNCLAY</t>
  </si>
  <si>
    <t>Dynamatic Technologies Ltd</t>
  </si>
  <si>
    <t>DYNAMATECH</t>
  </si>
  <si>
    <t>Orissa Minerals Development Company Ltd</t>
  </si>
  <si>
    <t>ORISSAMINE</t>
  </si>
  <si>
    <t>TeamLease Services Ltd</t>
  </si>
  <si>
    <t>TEAMLEASE</t>
  </si>
  <si>
    <t>Wonderla Holidays Ltd</t>
  </si>
  <si>
    <t>WONDERLA</t>
  </si>
  <si>
    <t>Jana Small Finance Bank Ltd</t>
  </si>
  <si>
    <t>JSFB</t>
  </si>
  <si>
    <t>MTAR Technologies Ltd</t>
  </si>
  <si>
    <t>MTARTECH</t>
  </si>
  <si>
    <t>Thyrocare Technologies Ltd</t>
  </si>
  <si>
    <t>THYROCARE</t>
  </si>
  <si>
    <t>Restaurant Brands Asia Ltd</t>
  </si>
  <si>
    <t>RBA</t>
  </si>
  <si>
    <t>MSTC Ltd</t>
  </si>
  <si>
    <t>MSTCLTD</t>
  </si>
  <si>
    <t>Cartrade Tech Ltd</t>
  </si>
  <si>
    <t>CARTRADE</t>
  </si>
  <si>
    <t>VRL Logistics Ltd</t>
  </si>
  <si>
    <t>VRLLOG</t>
  </si>
  <si>
    <t>Banco Products (India) Ltd</t>
  </si>
  <si>
    <t>BANCOINDIA</t>
  </si>
  <si>
    <t>Vaibhav Global Ltd</t>
  </si>
  <si>
    <t>VAIBHAVGBL</t>
  </si>
  <si>
    <t>Bannari Amman Sugars Ltd</t>
  </si>
  <si>
    <t>BANARISUG</t>
  </si>
  <si>
    <t>Greenpanel Industries Ltd</t>
  </si>
  <si>
    <t>GREENPANEL</t>
  </si>
  <si>
    <t>Orient Electric Ltd</t>
  </si>
  <si>
    <t>ORIENTELEC</t>
  </si>
  <si>
    <t>Bombay Dyeing and Mfg Co Ltd</t>
  </si>
  <si>
    <t>BOMDYEING</t>
  </si>
  <si>
    <t>Nocil Ltd</t>
  </si>
  <si>
    <t>NOCIL</t>
  </si>
  <si>
    <t>Shanthi Gears Ltd</t>
  </si>
  <si>
    <t>SHANTIGEAR</t>
  </si>
  <si>
    <t>Greenply Industries Ltd</t>
  </si>
  <si>
    <t>GREENPLY</t>
  </si>
  <si>
    <t>Bharat Rasayan Ltd</t>
  </si>
  <si>
    <t>BHARATRAS</t>
  </si>
  <si>
    <t>Utkarsh Small Finance Bank Ltd</t>
  </si>
  <si>
    <t>UTKARSHBNK</t>
  </si>
  <si>
    <t>Pitti Engineering Ltd</t>
  </si>
  <si>
    <t>PITTIENG</t>
  </si>
  <si>
    <t>Hawkins Cookers Ltd</t>
  </si>
  <si>
    <t>HAWKINCOOK</t>
  </si>
  <si>
    <t>Tinplate Company of India Ltd</t>
  </si>
  <si>
    <t>TINPLATE</t>
  </si>
  <si>
    <t>Jamna Auto Industries Ltd</t>
  </si>
  <si>
    <t>JAMNAAUTO</t>
  </si>
  <si>
    <t>Aarti Drugs Ltd</t>
  </si>
  <si>
    <t>AARTIDRUGS</t>
  </si>
  <si>
    <t>Nippon India ETF Nifty 50 BeES</t>
  </si>
  <si>
    <t>NIFTYBEES</t>
  </si>
  <si>
    <t>V2 Retail Ltd</t>
  </si>
  <si>
    <t>V2RETAIL</t>
  </si>
  <si>
    <t>Gufic Biosciences Ltd</t>
  </si>
  <si>
    <t>GUFICBIO</t>
  </si>
  <si>
    <t>Solara Active Pharma Sciences Ltd</t>
  </si>
  <si>
    <t>SOLARA</t>
  </si>
  <si>
    <t>Bajaj Hindusthan Sugar Ltd</t>
  </si>
  <si>
    <t>BAJAJHIND</t>
  </si>
  <si>
    <t>SeQuent Scientific Ltd</t>
  </si>
  <si>
    <t>SEQUENT</t>
  </si>
  <si>
    <t>Morepen Laboratories Ltd</t>
  </si>
  <si>
    <t>MOREPENLAB</t>
  </si>
  <si>
    <t>Hikal Ltd</t>
  </si>
  <si>
    <t>HIKAL</t>
  </si>
  <si>
    <t>Kaveri Seed Company Ltd</t>
  </si>
  <si>
    <t>KSCL</t>
  </si>
  <si>
    <t>Seeds</t>
  </si>
  <si>
    <t>EMS Ltd</t>
  </si>
  <si>
    <t>EMSLIMITED</t>
  </si>
  <si>
    <t>Fineotex Chemical Ltd</t>
  </si>
  <si>
    <t>FCL</t>
  </si>
  <si>
    <t>Harsha Engineers International Ltd</t>
  </si>
  <si>
    <t>HARSHA</t>
  </si>
  <si>
    <t>Jubilant Industries Ltd</t>
  </si>
  <si>
    <t>JUBLINDS</t>
  </si>
  <si>
    <t>Uflex Ltd</t>
  </si>
  <si>
    <t>UFLEX</t>
  </si>
  <si>
    <t>SG Mart Ltd</t>
  </si>
  <si>
    <t>SGMART</t>
  </si>
  <si>
    <t>Renewable Electricity</t>
  </si>
  <si>
    <t>Rossari Biotech Ltd</t>
  </si>
  <si>
    <t>ROSSARI</t>
  </si>
  <si>
    <t>Supriya Lifescience Ltd</t>
  </si>
  <si>
    <t>SUPRIYA</t>
  </si>
  <si>
    <t>Eraaya Lifespaces Ltd</t>
  </si>
  <si>
    <t>ERAAYA</t>
  </si>
  <si>
    <t>JTEKT India Ltd</t>
  </si>
  <si>
    <t>JTEKTINDIA</t>
  </si>
  <si>
    <t>Medi Assist Healthcare Services Ltd</t>
  </si>
  <si>
    <t>MEDIASSIST</t>
  </si>
  <si>
    <t>Avantel Ltd</t>
  </si>
  <si>
    <t>AVANTEL</t>
  </si>
  <si>
    <t>Shaily Engineering Plastics Ltd</t>
  </si>
  <si>
    <t>SHAILY</t>
  </si>
  <si>
    <t>Styrenix Performance Materials Ltd</t>
  </si>
  <si>
    <t>STYRENIX</t>
  </si>
  <si>
    <t>Greaves Cotton Ltd</t>
  </si>
  <si>
    <t>GREAVESCOT</t>
  </si>
  <si>
    <t>RPG Life Sciences Limited</t>
  </si>
  <si>
    <t>RPGLIFE</t>
  </si>
  <si>
    <t>Prime Focus Ltd</t>
  </si>
  <si>
    <t>PFOCUS</t>
  </si>
  <si>
    <t>Animation</t>
  </si>
  <si>
    <t>D P Abhushan Ltd</t>
  </si>
  <si>
    <t>DPABHUSHAN</t>
  </si>
  <si>
    <t>Rajoo Engineers Ltd</t>
  </si>
  <si>
    <t>RAJOOENG</t>
  </si>
  <si>
    <t>Gateway Distriparks Ltd</t>
  </si>
  <si>
    <t>GATEWAY</t>
  </si>
  <si>
    <t>Jayaswal Neco Industries Ltd</t>
  </si>
  <si>
    <t>JAYNECOIND</t>
  </si>
  <si>
    <t>Pearl Global Industries Ltd</t>
  </si>
  <si>
    <t>PGIL</t>
  </si>
  <si>
    <t>Samhi Hotels Ltd</t>
  </si>
  <si>
    <t>SAMHI</t>
  </si>
  <si>
    <t>S H Kelkar and Company Ltd</t>
  </si>
  <si>
    <t>SHK</t>
  </si>
  <si>
    <t>Ramky Infrastructure Ltd</t>
  </si>
  <si>
    <t>RAMKY</t>
  </si>
  <si>
    <t>LG Balakrishnan &amp; Bros Ltd</t>
  </si>
  <si>
    <t>LGBBROSLTD</t>
  </si>
  <si>
    <t>Subros Ltd</t>
  </si>
  <si>
    <t>SUBROS</t>
  </si>
  <si>
    <t>Innova Captab Ltd</t>
  </si>
  <si>
    <t>INNOVACAP</t>
  </si>
  <si>
    <t>Epack Durable Ltd</t>
  </si>
  <si>
    <t>EPACK</t>
  </si>
  <si>
    <t>Imagicaaworld Entertainment Ltd</t>
  </si>
  <si>
    <t>IMAGICAA</t>
  </si>
  <si>
    <t>Moschip Technologies Ltd</t>
  </si>
  <si>
    <t>MOSCHIP</t>
  </si>
  <si>
    <t>Patel Engineering Ltd</t>
  </si>
  <si>
    <t>PATELENG</t>
  </si>
  <si>
    <t>Fiem Industries Ltd</t>
  </si>
  <si>
    <t>FIEMIND</t>
  </si>
  <si>
    <t>Fedbank Financial Services Ltd</t>
  </si>
  <si>
    <t>FEDFINA</t>
  </si>
  <si>
    <t>WPIL Ltd</t>
  </si>
  <si>
    <t>WPIL</t>
  </si>
  <si>
    <t>Shrem InvIT</t>
  </si>
  <si>
    <t>SHREMINVIT</t>
  </si>
  <si>
    <t>Bhagiradha Chemicals and Industries Ltd</t>
  </si>
  <si>
    <t>BHAGCHEM</t>
  </si>
  <si>
    <t>SEPC Ltd</t>
  </si>
  <si>
    <t>SEPC</t>
  </si>
  <si>
    <t>Marsons Ltd</t>
  </si>
  <si>
    <t>MARSONS</t>
  </si>
  <si>
    <t>Paras Defence and Space Technologies Ltd</t>
  </si>
  <si>
    <t>PARAS</t>
  </si>
  <si>
    <t>Balmer Lawrie and Company Ltd</t>
  </si>
  <si>
    <t>BALMLAWRIE</t>
  </si>
  <si>
    <t>Paisalo Digital Ltd</t>
  </si>
  <si>
    <t>PAISALO</t>
  </si>
  <si>
    <t>Gokul Agro Resources Ltd</t>
  </si>
  <si>
    <t>GOKULAGRO</t>
  </si>
  <si>
    <t>Jeena Sikho Lifecare Ltd</t>
  </si>
  <si>
    <t>JSLL</t>
  </si>
  <si>
    <t>Northern ARC Capital Ltd</t>
  </si>
  <si>
    <t>NORTHARC</t>
  </si>
  <si>
    <t>Kewal Kiran Clothing Ltd</t>
  </si>
  <si>
    <t>KKCL</t>
  </si>
  <si>
    <t>India Glycols Ltd</t>
  </si>
  <si>
    <t>INDIAGLYCO</t>
  </si>
  <si>
    <t>Jain Irrigation Systems Ltd</t>
  </si>
  <si>
    <t>JISLJALEQS</t>
  </si>
  <si>
    <t>Agricultural &amp; Farm Machinery</t>
  </si>
  <si>
    <t>Honda India Power Products Ltd</t>
  </si>
  <si>
    <t>HONDAPOWER</t>
  </si>
  <si>
    <t>JTL Industries Ltd</t>
  </si>
  <si>
    <t>JTLIND</t>
  </si>
  <si>
    <t>Cigniti Technologies Ltd</t>
  </si>
  <si>
    <t>CIGNITITEC</t>
  </si>
  <si>
    <t>VST Tillers Tractors Ltd</t>
  </si>
  <si>
    <t>VSTTILLERS</t>
  </si>
  <si>
    <t>Goldiam International Ltd</t>
  </si>
  <si>
    <t>GOLDIAM</t>
  </si>
  <si>
    <t>Oriana Power Ltd</t>
  </si>
  <si>
    <t>ORIANA</t>
  </si>
  <si>
    <t>Exicom Tele-Systems Ltd</t>
  </si>
  <si>
    <t>EXICOM</t>
  </si>
  <si>
    <t>TCI Express Ltd</t>
  </si>
  <si>
    <t>TCIEXP</t>
  </si>
  <si>
    <t>Artemis Medicare Services Ltd</t>
  </si>
  <si>
    <t>ARTEMISMED</t>
  </si>
  <si>
    <t>Servotech Power Systems Ltd</t>
  </si>
  <si>
    <t>SERVOTECH</t>
  </si>
  <si>
    <t>La Opala R G Ltd</t>
  </si>
  <si>
    <t>LAOPALA</t>
  </si>
  <si>
    <t>Stylam Industries Ltd</t>
  </si>
  <si>
    <t>STYLAMIND</t>
  </si>
  <si>
    <t>Dalmia Bharat Sugar and Industries Ltd</t>
  </si>
  <si>
    <t>DALMIASUG</t>
  </si>
  <si>
    <t>Avalon Technologies Ltd</t>
  </si>
  <si>
    <t>AVALON</t>
  </si>
  <si>
    <t>K.P. Energy Ltd</t>
  </si>
  <si>
    <t>KPEL</t>
  </si>
  <si>
    <t>Shivalik Bimetal Controls Ltd</t>
  </si>
  <si>
    <t>SBCL</t>
  </si>
  <si>
    <t>Nalwa Sons Investments Ltd</t>
  </si>
  <si>
    <t>NSIL</t>
  </si>
  <si>
    <t>Nirlon Ltd</t>
  </si>
  <si>
    <t>NIRLON</t>
  </si>
  <si>
    <t>Venus Pipes and Tubes Ltd</t>
  </si>
  <si>
    <t>VENUSPIPES</t>
  </si>
  <si>
    <t>IRB InvIT Fund</t>
  </si>
  <si>
    <t>IRBINVIT</t>
  </si>
  <si>
    <t>Vishnu Prakash R Punglia Ltd</t>
  </si>
  <si>
    <t>VPRPL</t>
  </si>
  <si>
    <t>Motilal Oswal NASDAQ 100 ETF</t>
  </si>
  <si>
    <t>MON100</t>
  </si>
  <si>
    <t>Arvind Smartspaces Ltd</t>
  </si>
  <si>
    <t>ARVSMART</t>
  </si>
  <si>
    <t>West Coast Paper Mills Ltd</t>
  </si>
  <si>
    <t>WSTCSTPAPR</t>
  </si>
  <si>
    <t>Kingfa Science and Technology (India) Ltd</t>
  </si>
  <si>
    <t>KINGFA</t>
  </si>
  <si>
    <t>TCNS Clothing Co Ltd</t>
  </si>
  <si>
    <t>TCNSBRANDS</t>
  </si>
  <si>
    <t>Indraprastha Medical Corporation Ltd</t>
  </si>
  <si>
    <t>INDRAMEDCO</t>
  </si>
  <si>
    <t>Geojit Financial Services Ltd</t>
  </si>
  <si>
    <t>GEOJITFSL</t>
  </si>
  <si>
    <t>Sky Gold Ltd</t>
  </si>
  <si>
    <t>SKYGOLD</t>
  </si>
  <si>
    <t>Swaraj Engines Ltd</t>
  </si>
  <si>
    <t>SWARAJENG</t>
  </si>
  <si>
    <t>Polyplex Corp Ltd</t>
  </si>
  <si>
    <t>POLYPLEX</t>
  </si>
  <si>
    <t>Sunflag Iron and Steel Co Ltd</t>
  </si>
  <si>
    <t>SUNFLAG</t>
  </si>
  <si>
    <t>IndoStar Capital Finance Ltd</t>
  </si>
  <si>
    <t>INDOSTAR</t>
  </si>
  <si>
    <t>Hi-Tech Pipes Ltd</t>
  </si>
  <si>
    <t>HITECH</t>
  </si>
  <si>
    <t>JNK India Ltd</t>
  </si>
  <si>
    <t>JNKINDIA</t>
  </si>
  <si>
    <t>Indian Metals and Ferro Alloys Ltd</t>
  </si>
  <si>
    <t>IMFA</t>
  </si>
  <si>
    <t>MPS Ltd</t>
  </si>
  <si>
    <t>MPSLTD</t>
  </si>
  <si>
    <t>Sindhu Trade Links Ltd</t>
  </si>
  <si>
    <t>SINDHUTRAD</t>
  </si>
  <si>
    <t>Sanghvi Movers Ltd</t>
  </si>
  <si>
    <t>SANGHVIMOV</t>
  </si>
  <si>
    <t>Dhani Services Ltd</t>
  </si>
  <si>
    <t>DHANI</t>
  </si>
  <si>
    <t>BF Utilities Ltd</t>
  </si>
  <si>
    <t>BFUTILITIE</t>
  </si>
  <si>
    <t>Lumax AutoTechnologies Ltd</t>
  </si>
  <si>
    <t>LUMAXTECH</t>
  </si>
  <si>
    <t>Hinduja Global Solutions Ltd</t>
  </si>
  <si>
    <t>HGS</t>
  </si>
  <si>
    <t>DCB Bank Ltd</t>
  </si>
  <si>
    <t>DCBBANK</t>
  </si>
  <si>
    <t>CARE Ratings Ltd</t>
  </si>
  <si>
    <t>CARERATING</t>
  </si>
  <si>
    <t>Savita Oil Technologies Ltd</t>
  </si>
  <si>
    <t>SOTL</t>
  </si>
  <si>
    <t>Suraj Estate Developers Ltd</t>
  </si>
  <si>
    <t>SURAJEST</t>
  </si>
  <si>
    <t>Real Estate Rental, Development &amp; Operations</t>
  </si>
  <si>
    <t>Sula Vineyards Ltd</t>
  </si>
  <si>
    <t>SULA</t>
  </si>
  <si>
    <t>Quick Heal Technologies Ltd</t>
  </si>
  <si>
    <t>QUICKHEAL</t>
  </si>
  <si>
    <t>Bhansali Engineering Polymers Ltd</t>
  </si>
  <si>
    <t>BEPL</t>
  </si>
  <si>
    <t>Fischer Medical Ventures Ltd</t>
  </si>
  <si>
    <t>FISCHER</t>
  </si>
  <si>
    <t>Precision Wires India Ltd</t>
  </si>
  <si>
    <t>PRECWIRE</t>
  </si>
  <si>
    <t>Kalyani Steels Ltd</t>
  </si>
  <si>
    <t>KSL</t>
  </si>
  <si>
    <t>Muthoot Microfin Ltd</t>
  </si>
  <si>
    <t>MUTHOOTMF</t>
  </si>
  <si>
    <t>Microfinancing</t>
  </si>
  <si>
    <t>Seamec Ltd</t>
  </si>
  <si>
    <t>SEAMECLTD</t>
  </si>
  <si>
    <t>Oil &amp; Gas - Equipment &amp; Services</t>
  </si>
  <si>
    <t>Kalyani Investment Company Ltd</t>
  </si>
  <si>
    <t>KICL</t>
  </si>
  <si>
    <t>Datamatics Global Services Ltd</t>
  </si>
  <si>
    <t>DATAMATICS</t>
  </si>
  <si>
    <t>RPSG Ventures Ltd</t>
  </si>
  <si>
    <t>RPSGVENT</t>
  </si>
  <si>
    <t>Hubtown Ltd</t>
  </si>
  <si>
    <t>HUBTOWN</t>
  </si>
  <si>
    <t>Hathway Cable and Datacom Ltd</t>
  </si>
  <si>
    <t>HATHWAY</t>
  </si>
  <si>
    <t>Cable &amp; D2H</t>
  </si>
  <si>
    <t>Spandana Sphoorty Financial Ltd</t>
  </si>
  <si>
    <t>SPANDANA</t>
  </si>
  <si>
    <t>Jindal Poly Films Ltd</t>
  </si>
  <si>
    <t>JINDALPOLY</t>
  </si>
  <si>
    <t>DCX Systems Ltd</t>
  </si>
  <si>
    <t>DCXINDIA</t>
  </si>
  <si>
    <t>Ajmera Realty &amp; Infra India Ltd</t>
  </si>
  <si>
    <t>AJMERA</t>
  </si>
  <si>
    <t>HPL Electric &amp; Power Ltd</t>
  </si>
  <si>
    <t>HPL</t>
  </si>
  <si>
    <t>Gujarat Themis Biosyn Ltd</t>
  </si>
  <si>
    <t>GUJTHEM</t>
  </si>
  <si>
    <t>Fino Payments Bank Ltd</t>
  </si>
  <si>
    <t>FINOPB</t>
  </si>
  <si>
    <t>Goodluck India Ltd</t>
  </si>
  <si>
    <t>GOODLUCK</t>
  </si>
  <si>
    <t>Alembic Ltd</t>
  </si>
  <si>
    <t>ALEMBICLTD</t>
  </si>
  <si>
    <t>Mahanagar Telephone Nigam Ltd</t>
  </si>
  <si>
    <t>MTNL</t>
  </si>
  <si>
    <t>Gujarat Industries Power Company Ltd</t>
  </si>
  <si>
    <t>GIPCL</t>
  </si>
  <si>
    <t>Veedol Corporation Ltd</t>
  </si>
  <si>
    <t>VEEDOL</t>
  </si>
  <si>
    <t>Kitex Garments Ltd</t>
  </si>
  <si>
    <t>KITEX</t>
  </si>
  <si>
    <t>Summit Securities Ltd</t>
  </si>
  <si>
    <t>SUMMITSEC</t>
  </si>
  <si>
    <t>Mahindra Logistics Ltd</t>
  </si>
  <si>
    <t>MAHLOG</t>
  </si>
  <si>
    <t>Steel Strips Wheels Ltd</t>
  </si>
  <si>
    <t>SSWL</t>
  </si>
  <si>
    <t>KDDL Ltd</t>
  </si>
  <si>
    <t>KDDL</t>
  </si>
  <si>
    <t>Apeejay Surrendra Park Hotels Ltd</t>
  </si>
  <si>
    <t>PARKHOTELS</t>
  </si>
  <si>
    <t>Nucleus Software Exports Ltd</t>
  </si>
  <si>
    <t>NUCLEUS</t>
  </si>
  <si>
    <t>Max Ventures and Industries Ltd</t>
  </si>
  <si>
    <t>MAXVIL</t>
  </si>
  <si>
    <t>SJS Enterprises Ltd</t>
  </si>
  <si>
    <t>SJS</t>
  </si>
  <si>
    <t>ADF Foods Ltd</t>
  </si>
  <si>
    <t>ADFFOODS</t>
  </si>
  <si>
    <t>Tasty Bite Eatables Ltd</t>
  </si>
  <si>
    <t>TASTYBITE</t>
  </si>
  <si>
    <t>Monarch Networth Capital Ltd</t>
  </si>
  <si>
    <t>MONARCH</t>
  </si>
  <si>
    <t>Vakrangee Limited</t>
  </si>
  <si>
    <t>VAKRANGEE</t>
  </si>
  <si>
    <t>Repco Home Finance Ltd</t>
  </si>
  <si>
    <t>REPCOHOME</t>
  </si>
  <si>
    <t>Navneet Education Ltd</t>
  </si>
  <si>
    <t>NAVNETEDUL</t>
  </si>
  <si>
    <t>Wendt (India) Limited</t>
  </si>
  <si>
    <t>WENDT</t>
  </si>
  <si>
    <t>Pokarna Ltd</t>
  </si>
  <si>
    <t>POKARNA</t>
  </si>
  <si>
    <t>Delta Corp Ltd</t>
  </si>
  <si>
    <t>DELTACORP</t>
  </si>
  <si>
    <t>Blue Cloud Softech Solutions Ltd</t>
  </si>
  <si>
    <t>BLUECLOUDS</t>
  </si>
  <si>
    <t>Vishnu Chemicals Ltd</t>
  </si>
  <si>
    <t>VISHNU</t>
  </si>
  <si>
    <t>Ddev Plastiks Industries Ltd</t>
  </si>
  <si>
    <t>DDEVPLASTIK</t>
  </si>
  <si>
    <t>Jash Engineering Ltd</t>
  </si>
  <si>
    <t>JASH</t>
  </si>
  <si>
    <t>KP Green Engineering Ltd</t>
  </si>
  <si>
    <t>KPGEL</t>
  </si>
  <si>
    <t>Heavy Electrical Equipment</t>
  </si>
  <si>
    <t>Thirumalai Chemicals Ltd</t>
  </si>
  <si>
    <t>TIRUMALCHM</t>
  </si>
  <si>
    <t>Ashiana Housing Ltd</t>
  </si>
  <si>
    <t>ASHIANA</t>
  </si>
  <si>
    <t>Gensol Engineering Ltd</t>
  </si>
  <si>
    <t>GENSOL</t>
  </si>
  <si>
    <t>Sandhar Technologies Ltd</t>
  </si>
  <si>
    <t>SANDHAR</t>
  </si>
  <si>
    <t>Globus Spirits Ltd</t>
  </si>
  <si>
    <t>GLOBUSSPR</t>
  </si>
  <si>
    <t>Raghav Productivity Enhancers Ltd</t>
  </si>
  <si>
    <t>RPEL</t>
  </si>
  <si>
    <t>Salasar Techno Engineering Ltd</t>
  </si>
  <si>
    <t>SALASAR</t>
  </si>
  <si>
    <t>Bajaj Consumer Care Ltd</t>
  </si>
  <si>
    <t>BAJAJCON</t>
  </si>
  <si>
    <t>Sri Adhikari Brothers Television Network Ltd</t>
  </si>
  <si>
    <t>SABTNL</t>
  </si>
  <si>
    <t>Flair Writing Industries Ltd</t>
  </si>
  <si>
    <t>FLAIR</t>
  </si>
  <si>
    <t>Indoco Remedies Ltd</t>
  </si>
  <si>
    <t>INDOCO</t>
  </si>
  <si>
    <t>Bajel Projects Ltd</t>
  </si>
  <si>
    <t>BAJEL</t>
  </si>
  <si>
    <t>Electric Utilities</t>
  </si>
  <si>
    <t>Dollar Industries Ltd</t>
  </si>
  <si>
    <t>DOLLAR</t>
  </si>
  <si>
    <t>Maithan Alloys Ltd</t>
  </si>
  <si>
    <t>MAITHANALL</t>
  </si>
  <si>
    <t>Stove Kraft Ltd</t>
  </si>
  <si>
    <t>STOVEKRAFT</t>
  </si>
  <si>
    <t>Capacite Infraprojects Ltd</t>
  </si>
  <si>
    <t>CAPACITE</t>
  </si>
  <si>
    <t>Kolte-Patil Developers Ltd</t>
  </si>
  <si>
    <t>KOLTEPATIL</t>
  </si>
  <si>
    <t>Eveready Industries India Ltd</t>
  </si>
  <si>
    <t>EVEREADY</t>
  </si>
  <si>
    <t>Saksoft Ltd</t>
  </si>
  <si>
    <t>SAKSOFT</t>
  </si>
  <si>
    <t>DCW Ltd</t>
  </si>
  <si>
    <t>DCW</t>
  </si>
  <si>
    <t>Shipping Corporation of India Land and Assets Ltd</t>
  </si>
  <si>
    <t>SCILAL</t>
  </si>
  <si>
    <t>Marathon Nextgen Realty Ltd</t>
  </si>
  <si>
    <t>MARATHON</t>
  </si>
  <si>
    <t>TCPL Packaging Ltd</t>
  </si>
  <si>
    <t>TCPLPACK</t>
  </si>
  <si>
    <t>TVS Srichakra Ltd</t>
  </si>
  <si>
    <t>TVSSRICHAK</t>
  </si>
  <si>
    <t>Prakash Industries Ltd</t>
  </si>
  <si>
    <t>PRAKASH</t>
  </si>
  <si>
    <t>Oriental Hotels Ltd</t>
  </si>
  <si>
    <t>ORIENTHOT</t>
  </si>
  <si>
    <t>Ashapura Minechem Ltd</t>
  </si>
  <si>
    <t>ASHAPURMIN</t>
  </si>
  <si>
    <t>Apollo Micro Systems Ltd</t>
  </si>
  <si>
    <t>APOLLO</t>
  </si>
  <si>
    <t>Rajratan Global Wire Ltd</t>
  </si>
  <si>
    <t>RAJRATAN</t>
  </si>
  <si>
    <t>Deep Industries Ltd</t>
  </si>
  <si>
    <t>DEEPINDS</t>
  </si>
  <si>
    <t>Rane Holdings Ltd</t>
  </si>
  <si>
    <t>RANEHOLDIN</t>
  </si>
  <si>
    <t>Marine Electricals (India) Ltd</t>
  </si>
  <si>
    <t>MARINE</t>
  </si>
  <si>
    <t>Genesys International Corporation Ltd</t>
  </si>
  <si>
    <t>GENESYS</t>
  </si>
  <si>
    <t>Foseco India Ltd</t>
  </si>
  <si>
    <t>FOSECOIND</t>
  </si>
  <si>
    <t>Precision Camshafts Ltd</t>
  </si>
  <si>
    <t>PRECAM</t>
  </si>
  <si>
    <t>Somany Ceramics Ltd</t>
  </si>
  <si>
    <t>SOMANYCERA</t>
  </si>
  <si>
    <t>Jyoti Structures Ltd</t>
  </si>
  <si>
    <t>JYOTISTRUC</t>
  </si>
  <si>
    <t>Stanley Lifestyles Ltd</t>
  </si>
  <si>
    <t>STANLEY</t>
  </si>
  <si>
    <t>PTC India Financial Services Ltd</t>
  </si>
  <si>
    <t>PFS</t>
  </si>
  <si>
    <t>ideaForge Technology Ltd</t>
  </si>
  <si>
    <t>IDEAFORGE</t>
  </si>
  <si>
    <t>Dishman Carbogen Amcis Ltd</t>
  </si>
  <si>
    <t>DCAL</t>
  </si>
  <si>
    <t>KCP Ltd</t>
  </si>
  <si>
    <t>KCP</t>
  </si>
  <si>
    <t>Sagar Cements Ltd</t>
  </si>
  <si>
    <t>SAGCEM</t>
  </si>
  <si>
    <t>Nilkamal Ltd</t>
  </si>
  <si>
    <t>NILKAMAL</t>
  </si>
  <si>
    <t>Motisons Jewellers Ltd</t>
  </si>
  <si>
    <t>MOTISONS</t>
  </si>
  <si>
    <t>Apparel &amp; Accessories Retailers</t>
  </si>
  <si>
    <t>Interarch Building Products Ltd</t>
  </si>
  <si>
    <t>INTERARCH</t>
  </si>
  <si>
    <t>Building Products - Prefab Structures</t>
  </si>
  <si>
    <t>BF Investment Ltd</t>
  </si>
  <si>
    <t>BFINVEST</t>
  </si>
  <si>
    <t>Hindustan Oil Exploration Company Ltd</t>
  </si>
  <si>
    <t>HINDOILEXP</t>
  </si>
  <si>
    <t>KRN Heat Exchanger and Refrigeration Ltd</t>
  </si>
  <si>
    <t>KRN</t>
  </si>
  <si>
    <t>Veritas (India) Ltd</t>
  </si>
  <si>
    <t>VERITAS</t>
  </si>
  <si>
    <t>Automotive Axles Ltd</t>
  </si>
  <si>
    <t>AUTOAXLES</t>
  </si>
  <si>
    <t>Confidence Petroleum India Ltd</t>
  </si>
  <si>
    <t>CONFIPET</t>
  </si>
  <si>
    <t>Vadilal Industries Ltd</t>
  </si>
  <si>
    <t>VADILALIND</t>
  </si>
  <si>
    <t>Dredging Corporation of India Ltd</t>
  </si>
  <si>
    <t>DREDGECORP</t>
  </si>
  <si>
    <t>Dredging</t>
  </si>
  <si>
    <t>Pennar Industries Ltd</t>
  </si>
  <si>
    <t>PENIND</t>
  </si>
  <si>
    <t>SBI Gold ETF</t>
  </si>
  <si>
    <t>SETFGOLD</t>
  </si>
  <si>
    <t>Tinna Rubber and Infrastructure Ltd</t>
  </si>
  <si>
    <t>TINNARUBR</t>
  </si>
  <si>
    <t>RIR Power Electronics Ltd</t>
  </si>
  <si>
    <t>RIR</t>
  </si>
  <si>
    <t>Arkade Developers Ltd</t>
  </si>
  <si>
    <t>ARKADE</t>
  </si>
  <si>
    <t>John Cockerill India Ltd</t>
  </si>
  <si>
    <t>COCKERILL</t>
  </si>
  <si>
    <t>Industrial Machinery &amp; Supplies &amp; Components</t>
  </si>
  <si>
    <t>Ram Ratna Wires Ltd</t>
  </si>
  <si>
    <t>RAMRAT</t>
  </si>
  <si>
    <t>Mayur Uniquoters Ltd</t>
  </si>
  <si>
    <t>MAYURUNIQ</t>
  </si>
  <si>
    <t>Meghmani Organics Ltd</t>
  </si>
  <si>
    <t>MOL</t>
  </si>
  <si>
    <t>Novartis India Ltd</t>
  </si>
  <si>
    <t>NOVARTIND</t>
  </si>
  <si>
    <t>DISA India Ltd</t>
  </si>
  <si>
    <t>DISAQ</t>
  </si>
  <si>
    <t>Krsnaa Diagnostics Ltd</t>
  </si>
  <si>
    <t>KRSNAA</t>
  </si>
  <si>
    <t>Shalby Ltd</t>
  </si>
  <si>
    <t>SHALBY</t>
  </si>
  <si>
    <t>Sasken Technologies Ltd</t>
  </si>
  <si>
    <t>SASKEN</t>
  </si>
  <si>
    <t>Unitech Ltd</t>
  </si>
  <si>
    <t>UNITECH</t>
  </si>
  <si>
    <t>Nippon India ETF Nifty 1D Rate Liquid BeES</t>
  </si>
  <si>
    <t>LIQUIDBEES</t>
  </si>
  <si>
    <t>Suven Life Sciences Ltd</t>
  </si>
  <si>
    <t>SUVEN</t>
  </si>
  <si>
    <t>Baazar Style Retail Ltd</t>
  </si>
  <si>
    <t>STYLEBAAZA</t>
  </si>
  <si>
    <t>ECOS (India) Mobility &amp; Hospitality Ltd</t>
  </si>
  <si>
    <t>ECOSMOBLTY</t>
  </si>
  <si>
    <t>Ravindra Energy Ltd</t>
  </si>
  <si>
    <t>RELTD</t>
  </si>
  <si>
    <t>GTL Infrastructure Ltd</t>
  </si>
  <si>
    <t>GTLINFRA</t>
  </si>
  <si>
    <t>SMS Pharmaceuticals Ltd</t>
  </si>
  <si>
    <t>SMSPHARMA</t>
  </si>
  <si>
    <t>SG Finserve Ltd</t>
  </si>
  <si>
    <t>SGFIN</t>
  </si>
  <si>
    <t>Dr Agarwal's Eye Hospital Ltd</t>
  </si>
  <si>
    <t>DRAGARWQ</t>
  </si>
  <si>
    <t>Systematix Corporate Services Ltd</t>
  </si>
  <si>
    <t>SYSTMTXC</t>
  </si>
  <si>
    <t>Themis Medicare Ltd</t>
  </si>
  <si>
    <t>THEMISMED</t>
  </si>
  <si>
    <t>Pondy Oxides and Chemicals Ltd</t>
  </si>
  <si>
    <t>POCL</t>
  </si>
  <si>
    <t>SML Isuzu Ltd</t>
  </si>
  <si>
    <t>SMLISUZU</t>
  </si>
  <si>
    <t>NRB Bearings Ltd</t>
  </si>
  <si>
    <t>NRBBEARING</t>
  </si>
  <si>
    <t>Landmark Cars Ltd</t>
  </si>
  <si>
    <t>LANDMARK</t>
  </si>
  <si>
    <t>Premier Explosives Ltd</t>
  </si>
  <si>
    <t>PREMEXPLN</t>
  </si>
  <si>
    <t>Sai Silks (Kalamandir) Ltd</t>
  </si>
  <si>
    <t>KALAMANDIR</t>
  </si>
  <si>
    <t>Prataap Snacks Ltd</t>
  </si>
  <si>
    <t>DIAMONDYD</t>
  </si>
  <si>
    <t>Rashi Peripherals Ltd</t>
  </si>
  <si>
    <t>RPTECH</t>
  </si>
  <si>
    <t>Huhtamaki India Ltd</t>
  </si>
  <si>
    <t>HUHTAMAKI</t>
  </si>
  <si>
    <t>MM Forgings Ltd</t>
  </si>
  <si>
    <t>MMFL</t>
  </si>
  <si>
    <t>HLE Glascoat Ltd</t>
  </si>
  <si>
    <t>HLEGLAS</t>
  </si>
  <si>
    <t>Kesar India Ltd</t>
  </si>
  <si>
    <t>KESAR</t>
  </si>
  <si>
    <t>Real Estate Development</t>
  </si>
  <si>
    <t>Goodyear India Ltd</t>
  </si>
  <si>
    <t>GOODYEAR</t>
  </si>
  <si>
    <t>Xpro India Ltd</t>
  </si>
  <si>
    <t>XPROINDIA</t>
  </si>
  <si>
    <t>EFC (I) Ltd</t>
  </si>
  <si>
    <t>EFCIL</t>
  </si>
  <si>
    <t>Distributors</t>
  </si>
  <si>
    <t>Shanti Educational Initiatives Ltd</t>
  </si>
  <si>
    <t>SEIL</t>
  </si>
  <si>
    <t>Spectrum Electrical Industries Ltd</t>
  </si>
  <si>
    <t>SPECTRUM</t>
  </si>
  <si>
    <t>Platinum Industries Ltd</t>
  </si>
  <si>
    <t>PLATIND</t>
  </si>
  <si>
    <t>Parag Milk Foods Ltd</t>
  </si>
  <si>
    <t>PARAGMILK</t>
  </si>
  <si>
    <t>Thejo Engineering Ltd</t>
  </si>
  <si>
    <t>THEJO</t>
  </si>
  <si>
    <t>Aeroflex Industries Ltd</t>
  </si>
  <si>
    <t>AEROFLEX</t>
  </si>
  <si>
    <t>Venky's (India) Ltd</t>
  </si>
  <si>
    <t>VENKEYS</t>
  </si>
  <si>
    <t>Accelya Solutions India Ltd</t>
  </si>
  <si>
    <t>ACCELYA</t>
  </si>
  <si>
    <t>Updater Services Ltd</t>
  </si>
  <si>
    <t>UDS</t>
  </si>
  <si>
    <t>TechNVision Ventures Ltd</t>
  </si>
  <si>
    <t>TECHNVISN</t>
  </si>
  <si>
    <t>Dolat Algotech Ltd</t>
  </si>
  <si>
    <t>DOLATALGO</t>
  </si>
  <si>
    <t>PSP Projects Ltd</t>
  </si>
  <si>
    <t>PSPPROJECT</t>
  </si>
  <si>
    <t>Vindhya Telelinks Ltd</t>
  </si>
  <si>
    <t>VINDHYATEL</t>
  </si>
  <si>
    <t>Dish TV India Ltd</t>
  </si>
  <si>
    <t>DISHTV</t>
  </si>
  <si>
    <t>Dreamfolks Services Ltd</t>
  </si>
  <si>
    <t>DREAMFOLKS</t>
  </si>
  <si>
    <t>Ge Power India Ltd</t>
  </si>
  <si>
    <t>GEPIL</t>
  </si>
  <si>
    <t>Agro Tech Foods Ltd</t>
  </si>
  <si>
    <t>ATFL</t>
  </si>
  <si>
    <t>Mold-Tek Packaging Ltd</t>
  </si>
  <si>
    <t>MOLDTKPAC</t>
  </si>
  <si>
    <t>NIBE Ltd</t>
  </si>
  <si>
    <t>NIBE</t>
  </si>
  <si>
    <t>Indo Tech Transformers Ltd</t>
  </si>
  <si>
    <t>INDOTECH</t>
  </si>
  <si>
    <t>Insecticides (India) Ltd</t>
  </si>
  <si>
    <t>INSECTICID</t>
  </si>
  <si>
    <t>Hindware Home Innovation Ltd</t>
  </si>
  <si>
    <t>HINDWAREAP</t>
  </si>
  <si>
    <t>IOL Chemicals and Pharmaceuticals Ltd</t>
  </si>
  <si>
    <t>IOLCP</t>
  </si>
  <si>
    <t>ESAF Small Finance Bank Limited</t>
  </si>
  <si>
    <t>ESAFSFB</t>
  </si>
  <si>
    <t>Vidhi Specialty Food Ingredients Ltd</t>
  </si>
  <si>
    <t>VIDHIING</t>
  </si>
  <si>
    <t>Centum Electronics Ltd</t>
  </si>
  <si>
    <t>CENTUM</t>
  </si>
  <si>
    <t>Mangalam Cement Ltd</t>
  </si>
  <si>
    <t>MANGLMCEM</t>
  </si>
  <si>
    <t>Lumax Industries Ltd</t>
  </si>
  <si>
    <t>LUMAXIND</t>
  </si>
  <si>
    <t>Panama Petrochem Ltd</t>
  </si>
  <si>
    <t>PANAMAPET</t>
  </si>
  <si>
    <t>Siyaram Silk Mills Ltd</t>
  </si>
  <si>
    <t>SIYSIL</t>
  </si>
  <si>
    <t>Barbeque-Nation Hospitality Ltd</t>
  </si>
  <si>
    <t>BARBEQUE</t>
  </si>
  <si>
    <t>Indian Hume Pipe Company Ltd</t>
  </si>
  <si>
    <t>INDIANHUME</t>
  </si>
  <si>
    <t>Federal-Mogul Goetze (India) Ltd</t>
  </si>
  <si>
    <t>FMGOETZE</t>
  </si>
  <si>
    <t>Media Matrix Worldwide Ltd</t>
  </si>
  <si>
    <t>MMWL</t>
  </si>
  <si>
    <t>Nitin Spinners Ltd</t>
  </si>
  <si>
    <t>NITINSPIN</t>
  </si>
  <si>
    <t>Carysil Ltd</t>
  </si>
  <si>
    <t>CARYSIL</t>
  </si>
  <si>
    <t>Igarashi Motors India Ltd</t>
  </si>
  <si>
    <t>IGARASHI</t>
  </si>
  <si>
    <t>Welspun Specialty Solutions Ltd</t>
  </si>
  <si>
    <t>WELSPLSOL</t>
  </si>
  <si>
    <t>Orient Green Power Company Ltd</t>
  </si>
  <si>
    <t>GREENPOWER</t>
  </si>
  <si>
    <t>S.P.Apparels Ltd</t>
  </si>
  <si>
    <t>SPAL</t>
  </si>
  <si>
    <t>Ador Welding Ltd</t>
  </si>
  <si>
    <t>ADORWELD</t>
  </si>
  <si>
    <t>TTK Healthcare Ltd</t>
  </si>
  <si>
    <t>TTKHLTCARE</t>
  </si>
  <si>
    <t>Sanstar Ltd</t>
  </si>
  <si>
    <t>SANSTAR</t>
  </si>
  <si>
    <t>India Pesticides Ltd</t>
  </si>
  <si>
    <t>IPL</t>
  </si>
  <si>
    <t>TIL Ltd</t>
  </si>
  <si>
    <t>TIL</t>
  </si>
  <si>
    <t>63 Moons Technologies Ltd</t>
  </si>
  <si>
    <t>63MOONS</t>
  </si>
  <si>
    <t>EIH Associated Hotels Ltd</t>
  </si>
  <si>
    <t>EIHAHOTELS</t>
  </si>
  <si>
    <t>Suratwwala Business Group Ltd</t>
  </si>
  <si>
    <t>SBGLP</t>
  </si>
  <si>
    <t>Tatva Chintan Pharma Chem Ltd</t>
  </si>
  <si>
    <t>TATVA</t>
  </si>
  <si>
    <t>ICICI Prudential Nifty 50 ETF</t>
  </si>
  <si>
    <t>NIFTYIETF</t>
  </si>
  <si>
    <t>Ugro Capital Ltd</t>
  </si>
  <si>
    <t>UGROCAP</t>
  </si>
  <si>
    <t>Owais Metal and Mineral Processing Ltd</t>
  </si>
  <si>
    <t>OWAIS</t>
  </si>
  <si>
    <t>Gandhar Oil Refinery (INDIA) Ltd</t>
  </si>
  <si>
    <t>GANDHAR</t>
  </si>
  <si>
    <t>Amrutanjan Health Care Ltd</t>
  </si>
  <si>
    <t>AMRUTANJAN</t>
  </si>
  <si>
    <t>Universal Cables Ltd</t>
  </si>
  <si>
    <t>UNIVCABLES</t>
  </si>
  <si>
    <t>DEN Networks Ltd</t>
  </si>
  <si>
    <t>DEN</t>
  </si>
  <si>
    <t>Yasho Industries Ltd</t>
  </si>
  <si>
    <t>YASHO</t>
  </si>
  <si>
    <t>HMA Agro Industries Ltd</t>
  </si>
  <si>
    <t>HMAAGRO</t>
  </si>
  <si>
    <t>NIIT Ltd</t>
  </si>
  <si>
    <t>NIITLTD</t>
  </si>
  <si>
    <t>Vardhman Special Steels Ltd</t>
  </si>
  <si>
    <t>VSSL</t>
  </si>
  <si>
    <t>Tarsons Products Ltd</t>
  </si>
  <si>
    <t>TARSONS</t>
  </si>
  <si>
    <t>Paramount Communications Ltd</t>
  </si>
  <si>
    <t>PARACABLES</t>
  </si>
  <si>
    <t>Apcotex Industries Ltd</t>
  </si>
  <si>
    <t>APCOTEXIND</t>
  </si>
  <si>
    <t>Antony Waste Handling Cell Ltd</t>
  </si>
  <si>
    <t>AWHCL</t>
  </si>
  <si>
    <t>Omaxe Ltd</t>
  </si>
  <si>
    <t>OMAXE</t>
  </si>
  <si>
    <t>Ramco Industries Ltd</t>
  </si>
  <si>
    <t>RAMCOIND</t>
  </si>
  <si>
    <t>HIL Ltd</t>
  </si>
  <si>
    <t>HIL</t>
  </si>
  <si>
    <t>MIC Electronics Ltd</t>
  </si>
  <si>
    <t>MICEL</t>
  </si>
  <si>
    <t>Astec Lifesciences Ltd</t>
  </si>
  <si>
    <t>ASTEC</t>
  </si>
  <si>
    <t>Mukand Ltd</t>
  </si>
  <si>
    <t>MUKANDLTD</t>
  </si>
  <si>
    <t>JISLDVREQS</t>
  </si>
  <si>
    <t>Rupa &amp; Company Ltd</t>
  </si>
  <si>
    <t>RUPA</t>
  </si>
  <si>
    <t>Everest Kanto Cylinder Ltd</t>
  </si>
  <si>
    <t>EKC</t>
  </si>
  <si>
    <t>Nelco Ltd</t>
  </si>
  <si>
    <t>NELCO</t>
  </si>
  <si>
    <t>Alpex Solar Ltd</t>
  </si>
  <si>
    <t>ALPEXSOLAR</t>
  </si>
  <si>
    <t>IFGL Refractories Ltd</t>
  </si>
  <si>
    <t>IFGLEXPOR</t>
  </si>
  <si>
    <t>Apollo Pipes Ltd</t>
  </si>
  <si>
    <t>APOLLOPIPE</t>
  </si>
  <si>
    <t>Dolphin Offshore Enterprises (India) Ltd</t>
  </si>
  <si>
    <t>DOLPHIN</t>
  </si>
  <si>
    <t>Axiscades Technologies Ltd</t>
  </si>
  <si>
    <t>AXISCADES</t>
  </si>
  <si>
    <t>Cupid Ltd</t>
  </si>
  <si>
    <t>CUPID</t>
  </si>
  <si>
    <t>Madhya Bharat Agro Products Ltd</t>
  </si>
  <si>
    <t>MBAPL</t>
  </si>
  <si>
    <t>IKIO Lighting Ltd</t>
  </si>
  <si>
    <t>IKIO</t>
  </si>
  <si>
    <t>Pnb Gilts Ltd</t>
  </si>
  <si>
    <t>PNBGILTS</t>
  </si>
  <si>
    <t>Wonder Electricals Ltd</t>
  </si>
  <si>
    <t>WEL</t>
  </si>
  <si>
    <t>Unicommerce eSolutions Ltd</t>
  </si>
  <si>
    <t>UNIECOM</t>
  </si>
  <si>
    <t>Fusion Finance Ltd</t>
  </si>
  <si>
    <t>FUSION</t>
  </si>
  <si>
    <t>Cropster Agro Ltd</t>
  </si>
  <si>
    <t>CROPSTER</t>
  </si>
  <si>
    <t>Veranda Learning Solutions Ltd</t>
  </si>
  <si>
    <t>VERANDA</t>
  </si>
  <si>
    <t>Kiri Industries Ltd</t>
  </si>
  <si>
    <t>KIRIINDUS</t>
  </si>
  <si>
    <t>Saraswati Commercial (India) Ltd</t>
  </si>
  <si>
    <t>ZSARACOM</t>
  </si>
  <si>
    <t>PIX Transmissions Ltd</t>
  </si>
  <si>
    <t>PIXTRANS</t>
  </si>
  <si>
    <t>Uniparts India Ltd</t>
  </si>
  <si>
    <t>UNIPARTS</t>
  </si>
  <si>
    <t>Windlas Biotech Ltd</t>
  </si>
  <si>
    <t>WINDLAS</t>
  </si>
  <si>
    <t>Gocl Corporation Ltd</t>
  </si>
  <si>
    <t>GOCLCORP</t>
  </si>
  <si>
    <t>Sanghi Industries Ltd</t>
  </si>
  <si>
    <t>SANGHIIND</t>
  </si>
  <si>
    <t>Kotak Gold Etf</t>
  </si>
  <si>
    <t>GOLD1</t>
  </si>
  <si>
    <t>Alicon Castalloy Ltd</t>
  </si>
  <si>
    <t>ALICON</t>
  </si>
  <si>
    <t>Cosmo First Ltd</t>
  </si>
  <si>
    <t>COSMOFIRST</t>
  </si>
  <si>
    <t>Master Trust Ltd</t>
  </si>
  <si>
    <t>MASTERTR</t>
  </si>
  <si>
    <t>Som Distilleries and Breweries Ltd</t>
  </si>
  <si>
    <t>SDBL</t>
  </si>
  <si>
    <t>Tanfac Industries Ltd</t>
  </si>
  <si>
    <t>TANFACIND</t>
  </si>
  <si>
    <t>JITF Infralogistics Ltd</t>
  </si>
  <si>
    <t>JITFINFRA</t>
  </si>
  <si>
    <t>Rama Steel Tubes Ltd</t>
  </si>
  <si>
    <t>RAMASTEEL</t>
  </si>
  <si>
    <t>Hester Biosciences Ltd</t>
  </si>
  <si>
    <t>HESTERBIO</t>
  </si>
  <si>
    <t>Ceinsys Tech Ltd</t>
  </si>
  <si>
    <t>CEINSYSTECH</t>
  </si>
  <si>
    <t>Expleo Solutions Ltd</t>
  </si>
  <si>
    <t>EXPLEOSOL</t>
  </si>
  <si>
    <t>Man Industries (India) Ltd</t>
  </si>
  <si>
    <t>MANINDS</t>
  </si>
  <si>
    <t>Jagran Prakashan Ltd</t>
  </si>
  <si>
    <t>JAGRAN</t>
  </si>
  <si>
    <t>Knowledge Marine &amp; Engineering Works Ltd</t>
  </si>
  <si>
    <t>KMEW</t>
  </si>
  <si>
    <t>Marine Transportation</t>
  </si>
  <si>
    <t>Oriental Aromatics Ltd</t>
  </si>
  <si>
    <t>OAL</t>
  </si>
  <si>
    <t>Lotus Chocolate Company Ltd</t>
  </si>
  <si>
    <t>LOTUSCHO</t>
  </si>
  <si>
    <t>Sangam (India) Ltd</t>
  </si>
  <si>
    <t>SANGAMIND</t>
  </si>
  <si>
    <t>Abans Holdings Ltd</t>
  </si>
  <si>
    <t>AHL</t>
  </si>
  <si>
    <t>Talbros Automotive Components Ltd</t>
  </si>
  <si>
    <t>TALBROAUTO</t>
  </si>
  <si>
    <t>Kody Technolab Ltd</t>
  </si>
  <si>
    <t>KODYTECH</t>
  </si>
  <si>
    <t>Andhra Paper Ltd</t>
  </si>
  <si>
    <t>ANDHRAPAP</t>
  </si>
  <si>
    <t>HDFC Gold Exchange Traded Fund</t>
  </si>
  <si>
    <t>HDFCGOLD</t>
  </si>
  <si>
    <t>Andrew Yule &amp; Co Ltd</t>
  </si>
  <si>
    <t>ANDREWYU</t>
  </si>
  <si>
    <t>ICICI Prudential Gold ETF</t>
  </si>
  <si>
    <t>GOLDIETF</t>
  </si>
  <si>
    <t>Sterling Tools Ltd</t>
  </si>
  <si>
    <t>STERTOOLS</t>
  </si>
  <si>
    <t>Elpro International Ltd</t>
  </si>
  <si>
    <t>ELPROINTL</t>
  </si>
  <si>
    <t>Cantabil Retail India Ltd</t>
  </si>
  <si>
    <t>CANTABIL</t>
  </si>
  <si>
    <t>Nippon India ETF Nifty Next 50 Junior BeES</t>
  </si>
  <si>
    <t>JUNIORBEES</t>
  </si>
  <si>
    <t>Jaiprakash Associates Ltd</t>
  </si>
  <si>
    <t>JPASSOCIAT</t>
  </si>
  <si>
    <t>Excel Industries Ltd</t>
  </si>
  <si>
    <t>EXCELINDUS</t>
  </si>
  <si>
    <t>BLS E-Services Ltd</t>
  </si>
  <si>
    <t>BLSE</t>
  </si>
  <si>
    <t>Heranba Industries Ltd</t>
  </si>
  <si>
    <t>HERANBA</t>
  </si>
  <si>
    <t>Panacea Biotec Ltd</t>
  </si>
  <si>
    <t>PANACEABIO</t>
  </si>
  <si>
    <t>Hariom Pipe Industries Ltd</t>
  </si>
  <si>
    <t>HARIOMPIPE</t>
  </si>
  <si>
    <t>Shriram Properties Ltd</t>
  </si>
  <si>
    <t>SHRIRAMPPS</t>
  </si>
  <si>
    <t>Tribhovandas Bhimji Zaveri Ltd</t>
  </si>
  <si>
    <t>TBZ</t>
  </si>
  <si>
    <t>NDR Auto Components Ltd</t>
  </si>
  <si>
    <t>NDRAUTO</t>
  </si>
  <si>
    <t>D Link (India) Limited</t>
  </si>
  <si>
    <t>DLINKINDIA</t>
  </si>
  <si>
    <t>Seshasayee Paper and Boards Ltd</t>
  </si>
  <si>
    <t>SESHAPAPER</t>
  </si>
  <si>
    <t>Deccan Gold Mines Ltd</t>
  </si>
  <si>
    <t>DECNGOLD</t>
  </si>
  <si>
    <t>Navkar Corporation Ltd</t>
  </si>
  <si>
    <t>NAVKARCORP</t>
  </si>
  <si>
    <t>Sahasra Electronic Solutions Ltd</t>
  </si>
  <si>
    <t>SAHASRA</t>
  </si>
  <si>
    <t>Syncom Formulations (India) Ltd</t>
  </si>
  <si>
    <t>SYNCOMF</t>
  </si>
  <si>
    <t>Divgi TorqTransfer Systems Ltd</t>
  </si>
  <si>
    <t>DIVGIITTS</t>
  </si>
  <si>
    <t>Salzer Electronics Ltd</t>
  </si>
  <si>
    <t>SALZERELEC</t>
  </si>
  <si>
    <t>Satin Creditcare Network Ltd</t>
  </si>
  <si>
    <t>SATIN</t>
  </si>
  <si>
    <t>B L Kashyap and Sons Ltd</t>
  </si>
  <si>
    <t>BLKASHYAP</t>
  </si>
  <si>
    <t>Wheels India Ltd</t>
  </si>
  <si>
    <t>WHEELS</t>
  </si>
  <si>
    <t>Matrimony.Com Ltd</t>
  </si>
  <si>
    <t>MATRIMONY</t>
  </si>
  <si>
    <t>TAJ GVK Hotels and Resorts Ltd</t>
  </si>
  <si>
    <t>TAJGVK</t>
  </si>
  <si>
    <t>Praveg Ltd</t>
  </si>
  <si>
    <t>PRAVEG</t>
  </si>
  <si>
    <t>G M Breweries Ltd</t>
  </si>
  <si>
    <t>GMBREW</t>
  </si>
  <si>
    <t>Mercury Ev-Tech Ltd</t>
  </si>
  <si>
    <t>MERCURYEV</t>
  </si>
  <si>
    <t>Kilburn Engineering Ltd</t>
  </si>
  <si>
    <t>KLBRENG-B</t>
  </si>
  <si>
    <t>Yatra Online Ltd</t>
  </si>
  <si>
    <t>YATRA</t>
  </si>
  <si>
    <t>GNA Axles Ltd</t>
  </si>
  <si>
    <t>GNA</t>
  </si>
  <si>
    <t>GKW Ltd</t>
  </si>
  <si>
    <t>GKWLIMITED</t>
  </si>
  <si>
    <t>ASM Technologies Ltd</t>
  </si>
  <si>
    <t>ASMTEC</t>
  </si>
  <si>
    <t>Capital India Finance Ltd</t>
  </si>
  <si>
    <t>CIFL</t>
  </si>
  <si>
    <t>Advait Infratech Ltd</t>
  </si>
  <si>
    <t>ADVAIT</t>
  </si>
  <si>
    <t>Electrical Components &amp; Equipment</t>
  </si>
  <si>
    <t>MSP Steel &amp; Power Ltd</t>
  </si>
  <si>
    <t>MSPL</t>
  </si>
  <si>
    <t>Jyoti Resins and Adhesives Ltd</t>
  </si>
  <si>
    <t>JYOTIRES</t>
  </si>
  <si>
    <t>Eco Recycling Ltd</t>
  </si>
  <si>
    <t>ECORECO</t>
  </si>
  <si>
    <t>Reliance Industrial Infrastructure Ltd</t>
  </si>
  <si>
    <t>RIIL</t>
  </si>
  <si>
    <t>Camlin Fine Sciences Ltd</t>
  </si>
  <si>
    <t>CAMLINFINE</t>
  </si>
  <si>
    <t>Jindal Drilling and Industries Ltd</t>
  </si>
  <si>
    <t>JINDRILL</t>
  </si>
  <si>
    <t>Brightcom Group Ltd</t>
  </si>
  <si>
    <t>BCG</t>
  </si>
  <si>
    <t>VL E-Governance &amp; IT Solutions Ltd</t>
  </si>
  <si>
    <t>VLEGOV</t>
  </si>
  <si>
    <t>Hind Rectifiers Ltd</t>
  </si>
  <si>
    <t>HIRECT</t>
  </si>
  <si>
    <t>Bigbloc Construction Ltd</t>
  </si>
  <si>
    <t>BIGBLOC</t>
  </si>
  <si>
    <t>Fedders Holding Ltd</t>
  </si>
  <si>
    <t>FEDDERSHOL</t>
  </si>
  <si>
    <t>Sirca Paints India Ltd</t>
  </si>
  <si>
    <t>SIRCA</t>
  </si>
  <si>
    <t>Sportking India Ltd</t>
  </si>
  <si>
    <t>SPORTKING</t>
  </si>
  <si>
    <t>Bombay Super Hybrid Seeds Ltd</t>
  </si>
  <si>
    <t>BSHSL</t>
  </si>
  <si>
    <t>Suyog Telematics Ltd</t>
  </si>
  <si>
    <t>SUYOG</t>
  </si>
  <si>
    <t>SMC Global Securities Ltd</t>
  </si>
  <si>
    <t>SMCGLOBAL</t>
  </si>
  <si>
    <t>BCL Industries Ltd</t>
  </si>
  <si>
    <t>BCLIND</t>
  </si>
  <si>
    <t>Wealth First Portfolio Managers Ltd</t>
  </si>
  <si>
    <t>WEALTH</t>
  </si>
  <si>
    <t>Filatex India Ltd</t>
  </si>
  <si>
    <t>FILATEX</t>
  </si>
  <si>
    <t>Renaissance Global Ltd</t>
  </si>
  <si>
    <t>RGL</t>
  </si>
  <si>
    <t>GTPL Hathway Ltd</t>
  </si>
  <si>
    <t>GTPL</t>
  </si>
  <si>
    <t>I G Petrochemicals Ltd</t>
  </si>
  <si>
    <t>IGPL</t>
  </si>
  <si>
    <t>India Power Corporation Ltd</t>
  </si>
  <si>
    <t>DPSCLTD</t>
  </si>
  <si>
    <t>Sat Industries Ltd</t>
  </si>
  <si>
    <t>SATINDLTD</t>
  </si>
  <si>
    <t>Udaipur Cement Works Ltd</t>
  </si>
  <si>
    <t>UDAICEMENT</t>
  </si>
  <si>
    <t>DEE Development Engineers Ltd</t>
  </si>
  <si>
    <t>DEEDEV</t>
  </si>
  <si>
    <t>Atul Auto Ltd</t>
  </si>
  <si>
    <t>ATULAUTO</t>
  </si>
  <si>
    <t>Three Wheelers</t>
  </si>
  <si>
    <t>Alldigi Tech Ltd</t>
  </si>
  <si>
    <t>ALLDIGI</t>
  </si>
  <si>
    <t>Suryoday Small Finance Bank Ltd</t>
  </si>
  <si>
    <t>SURYODAY</t>
  </si>
  <si>
    <t>Amines and Plasticizers Ltd</t>
  </si>
  <si>
    <t>AMNPLST</t>
  </si>
  <si>
    <t>Allied Digital Services Ltd</t>
  </si>
  <si>
    <t>ADSL</t>
  </si>
  <si>
    <t>Roto Pumps Ltd</t>
  </si>
  <si>
    <t>ROTO</t>
  </si>
  <si>
    <t>Balmer Lawrie Investments Ltd</t>
  </si>
  <si>
    <t>BLIL</t>
  </si>
  <si>
    <t>Monte Carlo Fashions Ltd</t>
  </si>
  <si>
    <t>MONTECARLO</t>
  </si>
  <si>
    <t>Diffusion Engineers Ltd</t>
  </si>
  <si>
    <t>DIFFNKG</t>
  </si>
  <si>
    <t>Rane (Madras) Ltd</t>
  </si>
  <si>
    <t>RML</t>
  </si>
  <si>
    <t>Beta Drugs Ltd</t>
  </si>
  <si>
    <t>BETA</t>
  </si>
  <si>
    <t>Butterfly Gandhimathi Appliances Ltd</t>
  </si>
  <si>
    <t>BUTTERFLY</t>
  </si>
  <si>
    <t>Associated Alcohols &amp; Breweries Ltd</t>
  </si>
  <si>
    <t>ASALCBR</t>
  </si>
  <si>
    <t>Bharat Wire Ropes Ltd</t>
  </si>
  <si>
    <t>BHARATWIRE</t>
  </si>
  <si>
    <t>Kokuyo Camlin Ltd</t>
  </si>
  <si>
    <t>KOKUYOCMLN</t>
  </si>
  <si>
    <t>GRP Ltd</t>
  </si>
  <si>
    <t>GRPLTD</t>
  </si>
  <si>
    <t>Swelect Energy Systems Ltd</t>
  </si>
  <si>
    <t>SWELECTES</t>
  </si>
  <si>
    <t>Sadhana Nitro Chem Ltd</t>
  </si>
  <si>
    <t>SADHNANIQ</t>
  </si>
  <si>
    <t>GPT Infraprojects Ltd</t>
  </si>
  <si>
    <t>GPTINFRA</t>
  </si>
  <si>
    <t>Vintage Coffee and Beverages Ltd</t>
  </si>
  <si>
    <t>VINCOFE</t>
  </si>
  <si>
    <t>Trading Companies &amp; Distributors</t>
  </si>
  <si>
    <t>Bajaj Steel Industries Ltd</t>
  </si>
  <si>
    <t>BAJAJST</t>
  </si>
  <si>
    <t>Paushak Ltd</t>
  </si>
  <si>
    <t>PAUSHAKLTD</t>
  </si>
  <si>
    <t>Arman Financial Services Ltd</t>
  </si>
  <si>
    <t>ARMANFIN</t>
  </si>
  <si>
    <t>Irm Energy Ltd</t>
  </si>
  <si>
    <t>IRMENERGY</t>
  </si>
  <si>
    <t>Chemfab Alkalis Ltd</t>
  </si>
  <si>
    <t>CHEMFAB</t>
  </si>
  <si>
    <t>5Paisa Capital Ltd</t>
  </si>
  <si>
    <t>5PAISA</t>
  </si>
  <si>
    <t>Agarwal Industrial Corporation Ltd</t>
  </si>
  <si>
    <t>AGARIND</t>
  </si>
  <si>
    <t>Dynacons Systems and Solutions Ltd</t>
  </si>
  <si>
    <t>DSSL</t>
  </si>
  <si>
    <t>Kabra Extrusion Technik Ltd</t>
  </si>
  <si>
    <t>KABRAEXTRU</t>
  </si>
  <si>
    <t>Southern Petrochemical Industries Corporation Ltd</t>
  </si>
  <si>
    <t>SPIC</t>
  </si>
  <si>
    <t>Steelcast Ltd</t>
  </si>
  <si>
    <t>STEELCAS</t>
  </si>
  <si>
    <t>Mufin Green Finance Ltd</t>
  </si>
  <si>
    <t>MUFIN</t>
  </si>
  <si>
    <t>India Nippon Electricals Ltd</t>
  </si>
  <si>
    <t>INDNIPPON</t>
  </si>
  <si>
    <t>Zota Health Care Ltd</t>
  </si>
  <si>
    <t>ZOTA</t>
  </si>
  <si>
    <t>Walchandnagar Industries Ltd</t>
  </si>
  <si>
    <t>WALCHANNAG</t>
  </si>
  <si>
    <t>Dynamic Cables Ltd</t>
  </si>
  <si>
    <t>DYCL</t>
  </si>
  <si>
    <t>Everest Industries Ltd</t>
  </si>
  <si>
    <t>EVERESTIND</t>
  </si>
  <si>
    <t>India Motor Parts &amp; Accessories Ltd</t>
  </si>
  <si>
    <t>IMPAL</t>
  </si>
  <si>
    <t>Peninsula Land Ltd</t>
  </si>
  <si>
    <t>PENINLAND</t>
  </si>
  <si>
    <t>Sigachi Industries Ltd</t>
  </si>
  <si>
    <t>SIGACHI</t>
  </si>
  <si>
    <t>Mangalore Chemicals and Fertilisers Ltd</t>
  </si>
  <si>
    <t>MANGCHEFER</t>
  </si>
  <si>
    <t>Asian Energy Services Ltd</t>
  </si>
  <si>
    <t>ASIANENE</t>
  </si>
  <si>
    <t>Dhunseri Ventures Ltd</t>
  </si>
  <si>
    <t>DVL</t>
  </si>
  <si>
    <t>ULTRAMARINE &amp; PIGMENTS Ltd</t>
  </si>
  <si>
    <t>ULTRAMAR</t>
  </si>
  <si>
    <t>Mishtann Foods Ltd</t>
  </si>
  <si>
    <t>MISHTANN</t>
  </si>
  <si>
    <t>Automobile Corp Of Goa Ltd</t>
  </si>
  <si>
    <t>ACGL</t>
  </si>
  <si>
    <t>Dcm Shriram Industries Ltd</t>
  </si>
  <si>
    <t>DCMSRIND</t>
  </si>
  <si>
    <t>Borosil Scientific Ltd</t>
  </si>
  <si>
    <t>BOROSCI</t>
  </si>
  <si>
    <t>Chaman Lal Setia Exports Ltd</t>
  </si>
  <si>
    <t>CLSEL</t>
  </si>
  <si>
    <t>Om Infra Ltd</t>
  </si>
  <si>
    <t>OMINFRAL</t>
  </si>
  <si>
    <t>Yamuna Syndicate Ltd</t>
  </si>
  <si>
    <t>YSL</t>
  </si>
  <si>
    <t>Forbes Precision Tools and Machine Parts Ltd</t>
  </si>
  <si>
    <t>TOTEM</t>
  </si>
  <si>
    <t>Kotak Nifty 50 ETF</t>
  </si>
  <si>
    <t>NIFTY1</t>
  </si>
  <si>
    <t>Hexa Tradex Ltd</t>
  </si>
  <si>
    <t>HEXATRADEX</t>
  </si>
  <si>
    <t>Arihant Superstructures Ltd</t>
  </si>
  <si>
    <t>ARIHANTSUP</t>
  </si>
  <si>
    <t>JG Chemicals Ltd</t>
  </si>
  <si>
    <t>JGCHEM</t>
  </si>
  <si>
    <t>Jaykay Enterprises Ltd</t>
  </si>
  <si>
    <t>JAYKAY</t>
  </si>
  <si>
    <t>Himatsingka Seide Ltd</t>
  </si>
  <si>
    <t>HIMATSEIDE</t>
  </si>
  <si>
    <t>Yuken India Ltd</t>
  </si>
  <si>
    <t>YUKEN</t>
  </si>
  <si>
    <t>Madras Fertilizers Ltd</t>
  </si>
  <si>
    <t>MADRASFERT</t>
  </si>
  <si>
    <t>Hi-Tech Gears Ltd</t>
  </si>
  <si>
    <t>HITECHGEAR</t>
  </si>
  <si>
    <t>Remus Pharmaceuticals Ltd</t>
  </si>
  <si>
    <t>REMUS</t>
  </si>
  <si>
    <t>Z F Steering Gear (India) Ltd</t>
  </si>
  <si>
    <t>ZFSTEERING</t>
  </si>
  <si>
    <t>Radhika Jeweltech Ltd</t>
  </si>
  <si>
    <t>RADHIKAJWE</t>
  </si>
  <si>
    <t>Ramco Systems Ltd</t>
  </si>
  <si>
    <t>RAMCOSYS</t>
  </si>
  <si>
    <t>Vertoz Ltd</t>
  </si>
  <si>
    <t>VERTOZ</t>
  </si>
  <si>
    <t>Panorama Studios International Ltd</t>
  </si>
  <si>
    <t>PANORAMA</t>
  </si>
  <si>
    <t>Eimco Elecon (India) Ltd</t>
  </si>
  <si>
    <t>EIMCOELECO</t>
  </si>
  <si>
    <t>Allcargo Gati Ltd</t>
  </si>
  <si>
    <t>ACLGATI</t>
  </si>
  <si>
    <t>Solex Energy Ltd</t>
  </si>
  <si>
    <t>SOLEX</t>
  </si>
  <si>
    <t>Fairchem Organics Ltd</t>
  </si>
  <si>
    <t>FAIRCHEMOR</t>
  </si>
  <si>
    <t>Oriental Rail Infrastructure Ltd</t>
  </si>
  <si>
    <t>ORIRAIL</t>
  </si>
  <si>
    <t>Likhitha Infrastructure Ltd</t>
  </si>
  <si>
    <t>LIKHITHA</t>
  </si>
  <si>
    <t>Vardhman Holdings Ltd</t>
  </si>
  <si>
    <t>VHL</t>
  </si>
  <si>
    <t>Punjab Chemicals and Crop Protection Ltd</t>
  </si>
  <si>
    <t>PUNJABCHEM</t>
  </si>
  <si>
    <t>Western Carriers (India) Ltd</t>
  </si>
  <si>
    <t>WCIL</t>
  </si>
  <si>
    <t>One Point One Solutions Ltd</t>
  </si>
  <si>
    <t>ONEPOINT</t>
  </si>
  <si>
    <t>Texmaco Infrastructure &amp; Holdings Ltd</t>
  </si>
  <si>
    <t>TEXINFRA</t>
  </si>
  <si>
    <t>Kopran Ltd</t>
  </si>
  <si>
    <t>KOPRAN</t>
  </si>
  <si>
    <t>Rhetan TMT Ltd</t>
  </si>
  <si>
    <t>RHETAN</t>
  </si>
  <si>
    <t>Steel</t>
  </si>
  <si>
    <t>Steel Exchange India Ltd</t>
  </si>
  <si>
    <t>STEELXIND</t>
  </si>
  <si>
    <t>Kellton Tech Solutions Ltd</t>
  </si>
  <si>
    <t>KELLTONTEC</t>
  </si>
  <si>
    <t>Centrum Capital Ltd</t>
  </si>
  <si>
    <t>CENTRUM</t>
  </si>
  <si>
    <t>Gulshan Polyols Ltd</t>
  </si>
  <si>
    <t>GULPOLY</t>
  </si>
  <si>
    <t>Simplex Infrastructures Ltd</t>
  </si>
  <si>
    <t>SIMPLEXINF</t>
  </si>
  <si>
    <t>VLS Finance Ltd</t>
  </si>
  <si>
    <t>VLSFINANCE</t>
  </si>
  <si>
    <t>Krishana Phoschem Ltd</t>
  </si>
  <si>
    <t>KRISHANA</t>
  </si>
  <si>
    <t>Popular Vehicles and Services Ltd</t>
  </si>
  <si>
    <t>PVSL</t>
  </si>
  <si>
    <t>BMW Industries Ltd</t>
  </si>
  <si>
    <t>BMW</t>
  </si>
  <si>
    <t>Dhunseri Investments Ltd</t>
  </si>
  <si>
    <t>DHUNINV</t>
  </si>
  <si>
    <t>Shree Digvijay Cement Co Ltd</t>
  </si>
  <si>
    <t>SHREDIGCEM</t>
  </si>
  <si>
    <t>Spacenet Enterprises India Ltd</t>
  </si>
  <si>
    <t>SPCENET</t>
  </si>
  <si>
    <t>Best Agrolife Ltd</t>
  </si>
  <si>
    <t>BESTAGRO</t>
  </si>
  <si>
    <t>Bliss GVS Pharma Ltd</t>
  </si>
  <si>
    <t>BLISSGVS</t>
  </si>
  <si>
    <t>Ester Industries Ltd</t>
  </si>
  <si>
    <t>ESTER</t>
  </si>
  <si>
    <t>AMIC Forging Ltd</t>
  </si>
  <si>
    <t>AMIC</t>
  </si>
  <si>
    <t>Crest Ventures Ltd</t>
  </si>
  <si>
    <t>CREST</t>
  </si>
  <si>
    <t>GPT Healthcare Ltd</t>
  </si>
  <si>
    <t>GPTHEALTH</t>
  </si>
  <si>
    <t>Andhra Sugars Ltd</t>
  </si>
  <si>
    <t>ANDHRSUGAR</t>
  </si>
  <si>
    <t>Munjal Auto Industries Ltd</t>
  </si>
  <si>
    <t>MUNJALAU</t>
  </si>
  <si>
    <t>Kaycee Industries Ltd</t>
  </si>
  <si>
    <t>KAYCEEI</t>
  </si>
  <si>
    <t>Fratelli Vineyards Ltd</t>
  </si>
  <si>
    <t>FRATELLI</t>
  </si>
  <si>
    <t>Kamdhenu Ltd</t>
  </si>
  <si>
    <t>KAMDHENU</t>
  </si>
  <si>
    <t>Industrial and Prudential Investment Co Ltd</t>
  </si>
  <si>
    <t>INDPRUD</t>
  </si>
  <si>
    <t>Polo Queen Industrial and Fintech Ltd</t>
  </si>
  <si>
    <t>PQIF</t>
  </si>
  <si>
    <t>GRM Overseas Ltd</t>
  </si>
  <si>
    <t>GRMOVER</t>
  </si>
  <si>
    <t>Lincoln Pharmaceuticals Ltd</t>
  </si>
  <si>
    <t>LINCOLN</t>
  </si>
  <si>
    <t>Essen Speciality Films Ltd</t>
  </si>
  <si>
    <t>ESFL</t>
  </si>
  <si>
    <t>Rishabh Instruments Ltd</t>
  </si>
  <si>
    <t>RISHABH</t>
  </si>
  <si>
    <t>Prakash Pipes Ltd</t>
  </si>
  <si>
    <t>PPL</t>
  </si>
  <si>
    <t>Pakka Limited</t>
  </si>
  <si>
    <t>PAKKA</t>
  </si>
  <si>
    <t>Subex Ltd</t>
  </si>
  <si>
    <t>SUBEXLTD</t>
  </si>
  <si>
    <t>Mukka Proteins Ltd</t>
  </si>
  <si>
    <t>MUKKA</t>
  </si>
  <si>
    <t>Capital Small Finance Bank Ltd</t>
  </si>
  <si>
    <t>CAPITALSFB</t>
  </si>
  <si>
    <t>KMC Speciality Hospitals (India) Ltd</t>
  </si>
  <si>
    <t>KMCSHIL</t>
  </si>
  <si>
    <t>SPML Infra Ltd</t>
  </si>
  <si>
    <t>SPMLINFRA</t>
  </si>
  <si>
    <t>Control Print Ltd</t>
  </si>
  <si>
    <t>CONTROLPR</t>
  </si>
  <si>
    <t>Tourism Finance Corporation of India Ltd</t>
  </si>
  <si>
    <t>TFCILTD</t>
  </si>
  <si>
    <t>Rico Auto Industries Ltd</t>
  </si>
  <si>
    <t>RICOAUTO</t>
  </si>
  <si>
    <t>Asian Star Co Ltd</t>
  </si>
  <si>
    <t>ASTAR</t>
  </si>
  <si>
    <t>Sree Rayalaseema Hi-Strength Hypo Ltd</t>
  </si>
  <si>
    <t>SRHHYPOLTD</t>
  </si>
  <si>
    <t>Raj Rayon Industries Ltd</t>
  </si>
  <si>
    <t>RAJRILTD</t>
  </si>
  <si>
    <t>Ice Make Refrigeration Ltd</t>
  </si>
  <si>
    <t>ICEMAKE</t>
  </si>
  <si>
    <t>Indo Amines Ltd</t>
  </si>
  <si>
    <t>INDOAMIN</t>
  </si>
  <si>
    <t>Khazanchi Jewellers Ltd</t>
  </si>
  <si>
    <t>KHAZANCHI</t>
  </si>
  <si>
    <t>Apparel, Accessories &amp; Luxury Goods</t>
  </si>
  <si>
    <t>Dhampur Sugar Mills Ltd</t>
  </si>
  <si>
    <t>DHAMPURSUG</t>
  </si>
  <si>
    <t>Cellecor Gadgets Ltd</t>
  </si>
  <si>
    <t>CELLECOR</t>
  </si>
  <si>
    <t>TV Today Network Limited</t>
  </si>
  <si>
    <t>TVTODAY</t>
  </si>
  <si>
    <t>Enkei Wheels (India) Ltd</t>
  </si>
  <si>
    <t>ENKEIWHEL</t>
  </si>
  <si>
    <t>Kothari Petrochemicals Ltd</t>
  </si>
  <si>
    <t>KOTHARIPET</t>
  </si>
  <si>
    <t>Veefin Solutions Ltd</t>
  </si>
  <si>
    <t>VEEFIN</t>
  </si>
  <si>
    <t>Application Software</t>
  </si>
  <si>
    <t>Shiva Cement Ltd</t>
  </si>
  <si>
    <t>SHIVACEM</t>
  </si>
  <si>
    <t>Vascon Engineers Ltd</t>
  </si>
  <si>
    <t>VASCONEQ</t>
  </si>
  <si>
    <t>Century Enka Ltd</t>
  </si>
  <si>
    <t>CENTENKA</t>
  </si>
  <si>
    <t>Aurum Proptech Ltd</t>
  </si>
  <si>
    <t>AURUM</t>
  </si>
  <si>
    <t>Jagsonpal Pharmaceuticals Ltd</t>
  </si>
  <si>
    <t>JAGSNPHARM</t>
  </si>
  <si>
    <t>Heubach Colorants India Ltd</t>
  </si>
  <si>
    <t>HEUBACHIND</t>
  </si>
  <si>
    <t>Zee Media Corporation Ltd</t>
  </si>
  <si>
    <t>ZEEMEDIA</t>
  </si>
  <si>
    <t>Aaswa Trading and Exports Ltd</t>
  </si>
  <si>
    <t>TCC</t>
  </si>
  <si>
    <t>Real Estate Services</t>
  </si>
  <si>
    <t>Tamilnadu Newsprint &amp; Papers Ltd</t>
  </si>
  <si>
    <t>TNPL</t>
  </si>
  <si>
    <t>Hardwyn India Ltd</t>
  </si>
  <si>
    <t>HARDWYN</t>
  </si>
  <si>
    <t>Building Products - Glass</t>
  </si>
  <si>
    <t>AFCOM Holdings Ltd</t>
  </si>
  <si>
    <t>AFCOM</t>
  </si>
  <si>
    <t>Avadh Sugar &amp; Energy Ltd</t>
  </si>
  <si>
    <t>AVADHSUGAR</t>
  </si>
  <si>
    <t>Saurashtra Cement Ltd</t>
  </si>
  <si>
    <t>SAURASHCEM</t>
  </si>
  <si>
    <t>Orient Technologies Ltd</t>
  </si>
  <si>
    <t>ORIENTTECH</t>
  </si>
  <si>
    <t>Beekay Steel Industries Ltd</t>
  </si>
  <si>
    <t>BEEKAY</t>
  </si>
  <si>
    <t>Timex Group India Ltd</t>
  </si>
  <si>
    <t>TIMEX</t>
  </si>
  <si>
    <t>AVT Natural Products Ltd</t>
  </si>
  <si>
    <t>AVTNPL</t>
  </si>
  <si>
    <t>Vimta Labs Ltd</t>
  </si>
  <si>
    <t>VIMTALABS</t>
  </si>
  <si>
    <t>Maan Aluminium Ltd</t>
  </si>
  <si>
    <t>MAANALU</t>
  </si>
  <si>
    <t>Dwarikesh Sugar Industries Ltd</t>
  </si>
  <si>
    <t>DWARKESH</t>
  </si>
  <si>
    <t>Xchanging Solutions Ltd</t>
  </si>
  <si>
    <t>XCHANGING</t>
  </si>
  <si>
    <t>Electrotherm (India) Ltd</t>
  </si>
  <si>
    <t>ELECTHERM</t>
  </si>
  <si>
    <t>Kirloskar Electric Company Ltd</t>
  </si>
  <si>
    <t>KECL</t>
  </si>
  <si>
    <t>Oswal Greentech Ltd</t>
  </si>
  <si>
    <t>OSWALGREEN</t>
  </si>
  <si>
    <t>Kernex Microsystems (India) Ltd</t>
  </si>
  <si>
    <t>KERNEX</t>
  </si>
  <si>
    <t>Ngl Fine Chem Ltd</t>
  </si>
  <si>
    <t>NGLFINE</t>
  </si>
  <si>
    <t>Arrow Greentech Ltd</t>
  </si>
  <si>
    <t>ARROWGREEN</t>
  </si>
  <si>
    <t>Sandesh Ltd</t>
  </si>
  <si>
    <t>SANDESH</t>
  </si>
  <si>
    <t>Uttam Sugar Mills Ltd</t>
  </si>
  <si>
    <t>UTTAMSUGAR</t>
  </si>
  <si>
    <t>Aym Syntex Ltd</t>
  </si>
  <si>
    <t>AYMSYNTEX</t>
  </si>
  <si>
    <t>Signpost India Ltd</t>
  </si>
  <si>
    <t>SIGNPOST</t>
  </si>
  <si>
    <t>GFL Ltd</t>
  </si>
  <si>
    <t>GFLLIMITED</t>
  </si>
  <si>
    <t>Shankara Building Products Ltd</t>
  </si>
  <si>
    <t>SHANKARA</t>
  </si>
  <si>
    <t>Selan Exploration Technology Ltd</t>
  </si>
  <si>
    <t>SELAN</t>
  </si>
  <si>
    <t>Windsor Machines Ltd</t>
  </si>
  <si>
    <t>WINDMACHIN</t>
  </si>
  <si>
    <t>Ksolves India Ltd</t>
  </si>
  <si>
    <t>KSOLVES</t>
  </si>
  <si>
    <t>3B Blackbio DX Ltd</t>
  </si>
  <si>
    <t>3BBLACKBIO</t>
  </si>
  <si>
    <t>Fertilizers &amp; Agricultural Chemicals</t>
  </si>
  <si>
    <t>Max India Ltd</t>
  </si>
  <si>
    <t>MAXIND</t>
  </si>
  <si>
    <t>Manoj Vaibhav Gems N Jewellers Ltd</t>
  </si>
  <si>
    <t>MVGJL</t>
  </si>
  <si>
    <t>Snowman Logistics Ltd</t>
  </si>
  <si>
    <t>SNOWMAN</t>
  </si>
  <si>
    <t>HLV Ltd</t>
  </si>
  <si>
    <t>HLVLTD</t>
  </si>
  <si>
    <t>R K Swamy Ltd</t>
  </si>
  <si>
    <t>RKSWAMY</t>
  </si>
  <si>
    <t>AGI Infra Ltd</t>
  </si>
  <si>
    <t>AGIIL</t>
  </si>
  <si>
    <t>Macpower CNC Machines Ltd</t>
  </si>
  <si>
    <t>MACPOWER</t>
  </si>
  <si>
    <t>Last Mile Enterprises Ltd</t>
  </si>
  <si>
    <t>LASTMILE</t>
  </si>
  <si>
    <t>Trident Techlabs Ltd</t>
  </si>
  <si>
    <t>TECHLABS</t>
  </si>
  <si>
    <t>Mafatlal Industries Ltd</t>
  </si>
  <si>
    <t>MAFATIND</t>
  </si>
  <si>
    <t>Bajaj Healthcare Ltd</t>
  </si>
  <si>
    <t>BAJAJHCARE</t>
  </si>
  <si>
    <t>Manali Petrochemicals Ltd</t>
  </si>
  <si>
    <t>MANALIPETC</t>
  </si>
  <si>
    <t>Emkay Taps and Cutting Tools Ltd</t>
  </si>
  <si>
    <t>EMKAYTOOLS</t>
  </si>
  <si>
    <t>Finkurve Financial Services Ltd</t>
  </si>
  <si>
    <t>FINKURVE</t>
  </si>
  <si>
    <t>Creative Newtech Ltd</t>
  </si>
  <si>
    <t>CREATIVE</t>
  </si>
  <si>
    <t>Gala Precision Engineering Ltd</t>
  </si>
  <si>
    <t>GALAPREC</t>
  </si>
  <si>
    <t>Arihant Capital Markets Ltd</t>
  </si>
  <si>
    <t>ARIHANTCAP</t>
  </si>
  <si>
    <t>Uniphos Enterprises Ltd</t>
  </si>
  <si>
    <t>UNIENTER</t>
  </si>
  <si>
    <t>Kross Ltd</t>
  </si>
  <si>
    <t>KROSS</t>
  </si>
  <si>
    <t>Credo Brands Marketing Ltd</t>
  </si>
  <si>
    <t>MUFTI</t>
  </si>
  <si>
    <t>Men's Clothing</t>
  </si>
  <si>
    <t>GIC Housing Finance Ltd</t>
  </si>
  <si>
    <t>GICHSGFIN</t>
  </si>
  <si>
    <t>Investment Trust of India Ltd</t>
  </si>
  <si>
    <t>THEINVEST</t>
  </si>
  <si>
    <t>Valiant Organics Ltd</t>
  </si>
  <si>
    <t>VALIANTORG</t>
  </si>
  <si>
    <t>Jagatjit Industries Ltd</t>
  </si>
  <si>
    <t>JAGAJITIND</t>
  </si>
  <si>
    <t>Cosmic CRF Ltd</t>
  </si>
  <si>
    <t>COSMICCRF</t>
  </si>
  <si>
    <t>Kuantum Papers Ltd</t>
  </si>
  <si>
    <t>KUANTUM</t>
  </si>
  <si>
    <t>Taneja Aerospace and Aviation Ltd</t>
  </si>
  <si>
    <t>TANAA</t>
  </si>
  <si>
    <t>Wardwizard Innovations &amp; Mobility Ltd</t>
  </si>
  <si>
    <t>WARDINMOBI</t>
  </si>
  <si>
    <t>SAR Televenture Ltd</t>
  </si>
  <si>
    <t>SARTELE</t>
  </si>
  <si>
    <t>Automotive Stampings and Assemblies Ltd</t>
  </si>
  <si>
    <t>ASAL</t>
  </si>
  <si>
    <t>IIRM Holdings India Ltd</t>
  </si>
  <si>
    <t>IIRM</t>
  </si>
  <si>
    <t>Benares Hotels Ltd</t>
  </si>
  <si>
    <t>BENARAS</t>
  </si>
  <si>
    <t>Ashika Credit Capital Ltd</t>
  </si>
  <si>
    <t>ASHIKA</t>
  </si>
  <si>
    <t>Satia Industries Ltd</t>
  </si>
  <si>
    <t>SATIA</t>
  </si>
  <si>
    <t>Prime Securities Ltd</t>
  </si>
  <si>
    <t>PRIMESECU</t>
  </si>
  <si>
    <t>Saint-Gobain Sekurit India Ltd</t>
  </si>
  <si>
    <t>SAINTGOBAIN</t>
  </si>
  <si>
    <t>Sahana System Ltd</t>
  </si>
  <si>
    <t>SAHANA</t>
  </si>
  <si>
    <t>Kotyark Industries Ltd</t>
  </si>
  <si>
    <t>KOTYARK</t>
  </si>
  <si>
    <t>New Delhi Television Ltd</t>
  </si>
  <si>
    <t>NDTV</t>
  </si>
  <si>
    <t>IST Ltd</t>
  </si>
  <si>
    <t>ISTLTD</t>
  </si>
  <si>
    <t>Vantage Knowledge Academy Ltd</t>
  </si>
  <si>
    <t>VKAL</t>
  </si>
  <si>
    <t>TGV SRAAC Ltd</t>
  </si>
  <si>
    <t>TGVSL</t>
  </si>
  <si>
    <t>AGS Transact Technologies Ltd</t>
  </si>
  <si>
    <t>AGSTRA</t>
  </si>
  <si>
    <t>Indo Rama Synthetics (India) Ltd</t>
  </si>
  <si>
    <t>INDORAMA</t>
  </si>
  <si>
    <t>Dharmaj Crop Guard Ltd</t>
  </si>
  <si>
    <t>DHARMAJ</t>
  </si>
  <si>
    <t>Aptech Ltd</t>
  </si>
  <si>
    <t>APTECHT</t>
  </si>
  <si>
    <t>20 Microns Ltd</t>
  </si>
  <si>
    <t>20MICRONS</t>
  </si>
  <si>
    <t>Tuticorin Alkali Chemicals and Fertilizers Ltd</t>
  </si>
  <si>
    <t>TUTIALKA</t>
  </si>
  <si>
    <t>Magadh Sugar &amp; Energy Ltd</t>
  </si>
  <si>
    <t>MAGADSUGAR</t>
  </si>
  <si>
    <t>City Pulse Multiplex Ltd</t>
  </si>
  <si>
    <t>CPML</t>
  </si>
  <si>
    <t>Movies &amp; Entertainment</t>
  </si>
  <si>
    <t>Sika Interplant Systems Ltd</t>
  </si>
  <si>
    <t>SIKA</t>
  </si>
  <si>
    <t>Vilas Transcore Ltd</t>
  </si>
  <si>
    <t>VILAS</t>
  </si>
  <si>
    <t>Zuari Industries Ltd</t>
  </si>
  <si>
    <t>ZUARIIND</t>
  </si>
  <si>
    <t>Elin Electronics Ltd</t>
  </si>
  <si>
    <t>ELIN</t>
  </si>
  <si>
    <t>NACL Industries Ltd</t>
  </si>
  <si>
    <t>NACLIND</t>
  </si>
  <si>
    <t>Pudumjee Paper Products Ltd</t>
  </si>
  <si>
    <t>PDMJEPAPER</t>
  </si>
  <si>
    <t>Ganesh Benzoplast Ltd</t>
  </si>
  <si>
    <t>GANESHBE</t>
  </si>
  <si>
    <t>Ritco Logistics Ltd</t>
  </si>
  <si>
    <t>RITCO</t>
  </si>
  <si>
    <t>Sical Logistics Ltd</t>
  </si>
  <si>
    <t>SICALLOG</t>
  </si>
  <si>
    <t>CFF Fluid Control Ltd</t>
  </si>
  <si>
    <t>CFF</t>
  </si>
  <si>
    <t>Aerospace &amp; Defense</t>
  </si>
  <si>
    <t>Vasa Denticity Ltd</t>
  </si>
  <si>
    <t>DENTALKART</t>
  </si>
  <si>
    <t>STEL Holdings Ltd</t>
  </si>
  <si>
    <t>STEL</t>
  </si>
  <si>
    <t>NINtec Systems Ltd</t>
  </si>
  <si>
    <t>NINSYS</t>
  </si>
  <si>
    <t>Algoquant Fintech Ltd</t>
  </si>
  <si>
    <t>AQFINTECH</t>
  </si>
  <si>
    <t>Nelcast Ltd</t>
  </si>
  <si>
    <t>NELCAST</t>
  </si>
  <si>
    <t>Vashu Bhagnani Industries Ltd</t>
  </si>
  <si>
    <t>POOJAENT</t>
  </si>
  <si>
    <t>Krystal Integrated Services Ltd</t>
  </si>
  <si>
    <t>KRYSTAL</t>
  </si>
  <si>
    <t>Morganite Crucible (India) Ltd</t>
  </si>
  <si>
    <t>MORGANITE</t>
  </si>
  <si>
    <t>Australian Premium Solar (India) Ltd</t>
  </si>
  <si>
    <t>APS</t>
  </si>
  <si>
    <t>Photovoltaic Solar Systems &amp; Equipment</t>
  </si>
  <si>
    <t>Faze Three Ltd</t>
  </si>
  <si>
    <t>FAZE3Q</t>
  </si>
  <si>
    <t>Shree Tirupati Balajee FIBC Ltd</t>
  </si>
  <si>
    <t>TIRUPATI</t>
  </si>
  <si>
    <t>Urja Global Ltd</t>
  </si>
  <si>
    <t>URJA</t>
  </si>
  <si>
    <t>Shalimar Paints Ltd</t>
  </si>
  <si>
    <t>SHALPAINTS</t>
  </si>
  <si>
    <t>Shree Ganesh Remedies Ltd</t>
  </si>
  <si>
    <t>SGRL</t>
  </si>
  <si>
    <t>Indo Thai Securities Ltd</t>
  </si>
  <si>
    <t>INDOTHAI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</si>
  <si>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</si>
  <si>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</si>
  <si>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</si>
  <si>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</si>
  <si>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</si>
  <si>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</si>
  <si>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</si>
  <si>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</si>
  <si>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</si>
  <si>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</si>
  <si>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</si>
  <si>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</si>
  <si>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</si>
  <si>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Services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</si>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</sst>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AD6DB-108D-44FB-96CB-3C1694258877}" name="Table3" displayName="Table3" ref="A1:Z125" totalsRowShown="0">
  <autoFilter ref="A1:Z125" xr:uid="{51AAD6DB-108D-44FB-96CB-3C1694258877}"/>
  <sortState xmlns:xlrd2="http://schemas.microsoft.com/office/spreadsheetml/2017/richdata2" ref="A2:Z125">
    <sortCondition ref="Z1:Z125"/>
  </sortState>
  <tableColumns count="26">
    <tableColumn id="1" xr3:uid="{FFE2F6E1-473D-4274-9A2B-257F819FD792}" name="Sub-Sector"/>
    <tableColumn id="2" xr3:uid="{9F0CC3F3-FAD0-4D8B-B67D-16CEF1337499}" name="Count" dataDxfId="48">
      <calculatedColumnFormula>COUNTIFS(Table2[Sub-Sector],Table3[[#This Row],[Sub-Sector]])</calculatedColumnFormula>
    </tableColumn>
    <tableColumn id="3" xr3:uid="{6C61FE1F-EC84-4689-BB75-4351B4BFF06B}" name="Uptrend" dataDxfId="47">
      <calculatedColumnFormula>COUNTIFS(Table2[Sub-Sector],Table3[[#This Row],[Sub-Sector]],Table2[Uptrend],"Uptrend")/Table3[[#This Row],[Count]]</calculatedColumnFormula>
    </tableColumn>
    <tableColumn id="4" xr3:uid="{7A8C8128-1C6F-415E-8488-9CE5B717B6FC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52CA06CD-8E56-4468-81D8-18AC96B15B80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ED42B98C-042D-4C17-BB84-29FEF957937E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C1C69F45-85DF-4AA1-ABFC-2BB206965222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2935BE6F-3254-4D4E-8B96-B543DADAB2FB}" name="RSI" dataDxfId="42">
      <calculatedColumnFormula>COUNTIFS(Table2[Sub-Sector],Table3[[#This Row],[Sub-Sector]],Table2[RSI Exponential â€“ 14D],"&gt;=50")/Table3[[#This Row],[Count]]</calculatedColumnFormula>
    </tableColumn>
    <tableColumn id="9" xr3:uid="{A029C447-E2B2-4C81-8182-040A389E98B2}" name="Relative Volume" dataDxfId="41">
      <calculatedColumnFormula>COUNTIFS(Table2[Sub-Sector],Table3[[#This Row],[Sub-Sector]],Table2[Relative Volume],"&gt;=1")/Table3[[#This Row],[Count]]</calculatedColumnFormula>
    </tableColumn>
    <tableColumn id="10" xr3:uid="{23918023-53B8-4B5D-B4B5-092061494C3B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F72F9664-C438-45FC-8705-5103B26876D3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0075E92A-D555-441C-95F9-F4C2ADC6E053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29801FB2-4DF7-40DB-AEDC-32A663C6BFC5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788DAED3-26A6-437C-9A34-0BACEF0E333F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8D78A71A-20A6-4038-9EC2-4394EC53F12E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00FA748B-8911-4399-A691-136056FC76C3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C37E2656-7F40-46D5-B397-AAE5E31FC046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FC6D6B55-E849-4DB9-A411-A321D468DDEE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A9381683-4D6D-4DDC-B43C-B5A99C617C91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127A35B1-1DCB-4C38-B383-F18632E1D3D6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22D47F13-2846-4CB6-B195-B262692C6708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5EDC72B4-E5FC-4E5E-B82D-45EF4B7E9A0E}" name="Sharpe Ratio" dataDxfId="28">
      <calculatedColumnFormula>COUNTIFS(Table2[Sub-Sector],Table3[[#This Row],[Sub-Sector]],Table2[Sharpe Ratio],"&gt;=0.10")/Table3[[#This Row],[Count]]</calculatedColumnFormula>
    </tableColumn>
    <tableColumn id="23" xr3:uid="{8BAE6A91-D9D1-4414-87A7-117143D6225F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CB9AE3A4-E30F-4F13-BA9D-F8E8653229E2}" name="Rank" dataDxfId="26">
      <calculatedColumnFormula>_xlfn.RANK.AVG(Table3[[#This Row],[Score]],Table3[Score],1)</calculatedColumnFormula>
    </tableColumn>
    <tableColumn id="25" xr3:uid="{554DB3DE-5790-49F1-94CC-67B1E9948632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303A2C70-45C3-4AF9-8098-A5E502C7F04D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BB6610-FFA2-4058-922A-B0979B854AF0}" name="Table2" displayName="Table2" ref="A1:AV733" totalsRowShown="0">
  <sortState xmlns:xlrd2="http://schemas.microsoft.com/office/spreadsheetml/2017/richdata2" ref="A2:AV733">
    <sortCondition ref="AV1:AV733"/>
  </sortState>
  <tableColumns count="48">
    <tableColumn id="1" xr3:uid="{66EB530D-185F-4B8B-A8BF-01080A165095}" name="Name"/>
    <tableColumn id="2" xr3:uid="{A3D17498-1C31-468F-8F01-90CD085D1364}" name="Ticker"/>
    <tableColumn id="3" xr3:uid="{1B07509C-B2B3-47FF-A363-F917BBE1BA3F}" name="Industry"/>
    <tableColumn id="4" xr3:uid="{5C30ED60-6CCB-4FB2-B3E6-B25BA7F5E9E7}" name="Sub-Sector"/>
    <tableColumn id="5" xr3:uid="{5CBE1753-8F38-4432-AC77-E2F94796B398}" name="Market Cap"/>
    <tableColumn id="6" xr3:uid="{BCFE0859-3734-4DDF-A3CB-C4487714379E}" name="Close Price"/>
    <tableColumn id="7" xr3:uid="{B3F37617-EA70-494F-8CE4-2A4AB5FB5806}" name="1Y Return vs Nifty"/>
    <tableColumn id="18" xr3:uid="{6A2D79FB-5123-4C27-95F4-4B7F87C66845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5A93F8C5-4B17-485E-B570-7D278D57C1BF}" name="1M Return vs Nifty"/>
    <tableColumn id="19" xr3:uid="{2FCAADFE-C85E-43E6-9B8F-917D4BCEE56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B7A47AC8-AC23-40FE-956D-CC446164973E}" name="6M Return vs Nifty"/>
    <tableColumn id="20" xr3:uid="{6F36D7B8-EBA1-4A58-8437-FA25C270CA39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E25E1BA2-CEF3-435A-9511-C9A741761576}" name="1W Return vs Nifty"/>
    <tableColumn id="22" xr3:uid="{5DC2F56E-5DA5-4D52-9B80-F17A27E3F135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ADEE8B84-C35E-4C82-9A30-9D7AFDFC9E5E}" name="20D EMA" dataDxfId="19"/>
    <tableColumn id="11" xr3:uid="{7DC02294-0FFE-4F70-A1E0-5A7A89236328}" name="50D EMA"/>
    <tableColumn id="12" xr3:uid="{91A2B77E-AE0F-4F62-9662-E397634E6ACD}" name="200D EMA"/>
    <tableColumn id="13" xr3:uid="{0A1E3261-51CA-4DE0-9E30-6EAB0F36566F}" name="RSI Exponential â€“ 14D"/>
    <tableColumn id="25" xr3:uid="{EA988B2C-2EA2-41E5-85E2-03393BCCBA20}" name="% Price above 20 EMA" dataDxfId="18">
      <calculatedColumnFormula>(Table2[[#This Row],[Close Price]]-Table2[[#This Row],[20D EMA]])/Table2[[#This Row],[20D EMA]]</calculatedColumnFormula>
    </tableColumn>
    <tableColumn id="24" xr3:uid="{D14C39A1-7DB0-4BA8-A06B-8855EF6A90EA}" name="% Price above 50 EMA" dataDxfId="17">
      <calculatedColumnFormula>(Table2[[#This Row],[Close Price]]-Table2[[#This Row],[50D EMA]])/Table2[[#This Row],[50D EMA]]</calculatedColumnFormula>
    </tableColumn>
    <tableColumn id="23" xr3:uid="{9A4492EE-2FAE-4699-AA6D-7FF67E9F5CF7}" name="% Price above 200 EMA" dataDxfId="16">
      <calculatedColumnFormula>(Table2[[#This Row],[Close Price]]-Table2[[#This Row],[200D EMA]])/Table2[[#This Row],[200D EMA]]</calculatedColumnFormula>
    </tableColumn>
    <tableColumn id="14" xr3:uid="{4EC26B8A-59B2-4B23-B7EB-F619D7E4B33F}" name="Relative Volume"/>
    <tableColumn id="37" xr3:uid="{7FE7A126-C98C-4D01-A392-4F14ADF7A48D}" name="Day Low" dataDxfId="15"/>
    <tableColumn id="36" xr3:uid="{5C0B2122-D5B4-431D-A7FC-885F02F1A7CA}" name="Day High"/>
    <tableColumn id="35" xr3:uid="{54FF9972-8786-40C1-BB17-F9ED00575805}" name="Current Week Low"/>
    <tableColumn id="34" xr3:uid="{4CFF045B-E249-4B9C-AE2E-698C2B0DE01A}" name="Current Week High"/>
    <tableColumn id="33" xr3:uid="{9AF9B446-F77C-41BF-976E-4A07686CB6AF}" name="Current Month Low"/>
    <tableColumn id="32" xr3:uid="{7652D82D-807A-409E-8CFD-16FFC4CD9F7D}" name="Current Month High"/>
    <tableColumn id="31" xr3:uid="{3097587E-3B1E-4303-86ED-14C727BFC904}" name="% Away From Day Low" dataDxfId="14">
      <calculatedColumnFormula>(Table2[[#This Row],[Close Price]]/Table2[[#This Row],[Day Low]])-1</calculatedColumnFormula>
    </tableColumn>
    <tableColumn id="30" xr3:uid="{69E483A1-6653-4559-AAF5-DA4861BC9A0A}" name="% Away From Day High" dataDxfId="13">
      <calculatedColumnFormula>(Table2[[#This Row],[Day High]]/Table2[[#This Row],[Close Price]])-1</calculatedColumnFormula>
    </tableColumn>
    <tableColumn id="29" xr3:uid="{8C04A9B9-D79F-4F90-B9F2-352A473CFADB}" name="% Away From Current Week Low" dataDxfId="12">
      <calculatedColumnFormula>(Table2[[#This Row],[Close Price]]/Table2[[#This Row],[Current Week Low]])-1</calculatedColumnFormula>
    </tableColumn>
    <tableColumn id="28" xr3:uid="{F87C9695-41EF-4593-AC84-953C4E868136}" name="% Away From Current Week High" dataDxfId="11">
      <calculatedColumnFormula>(Table2[[#This Row],[Current Week High]]/Table2[[#This Row],[Close Price]])-1</calculatedColumnFormula>
    </tableColumn>
    <tableColumn id="27" xr3:uid="{9BE1963E-B40C-4BF4-9069-D018ED51AD93}" name="% Away From Current Month Low" dataDxfId="10">
      <calculatedColumnFormula>(Table2[[#This Row],[Close Price]]/Table2[[#This Row],[Current Month Low]])-1</calculatedColumnFormula>
    </tableColumn>
    <tableColumn id="26" xr3:uid="{0170C6FB-ED3D-4406-9D56-FF1D0925EC48}" name="% Away From Current Month High" dataDxfId="9">
      <calculatedColumnFormula>(Table2[[#This Row],[Current Month High]]/Table2[[#This Row],[Close Price]])-1</calculatedColumnFormula>
    </tableColumn>
    <tableColumn id="15" xr3:uid="{80B94D88-0B48-4FD6-8FB2-52C2389F7ABC}" name="% Away From 52W High"/>
    <tableColumn id="16" xr3:uid="{D4EF9C51-5869-4218-A0A8-7A332EB69906}" name="% Away From 52W Low"/>
    <tableColumn id="43" xr3:uid="{49CE3BB2-FE07-4C85-8A59-2B25A25E3449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79F94141-F736-490C-AD10-6CD728E2514F}" name="Relative Strength Sector Index" dataDxfId="7"/>
    <tableColumn id="41" xr3:uid="{6AF38EB9-9BCC-496E-AF30-8733C7DAC521}" name="Relative Strength Sector Index - Zone"/>
    <tableColumn id="40" xr3:uid="{96CD9647-05AF-4DC5-8D47-48F590F472B3}" name="Rate of Change"/>
    <tableColumn id="39" xr3:uid="{DD4F03CD-13C7-4F80-9C2E-4422581960BB}" name="Rate of Change - Zone"/>
    <tableColumn id="17" xr3:uid="{74A8EC73-8B44-4EF3-ACBD-C72D79C5D789}" name="Sharpe Ratio"/>
    <tableColumn id="44" xr3:uid="{60B01104-CFA3-413A-A200-F3F07EE13CC0}" name="Sharpe Ratio Z-Score" dataDxfId="6">
      <calculatedColumnFormula>(Table2[[#This Row],[Sharpe Ratio]]-AVERAGE(Table2[Sharpe Ratio]))/_xlfn.STDEV.P(Table2[Sharpe Ratio])</calculatedColumnFormula>
    </tableColumn>
    <tableColumn id="45" xr3:uid="{63AFAD6D-EF29-4792-A75A-1B60B7A01B18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CF6D33F7-450C-44AB-BFA2-DCCBF3BD1974}" name="Rank 1Y" dataDxfId="4">
      <calculatedColumnFormula>_xlfn.RANK.AVG(Table2[[#This Row],[1Y Return vs Nifty Z-Score]],Table2[1Y Return vs Nifty Z-Score])</calculatedColumnFormula>
    </tableColumn>
    <tableColumn id="47" xr3:uid="{06C8FE7D-D077-4D2B-A625-71C7F1A583D4}" name="Rank 6M" dataDxfId="3">
      <calculatedColumnFormula>_xlfn.RANK.AVG(Table2[[#This Row],[6M Return vs Nifty Z-Score]],Table2[6M Return vs Nifty Z-Score])</calculatedColumnFormula>
    </tableColumn>
    <tableColumn id="48" xr3:uid="{DF940BAE-3947-4281-8164-2D5EB5CF7855}" name="Rank Sharpe" dataDxfId="2">
      <calculatedColumnFormula>_xlfn.RANK.AVG(Table2[[#This Row],[Sharpe Ratio Z-Score]],Table2[Sharpe Ratio Z-Score])</calculatedColumnFormula>
    </tableColumn>
    <tableColumn id="49" xr3:uid="{E93AC52A-7D44-4AD1-B43D-5A4165813338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52A72-D9D0-4EE7-BFDF-087FBA8FD60E}" name="Table1" displayName="Table1" ref="A1:Q1472" totalsRowShown="0">
  <autoFilter ref="A1:Q1472" xr:uid="{F0652A72-D9D0-4EE7-BFDF-087FBA8FD60E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D8D4040B-56AE-4265-8B82-544192043795}" name="Name"/>
    <tableColumn id="2" xr3:uid="{71BF0424-AD9F-4CC7-B541-3A80B4EC783B}" name="Ticker"/>
    <tableColumn id="17" xr3:uid="{5BCD2DBF-C93B-40FF-A5BE-37B253C616C2}" name="Industry" dataDxfId="0"/>
    <tableColumn id="3" xr3:uid="{2C4D1C8C-5851-4B67-ACC1-87DDB23D1FF4}" name="Sub-Sector"/>
    <tableColumn id="4" xr3:uid="{17E85EC0-700B-405D-AAB3-F06133189F61}" name="Market Cap"/>
    <tableColumn id="5" xr3:uid="{529B42A0-73FC-44C8-B443-15CBBCF26164}" name="Close Price"/>
    <tableColumn id="6" xr3:uid="{101BCDAC-21BC-4768-AB23-990B8003F8BE}" name="1Y Return vs Nifty"/>
    <tableColumn id="7" xr3:uid="{B4291D41-1445-47B9-B37F-D2FF5ECDFE0B}" name="1M Return vs Nifty"/>
    <tableColumn id="8" xr3:uid="{9F4F3856-A3B3-42C6-B991-74D7DA9A8396}" name="6M Return vs Nifty"/>
    <tableColumn id="9" xr3:uid="{8B3D15C8-EF4F-4653-8509-20559C2DEC8E}" name="1W Return vs Nifty"/>
    <tableColumn id="10" xr3:uid="{00393FAC-0DF8-46D8-AF60-BB53BDE2942C}" name="50D EMA"/>
    <tableColumn id="11" xr3:uid="{CA2C12BD-6EAF-4E9E-8BEA-73611A24982E}" name="200D EMA"/>
    <tableColumn id="12" xr3:uid="{7C0B8C99-528C-46CC-9720-AE1B2C6756B8}" name="RSI Exponential â€“ 14D"/>
    <tableColumn id="13" xr3:uid="{2ACEEA96-F6C2-4605-AFCC-0984DFCEC620}" name="Relative Volume"/>
    <tableColumn id="14" xr3:uid="{9D178A56-2D2F-47D1-81E4-1F23248A6FD5}" name="% Away From 52W High"/>
    <tableColumn id="15" xr3:uid="{85F1CA86-BB0F-48A5-865A-97160B23A0B3}" name="% Away From 52W Low"/>
    <tableColumn id="16" xr3:uid="{A1250B26-A6D6-4588-AA0B-ED784B114DE1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1D00-6EEA-4BD7-A932-EBD55AE5F0D4}">
  <dimension ref="A1:Z125"/>
  <sheetViews>
    <sheetView tabSelected="1" workbookViewId="0">
      <selection activeCell="A2" sqref="A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3174</v>
      </c>
      <c r="C1" s="1" t="s">
        <v>3160</v>
      </c>
      <c r="D1" s="1" t="s">
        <v>3175</v>
      </c>
      <c r="E1" s="1" t="s">
        <v>3176</v>
      </c>
      <c r="F1" s="1" t="s">
        <v>7</v>
      </c>
      <c r="G1" s="1" t="s">
        <v>5</v>
      </c>
      <c r="H1" s="1" t="s">
        <v>3177</v>
      </c>
      <c r="I1" s="1" t="s">
        <v>12</v>
      </c>
      <c r="J1" s="1" t="s">
        <v>3154</v>
      </c>
      <c r="K1" s="1" t="s">
        <v>3155</v>
      </c>
      <c r="L1" s="1" t="s">
        <v>3156</v>
      </c>
      <c r="M1" s="1" t="s">
        <v>3157</v>
      </c>
      <c r="N1" s="1" t="s">
        <v>3158</v>
      </c>
      <c r="O1" s="1" t="s">
        <v>3159</v>
      </c>
      <c r="P1" s="1" t="s">
        <v>13</v>
      </c>
      <c r="Q1" s="1" t="s">
        <v>14</v>
      </c>
      <c r="R1" s="1" t="s">
        <v>3178</v>
      </c>
      <c r="S1" s="1" t="s">
        <v>3146</v>
      </c>
      <c r="T1" s="1" t="s">
        <v>3147</v>
      </c>
      <c r="U1" s="1" t="s">
        <v>3164</v>
      </c>
      <c r="V1" s="1" t="s">
        <v>15</v>
      </c>
      <c r="W1" t="s">
        <v>3169</v>
      </c>
      <c r="X1" t="s">
        <v>3179</v>
      </c>
      <c r="Y1" t="s">
        <v>3180</v>
      </c>
      <c r="Z1" t="s">
        <v>3181</v>
      </c>
    </row>
    <row r="2" spans="1:26" x14ac:dyDescent="0.3">
      <c r="A2" t="s">
        <v>1138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1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111.5</v>
      </c>
      <c r="X2">
        <f>_xlfn.RANK.AVG(Table3[[#This Row],[Score]],Table3[Score],1)</f>
        <v>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</v>
      </c>
      <c r="Z2">
        <f>_xlfn.RANK.AVG(Table3[[#This Row],[Score 2 ]],Table3[[Score 2 ]],1)</f>
        <v>2.5</v>
      </c>
    </row>
    <row r="3" spans="1:26" x14ac:dyDescent="0.3">
      <c r="A3" t="s">
        <v>684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111.5</v>
      </c>
      <c r="X3">
        <f>_xlfn.RANK.AVG(Table3[[#This Row],[Score]],Table3[Score],1)</f>
        <v>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</v>
      </c>
      <c r="Z3">
        <f>_xlfn.RANK.AVG(Table3[[#This Row],[Score 2 ]],Table3[[Score 2 ]],1)</f>
        <v>2.5</v>
      </c>
    </row>
    <row r="4" spans="1:26" x14ac:dyDescent="0.3">
      <c r="A4" t="s">
        <v>300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1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1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43.5</v>
      </c>
      <c r="X4">
        <f>_xlfn.RANK.AVG(Table3[[#This Row],[Score]],Table3[Score],1)</f>
        <v>1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</v>
      </c>
      <c r="Z4">
        <f>_xlfn.RANK.AVG(Table3[[#This Row],[Score 2 ]],Table3[[Score 2 ]],1)</f>
        <v>2.5</v>
      </c>
    </row>
    <row r="5" spans="1:26" x14ac:dyDescent="0.3">
      <c r="A5" t="s">
        <v>906</v>
      </c>
      <c r="B5">
        <f>COUNTIFS(Table2[Sub-Sector],Table3[[#This Row],[Sub-Sector]])</f>
        <v>1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1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</v>
      </c>
      <c r="I5" s="1">
        <f>COUNTIFS(Table2[Sub-Sector],Table3[[#This Row],[Sub-Sector]],Table2[Relative Volume],"&gt;=1")/Table3[[#This Row],[Count]]</f>
        <v>1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111.5</v>
      </c>
      <c r="X5">
        <f>_xlfn.RANK.AVG(Table3[[#This Row],[Score]],Table3[Score],1)</f>
        <v>5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</v>
      </c>
      <c r="Z5">
        <f>_xlfn.RANK.AVG(Table3[[#This Row],[Score 2 ]],Table3[[Score 2 ]],1)</f>
        <v>2.5</v>
      </c>
    </row>
    <row r="6" spans="1:26" x14ac:dyDescent="0.3">
      <c r="A6" t="s">
        <v>220</v>
      </c>
      <c r="B6">
        <f>COUNTIFS(Table2[Sub-Sector],Table3[[#This Row],[Sub-Sector]])</f>
        <v>8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0.125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0.75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0.375</v>
      </c>
      <c r="I6" s="1">
        <f>COUNTIFS(Table2[Sub-Sector],Table3[[#This Row],[Sub-Sector]],Table2[Relative Volume],"&gt;=1")/Table3[[#This Row],[Count]]</f>
        <v>0.75</v>
      </c>
      <c r="J6" s="1">
        <f>COUNTIFS(Table2[Sub-Sector],Table3[[#This Row],[Sub-Sector]],Table2[% Away From Day Low],"&gt;=0.05")/Table3[[#This Row],[Count]]</f>
        <v>0.125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0.125</v>
      </c>
      <c r="M6" s="1">
        <f>COUNTIFS(Table2[Sub-Sector],Table3[[#This Row],[Sub-Sector]],Table2[% Away From Current Week High],"&lt;=0.05")/Table3[[#This Row],[Count]]</f>
        <v>0.375</v>
      </c>
      <c r="N6" s="1">
        <f>COUNTIFS(Table2[Sub-Sector],Table3[[#This Row],[Sub-Sector]],Table2[% Away From Current Month Low],"&gt;=0.05")/Table3[[#This Row],[Count]]</f>
        <v>0.875</v>
      </c>
      <c r="O6" s="1">
        <f>COUNTIFS(Table2[Sub-Sector],Table3[[#This Row],[Sub-Sector]],Table2[% Away From Current Month High],"&lt;=0.05")/Table3[[#This Row],[Count]]</f>
        <v>0.125</v>
      </c>
      <c r="P6" s="1">
        <f>COUNTIFS(Table2[Sub-Sector],Table3[[#This Row],[Sub-Sector]],Table2[% Away From 52W High],"&lt;=10")/Table3[[#This Row],[Count]]</f>
        <v>0.75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0.625</v>
      </c>
      <c r="S6" s="1">
        <f>COUNTIFS(Table2[Sub-Sector],Table3[[#This Row],[Sub-Sector]],Table2[% Price above 50 EMA],"&gt;=0")/Table3[[#This Row],[Count]]</f>
        <v>0.75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0.875</v>
      </c>
      <c r="V6" s="1">
        <f>COUNTIFS(Table2[Sub-Sector],Table3[[#This Row],[Sub-Sector]],Table2[Sharpe Ratio],"&gt;=0.10")/Table3[[#This Row],[Count]]</f>
        <v>0.375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75</v>
      </c>
      <c r="X6">
        <f>_xlfn.RANK.AVG(Table3[[#This Row],[Score]],Table3[Score],1)</f>
        <v>2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46.5</v>
      </c>
      <c r="Z6">
        <f>_xlfn.RANK.AVG(Table3[[#This Row],[Score 2 ]],Table3[[Score 2 ]],1)</f>
        <v>5</v>
      </c>
    </row>
    <row r="7" spans="1:26" x14ac:dyDescent="0.3">
      <c r="A7" t="s">
        <v>772</v>
      </c>
      <c r="B7">
        <f>COUNTIFS(Table2[Sub-Sector],Table3[[#This Row],[Sub-Sector]])</f>
        <v>5</v>
      </c>
      <c r="C7" s="1">
        <f>COUNTIFS(Table2[Sub-Sector],Table3[[#This Row],[Sub-Sector]],Table2[Uptrend],"Uptrend")/Table3[[#This Row],[Count]]</f>
        <v>0.2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0.2</v>
      </c>
      <c r="F7" s="1">
        <f>COUNTIFS(Table2[Sub-Sector],Table3[[#This Row],[Sub-Sector]],Table2[6M Return vs Nifty],"&gt;=10")/Table3[[#This Row],[Count]]</f>
        <v>0.6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0.4</v>
      </c>
      <c r="I7" s="1">
        <f>COUNTIFS(Table2[Sub-Sector],Table3[[#This Row],[Sub-Sector]],Table2[Relative Volume],"&gt;=1")/Table3[[#This Row],[Count]]</f>
        <v>0.6</v>
      </c>
      <c r="J7" s="1">
        <f>COUNTIFS(Table2[Sub-Sector],Table3[[#This Row],[Sub-Sector]],Table2[% Away From Day Low],"&gt;=0.05")/Table3[[#This Row],[Count]]</f>
        <v>0.4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0.4</v>
      </c>
      <c r="M7" s="1">
        <f>COUNTIFS(Table2[Sub-Sector],Table3[[#This Row],[Sub-Sector]],Table2[% Away From Current Week High],"&lt;=0.05")/Table3[[#This Row],[Count]]</f>
        <v>0.2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0.2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0.4</v>
      </c>
      <c r="S7" s="1">
        <f>COUNTIFS(Table2[Sub-Sector],Table3[[#This Row],[Sub-Sector]],Table2[% Price above 50 EMA],"&gt;=0")/Table3[[#This Row],[Count]]</f>
        <v>0</v>
      </c>
      <c r="T7" s="1">
        <f>COUNTIFS(Table2[Sub-Sector],Table3[[#This Row],[Sub-Sector]],Table2[% Price above 200 EMA],"&gt;=0")/Table3[[#This Row],[Count]]</f>
        <v>0.4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</v>
      </c>
      <c r="X7">
        <f>_xlfn.RANK.AVG(Table3[[#This Row],[Score]],Table3[Score],1)</f>
        <v>14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54.5</v>
      </c>
      <c r="Z7">
        <f>_xlfn.RANK.AVG(Table3[[#This Row],[Score 2 ]],Table3[[Score 2 ]],1)</f>
        <v>6</v>
      </c>
    </row>
    <row r="8" spans="1:26" x14ac:dyDescent="0.3">
      <c r="A8" t="s">
        <v>395</v>
      </c>
      <c r="B8">
        <f>COUNTIFS(Table2[Sub-Sector],Table3[[#This Row],[Sub-Sector]])</f>
        <v>4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0.25</v>
      </c>
      <c r="E8" s="1">
        <f>COUNTIFS(Table2[Sub-Sector],Table3[[#This Row],[Sub-Sector]],Table2[1M Return vs Nifty],"&gt;=5")/Table3[[#This Row],[Count]]</f>
        <v>0.75</v>
      </c>
      <c r="F8" s="1">
        <f>COUNTIFS(Table2[Sub-Sector],Table3[[#This Row],[Sub-Sector]],Table2[6M Return vs Nifty],"&gt;=10")/Table3[[#This Row],[Count]]</f>
        <v>0.75</v>
      </c>
      <c r="G8" s="1">
        <f>COUNTIFS(Table2[Sub-Sector],Table3[[#This Row],[Sub-Sector]],Table2[1Y Return vs Nifty],"&gt;=10")/Table3[[#This Row],[Count]]</f>
        <v>0.75</v>
      </c>
      <c r="H8" s="1">
        <f>COUNTIFS(Table2[Sub-Sector],Table3[[#This Row],[Sub-Sector]],Table2[RSI Exponential â€“ 14D],"&gt;=50")/Table3[[#This Row],[Count]]</f>
        <v>0.75</v>
      </c>
      <c r="I8" s="1">
        <f>COUNTIFS(Table2[Sub-Sector],Table3[[#This Row],[Sub-Sector]],Table2[Relative Volume],"&gt;=1")/Table3[[#This Row],[Count]]</f>
        <v>0.75</v>
      </c>
      <c r="J8" s="1">
        <f>COUNTIFS(Table2[Sub-Sector],Table3[[#This Row],[Sub-Sector]],Table2[% Away From Day Low],"&gt;=0.05")/Table3[[#This Row],[Count]]</f>
        <v>0.25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0.25</v>
      </c>
      <c r="M8" s="1">
        <f>COUNTIFS(Table2[Sub-Sector],Table3[[#This Row],[Sub-Sector]],Table2[% Away From Current Week High],"&lt;=0.05")/Table3[[#This Row],[Count]]</f>
        <v>0.75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0.25</v>
      </c>
      <c r="P8" s="1">
        <f>COUNTIFS(Table2[Sub-Sector],Table3[[#This Row],[Sub-Sector]],Table2[% Away From 52W High],"&lt;=10")/Table3[[#This Row],[Count]]</f>
        <v>0.5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0.75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79.5</v>
      </c>
      <c r="X8">
        <f>_xlfn.RANK.AVG(Table3[[#This Row],[Score]],Table3[Score],1)</f>
        <v>3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60</v>
      </c>
      <c r="Z8">
        <f>_xlfn.RANK.AVG(Table3[[#This Row],[Score 2 ]],Table3[[Score 2 ]],1)</f>
        <v>7</v>
      </c>
    </row>
    <row r="9" spans="1:26" x14ac:dyDescent="0.3">
      <c r="A9" t="s">
        <v>317</v>
      </c>
      <c r="B9">
        <f>COUNTIFS(Table2[Sub-Sector],Table3[[#This Row],[Sub-Sector]])</f>
        <v>3</v>
      </c>
      <c r="C9" s="1">
        <f>COUNTIFS(Table2[Sub-Sector],Table3[[#This Row],[Sub-Sector]],Table2[Uptrend],"Uptrend")/Table3[[#This Row],[Count]]</f>
        <v>0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</v>
      </c>
      <c r="F9" s="1">
        <f>COUNTIFS(Table2[Sub-Sector],Table3[[#This Row],[Sub-Sector]],Table2[6M Return vs Nifty],"&gt;=10")/Table3[[#This Row],[Count]]</f>
        <v>0.66666666666666663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</v>
      </c>
      <c r="I9" s="1">
        <f>COUNTIFS(Table2[Sub-Sector],Table3[[#This Row],[Sub-Sector]],Table2[Relative Volume],"&gt;=1")/Table3[[#This Row],[Count]]</f>
        <v>0.66666666666666663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0.33333333333333331</v>
      </c>
      <c r="M9" s="1">
        <f>COUNTIFS(Table2[Sub-Sector],Table3[[#This Row],[Sub-Sector]],Table2[% Away From Current Week High],"&lt;=0.05")/Table3[[#This Row],[Count]]</f>
        <v>0</v>
      </c>
      <c r="N9" s="1">
        <f>COUNTIFS(Table2[Sub-Sector],Table3[[#This Row],[Sub-Sector]],Table2[% Away From Current Month Low],"&gt;=0.05")/Table3[[#This Row],[Count]]</f>
        <v>0.66666666666666663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</v>
      </c>
      <c r="S9" s="1">
        <f>COUNTIFS(Table2[Sub-Sector],Table3[[#This Row],[Sub-Sector]],Table2[% Price above 50 EMA],"&gt;=0")/Table3[[#This Row],[Count]]</f>
        <v>0</v>
      </c>
      <c r="T9" s="1">
        <f>COUNTIFS(Table2[Sub-Sector],Table3[[#This Row],[Sub-Sector]],Table2[% Price above 200 EMA],"&gt;=0")/Table3[[#This Row],[Count]]</f>
        <v>0.66666666666666663</v>
      </c>
      <c r="U9" s="1">
        <f>COUNTIFS(Table2[Sub-Sector],Table3[[#This Row],[Sub-Sector]],Table2[Rate of Change - Zone],"Positive")/Table3[[#This Row],[Count]]</f>
        <v>0.66666666666666663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9">
        <f>_xlfn.RANK.AVG(Table3[[#This Row],[Score]],Table3[Score],1)</f>
        <v>35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61.5</v>
      </c>
      <c r="Z9">
        <f>_xlfn.RANK.AVG(Table3[[#This Row],[Score 2 ]],Table3[[Score 2 ]],1)</f>
        <v>8</v>
      </c>
    </row>
    <row r="10" spans="1:26" x14ac:dyDescent="0.3">
      <c r="A10" t="s">
        <v>163</v>
      </c>
      <c r="B10">
        <f>COUNTIFS(Table2[Sub-Sector],Table3[[#This Row],[Sub-Sector]])</f>
        <v>13</v>
      </c>
      <c r="C10" s="1">
        <f>COUNTIFS(Table2[Sub-Sector],Table3[[#This Row],[Sub-Sector]],Table2[Uptrend],"Uptrend")/Table3[[#This Row],[Count]]</f>
        <v>0.69230769230769229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0.46153846153846156</v>
      </c>
      <c r="F10" s="1">
        <f>COUNTIFS(Table2[Sub-Sector],Table3[[#This Row],[Sub-Sector]],Table2[6M Return vs Nifty],"&gt;=10")/Table3[[#This Row],[Count]]</f>
        <v>0.61538461538461542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</v>
      </c>
      <c r="I10" s="1">
        <f>COUNTIFS(Table2[Sub-Sector],Table3[[#This Row],[Sub-Sector]],Table2[Relative Volume],"&gt;=1")/Table3[[#This Row],[Count]]</f>
        <v>0.46153846153846156</v>
      </c>
      <c r="J10" s="1">
        <f>COUNTIFS(Table2[Sub-Sector],Table3[[#This Row],[Sub-Sector]],Table2[% Away From Day Low],"&gt;=0.05")/Table3[[#This Row],[Count]]</f>
        <v>0.15384615384615385</v>
      </c>
      <c r="K10" s="1">
        <f>COUNTIFS(Table2[Sub-Sector],Table3[[#This Row],[Sub-Sector]],Table2[% Away From Day High],"&lt;=0.05")/Table3[[#This Row],[Count]]</f>
        <v>0.84615384615384615</v>
      </c>
      <c r="L10" s="1">
        <f>COUNTIFS(Table2[Sub-Sector],Table3[[#This Row],[Sub-Sector]],Table2[% Away From Current Week Low],"&gt;=0.05")/Table3[[#This Row],[Count]]</f>
        <v>0.23076923076923078</v>
      </c>
      <c r="M10" s="1">
        <f>COUNTIFS(Table2[Sub-Sector],Table3[[#This Row],[Sub-Sector]],Table2[% Away From Current Week High],"&lt;=0.05")/Table3[[#This Row],[Count]]</f>
        <v>0.23076923076923078</v>
      </c>
      <c r="N10" s="1">
        <f>COUNTIFS(Table2[Sub-Sector],Table3[[#This Row],[Sub-Sector]],Table2[% Away From Current Month Low],"&gt;=0.05")/Table3[[#This Row],[Count]]</f>
        <v>0.53846153846153844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</v>
      </c>
      <c r="S10" s="1">
        <f>COUNTIFS(Table2[Sub-Sector],Table3[[#This Row],[Sub-Sector]],Table2[% Price above 50 EMA],"&gt;=0")/Table3[[#This Row],[Count]]</f>
        <v>0.23076923076923078</v>
      </c>
      <c r="T10" s="1">
        <f>COUNTIFS(Table2[Sub-Sector],Table3[[#This Row],[Sub-Sector]],Table2[% Price above 200 EMA],"&gt;=0")/Table3[[#This Row],[Count]]</f>
        <v>0.92307692307692313</v>
      </c>
      <c r="U10" s="1">
        <f>COUNTIFS(Table2[Sub-Sector],Table3[[#This Row],[Sub-Sector]],Table2[Rate of Change - Zone],"Positive")/Table3[[#This Row],[Count]]</f>
        <v>0.53846153846153844</v>
      </c>
      <c r="V10" s="1">
        <f>COUNTIFS(Table2[Sub-Sector],Table3[[#This Row],[Sub-Sector]],Table2[Sharpe Ratio],"&gt;=0.10")/Table3[[#This Row],[Count]]</f>
        <v>0.92307692307692313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197</v>
      </c>
      <c r="X10">
        <f>_xlfn.RANK.AVG(Table3[[#This Row],[Score]],Table3[Score],1)</f>
        <v>9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88</v>
      </c>
      <c r="Z10">
        <f>_xlfn.RANK.AVG(Table3[[#This Row],[Score 2 ]],Table3[[Score 2 ]],1)</f>
        <v>9</v>
      </c>
    </row>
    <row r="11" spans="1:26" x14ac:dyDescent="0.3">
      <c r="A11" t="s">
        <v>111</v>
      </c>
      <c r="B11">
        <f>COUNTIFS(Table2[Sub-Sector],Table3[[#This Row],[Sub-Sector]])</f>
        <v>3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0.66666666666666663</v>
      </c>
      <c r="F11" s="1">
        <f>COUNTIFS(Table2[Sub-Sector],Table3[[#This Row],[Sub-Sector]],Table2[6M Return vs Nifty],"&gt;=10")/Table3[[#This Row],[Count]]</f>
        <v>0.66666666666666663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0.33333333333333331</v>
      </c>
      <c r="I11" s="1">
        <f>COUNTIFS(Table2[Sub-Sector],Table3[[#This Row],[Sub-Sector]],Table2[Relative Volume],"&gt;=1")/Table3[[#This Row],[Count]]</f>
        <v>0.33333333333333331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0.33333333333333331</v>
      </c>
      <c r="N11" s="1">
        <f>COUNTIFS(Table2[Sub-Sector],Table3[[#This Row],[Sub-Sector]],Table2[% Away From Current Month Low],"&gt;=0.05")/Table3[[#This Row],[Count]]</f>
        <v>0.33333333333333331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0.33333333333333331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0.33333333333333331</v>
      </c>
      <c r="S11" s="1">
        <f>COUNTIFS(Table2[Sub-Sector],Table3[[#This Row],[Sub-Sector]],Table2[% Price above 50 EMA],"&gt;=0")/Table3[[#This Row],[Count]]</f>
        <v>0.66666666666666663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0.66666666666666663</v>
      </c>
      <c r="V11" s="1">
        <f>COUNTIFS(Table2[Sub-Sector],Table3[[#This Row],[Sub-Sector]],Table2[Sharpe Ratio],"&gt;=0.10")/Table3[[#This Row],[Count]]</f>
        <v>0.33333333333333331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</v>
      </c>
      <c r="X11">
        <f>_xlfn.RANK.AVG(Table3[[#This Row],[Score]],Table3[Score],1)</f>
        <v>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</v>
      </c>
      <c r="Z11">
        <f>_xlfn.RANK.AVG(Table3[[#This Row],[Score 2 ]],Table3[[Score 2 ]],1)</f>
        <v>10</v>
      </c>
    </row>
    <row r="12" spans="1:26" x14ac:dyDescent="0.3">
      <c r="A12" t="s">
        <v>173</v>
      </c>
      <c r="B12">
        <f>COUNTIFS(Table2[Sub-Sector],Table3[[#This Row],[Sub-Sector]])</f>
        <v>2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0.5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0.5</v>
      </c>
      <c r="I12" s="1">
        <f>COUNTIFS(Table2[Sub-Sector],Table3[[#This Row],[Sub-Sector]],Table2[Relative Volume],"&gt;=1")/Table3[[#This Row],[Count]]</f>
        <v>0.5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0.5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0.5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0.5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</v>
      </c>
      <c r="X12">
        <f>_xlfn.RANK.AVG(Table3[[#This Row],[Score]],Table3[Score],1)</f>
        <v>8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102.5</v>
      </c>
      <c r="Z12">
        <f>_xlfn.RANK.AVG(Table3[[#This Row],[Score 2 ]],Table3[[Score 2 ]],1)</f>
        <v>11.5</v>
      </c>
    </row>
    <row r="13" spans="1:26" x14ac:dyDescent="0.3">
      <c r="A13" t="s">
        <v>944</v>
      </c>
      <c r="B13">
        <f>COUNTIFS(Table2[Sub-Sector],Table3[[#This Row],[Sub-Sector]])</f>
        <v>2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0.5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0</v>
      </c>
      <c r="N13" s="1">
        <f>COUNTIFS(Table2[Sub-Sector],Table3[[#This Row],[Sub-Sector]],Table2[% Away From Current Month Low],"&gt;=0.05")/Table3[[#This Row],[Count]]</f>
        <v>0.5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0.5</v>
      </c>
      <c r="V13" s="1">
        <f>COUNTIFS(Table2[Sub-Sector],Table3[[#This Row],[Sub-Sector]],Table2[Sharpe Ratio],"&gt;=0.10")/Table3[[#This Row],[Count]]</f>
        <v>0.5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274.5</v>
      </c>
      <c r="X13">
        <f>_xlfn.RANK.AVG(Table3[[#This Row],[Score]],Table3[Score],1)</f>
        <v>21.5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102.5</v>
      </c>
      <c r="Z13">
        <f>_xlfn.RANK.AVG(Table3[[#This Row],[Score 2 ]],Table3[[Score 2 ]],1)</f>
        <v>11.5</v>
      </c>
    </row>
    <row r="14" spans="1:26" x14ac:dyDescent="0.3">
      <c r="A14" t="s">
        <v>405</v>
      </c>
      <c r="B14">
        <f>COUNTIFS(Table2[Sub-Sector],Table3[[#This Row],[Sub-Sector]])</f>
        <v>9</v>
      </c>
      <c r="C14" s="1">
        <f>COUNTIFS(Table2[Sub-Sector],Table3[[#This Row],[Sub-Sector]],Table2[Uptrend],"Uptrend")/Table3[[#This Row],[Count]]</f>
        <v>0.77777777777777779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0.22222222222222221</v>
      </c>
      <c r="F14" s="1">
        <f>COUNTIFS(Table2[Sub-Sector],Table3[[#This Row],[Sub-Sector]],Table2[6M Return vs Nifty],"&gt;=10")/Table3[[#This Row],[Count]]</f>
        <v>0.77777777777777779</v>
      </c>
      <c r="G14" s="1">
        <f>COUNTIFS(Table2[Sub-Sector],Table3[[#This Row],[Sub-Sector]],Table2[1Y Return vs Nifty],"&gt;=10")/Table3[[#This Row],[Count]]</f>
        <v>0.66666666666666663</v>
      </c>
      <c r="H14" s="1">
        <f>COUNTIFS(Table2[Sub-Sector],Table3[[#This Row],[Sub-Sector]],Table2[RSI Exponential â€“ 14D],"&gt;=50")/Table3[[#This Row],[Count]]</f>
        <v>0.22222222222222221</v>
      </c>
      <c r="I14" s="1">
        <f>COUNTIFS(Table2[Sub-Sector],Table3[[#This Row],[Sub-Sector]],Table2[Relative Volume],"&gt;=1")/Table3[[#This Row],[Count]]</f>
        <v>0.44444444444444442</v>
      </c>
      <c r="J14" s="1">
        <f>COUNTIFS(Table2[Sub-Sector],Table3[[#This Row],[Sub-Sector]],Table2[% Away From Day Low],"&gt;=0.05")/Table3[[#This Row],[Count]]</f>
        <v>0.55555555555555558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0.55555555555555558</v>
      </c>
      <c r="M14" s="1">
        <f>COUNTIFS(Table2[Sub-Sector],Table3[[#This Row],[Sub-Sector]],Table2[% Away From Current Week High],"&lt;=0.05")/Table3[[#This Row],[Count]]</f>
        <v>0.22222222222222221</v>
      </c>
      <c r="N14" s="1">
        <f>COUNTIFS(Table2[Sub-Sector],Table3[[#This Row],[Sub-Sector]],Table2[% Away From Current Month Low],"&gt;=0.05")/Table3[[#This Row],[Count]]</f>
        <v>0.77777777777777779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0.33333333333333331</v>
      </c>
      <c r="Q14" s="1">
        <f>COUNTIFS(Table2[Sub-Sector],Table3[[#This Row],[Sub-Sector]],Table2[% Away From 52W Low],"&gt;=10")/Table3[[#This Row],[Count]]</f>
        <v>0.88888888888888884</v>
      </c>
      <c r="R14" s="1">
        <f>COUNTIFS(Table2[Sub-Sector],Table3[[#This Row],[Sub-Sector]],Table2[% Price above 20 EMA],"&gt;=0")/Table3[[#This Row],[Count]]</f>
        <v>0.33333333333333331</v>
      </c>
      <c r="S14" s="1">
        <f>COUNTIFS(Table2[Sub-Sector],Table3[[#This Row],[Sub-Sector]],Table2[% Price above 50 EMA],"&gt;=0")/Table3[[#This Row],[Count]]</f>
        <v>0.66666666666666663</v>
      </c>
      <c r="T14" s="1">
        <f>COUNTIFS(Table2[Sub-Sector],Table3[[#This Row],[Sub-Sector]],Table2[% Price above 200 EMA],"&gt;=0")/Table3[[#This Row],[Count]]</f>
        <v>0.88888888888888884</v>
      </c>
      <c r="U14" s="1">
        <f>COUNTIFS(Table2[Sub-Sector],Table3[[#This Row],[Sub-Sector]],Table2[Rate of Change - Zone],"Positive")/Table3[[#This Row],[Count]]</f>
        <v>0.55555555555555558</v>
      </c>
      <c r="V14" s="1">
        <f>COUNTIFS(Table2[Sub-Sector],Table3[[#This Row],[Sub-Sector]],Table2[Sharpe Ratio],"&gt;=0.10")/Table3[[#This Row],[Count]]</f>
        <v>0.55555555555555558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14">
        <f>_xlfn.RANK.AVG(Table3[[#This Row],[Score]],Table3[Score],1)</f>
        <v>12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14">
        <f>_xlfn.RANK.AVG(Table3[[#This Row],[Score 2 ]],Table3[[Score 2 ]],1)</f>
        <v>13</v>
      </c>
    </row>
    <row r="15" spans="1:26" x14ac:dyDescent="0.3">
      <c r="A15" t="s">
        <v>800</v>
      </c>
      <c r="B15">
        <f>COUNTIFS(Table2[Sub-Sector],Table3[[#This Row],[Sub-Sector]])</f>
        <v>3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0.66666666666666663</v>
      </c>
      <c r="H15" s="1">
        <f>COUNTIFS(Table2[Sub-Sector],Table3[[#This Row],[Sub-Sector]],Table2[RSI Exponential â€“ 14D],"&gt;=50")/Table3[[#This Row],[Count]]</f>
        <v>0</v>
      </c>
      <c r="I15" s="1">
        <f>COUNTIFS(Table2[Sub-Sector],Table3[[#This Row],[Sub-Sector]],Table2[Relative Volume],"&gt;=1")/Table3[[#This Row],[Count]]</f>
        <v>0.33333333333333331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0.33333333333333331</v>
      </c>
      <c r="N15" s="1">
        <f>COUNTIFS(Table2[Sub-Sector],Table3[[#This Row],[Sub-Sector]],Table2[% Away From Current Month Low],"&gt;=0.05")/Table3[[#This Row],[Count]]</f>
        <v>0.66666666666666663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0.33333333333333331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0.33333333333333331</v>
      </c>
      <c r="S15" s="1">
        <f>COUNTIFS(Table2[Sub-Sector],Table3[[#This Row],[Sub-Sector]],Table2[% Price above 50 EMA],"&gt;=0")/Table3[[#This Row],[Count]]</f>
        <v>0.33333333333333331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0.66666666666666663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</v>
      </c>
      <c r="X15">
        <f>_xlfn.RANK.AVG(Table3[[#This Row],[Score]],Table3[Score],1)</f>
        <v>26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15">
        <f>_xlfn.RANK.AVG(Table3[[#This Row],[Score 2 ]],Table3[[Score 2 ]],1)</f>
        <v>14.5</v>
      </c>
    </row>
    <row r="16" spans="1:26" x14ac:dyDescent="0.3">
      <c r="A16" t="s">
        <v>128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0.33333333333333331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0.33333333333333331</v>
      </c>
      <c r="F16" s="1">
        <f>COUNTIFS(Table2[Sub-Sector],Table3[[#This Row],[Sub-Sector]],Table2[6M Return vs Nifty],"&gt;=10")/Table3[[#This Row],[Count]]</f>
        <v>0.66666666666666663</v>
      </c>
      <c r="G16" s="1">
        <f>COUNTIFS(Table2[Sub-Sector],Table3[[#This Row],[Sub-Sector]],Table2[1Y Return vs Nifty],"&gt;=10")/Table3[[#This Row],[Count]]</f>
        <v>0.66666666666666663</v>
      </c>
      <c r="H16" s="1">
        <f>COUNTIFS(Table2[Sub-Sector],Table3[[#This Row],[Sub-Sector]],Table2[RSI Exponential â€“ 14D],"&gt;=50")/Table3[[#This Row],[Count]]</f>
        <v>0.66666666666666663</v>
      </c>
      <c r="I16" s="1">
        <f>COUNTIFS(Table2[Sub-Sector],Table3[[#This Row],[Sub-Sector]],Table2[Relative Volume],"&gt;=1")/Table3[[#This Row],[Count]]</f>
        <v>0.33333333333333331</v>
      </c>
      <c r="J16" s="1">
        <f>COUNTIFS(Table2[Sub-Sector],Table3[[#This Row],[Sub-Sector]],Table2[% Away From Day Low],"&gt;=0.05")/Table3[[#This Row],[Count]]</f>
        <v>0.33333333333333331</v>
      </c>
      <c r="K16" s="1">
        <f>COUNTIFS(Table2[Sub-Sector],Table3[[#This Row],[Sub-Sector]],Table2[% Away From Day High],"&lt;=0.05")/Table3[[#This Row],[Count]]</f>
        <v>0.66666666666666663</v>
      </c>
      <c r="L16" s="1">
        <f>COUNTIFS(Table2[Sub-Sector],Table3[[#This Row],[Sub-Sector]],Table2[% Away From Current Week Low],"&gt;=0.05")/Table3[[#This Row],[Count]]</f>
        <v>0.33333333333333331</v>
      </c>
      <c r="M16" s="1">
        <f>COUNTIFS(Table2[Sub-Sector],Table3[[#This Row],[Sub-Sector]],Table2[% Away From Current Week High],"&lt;=0.05")/Table3[[#This Row],[Count]]</f>
        <v>0.33333333333333331</v>
      </c>
      <c r="N16" s="1">
        <f>COUNTIFS(Table2[Sub-Sector],Table3[[#This Row],[Sub-Sector]],Table2[% Away From Current Month Low],"&gt;=0.05")/Table3[[#This Row],[Count]]</f>
        <v>0.66666666666666663</v>
      </c>
      <c r="O16" s="1">
        <f>COUNTIFS(Table2[Sub-Sector],Table3[[#This Row],[Sub-Sector]],Table2[% Away From Current Month High],"&lt;=0.05")/Table3[[#This Row],[Count]]</f>
        <v>0.33333333333333331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0.66666666666666663</v>
      </c>
      <c r="S16" s="1">
        <f>COUNTIFS(Table2[Sub-Sector],Table3[[#This Row],[Sub-Sector]],Table2[% Price above 50 EMA],"&gt;=0")/Table3[[#This Row],[Count]]</f>
        <v>0.33333333333333331</v>
      </c>
      <c r="T16" s="1">
        <f>COUNTIFS(Table2[Sub-Sector],Table3[[#This Row],[Sub-Sector]],Table2[% Price above 200 EMA],"&gt;=0")/Table3[[#This Row],[Count]]</f>
        <v>0.66666666666666663</v>
      </c>
      <c r="U16" s="1">
        <f>COUNTIFS(Table2[Sub-Sector],Table3[[#This Row],[Sub-Sector]],Table2[Rate of Change - Zone],"Positive")/Table3[[#This Row],[Count]]</f>
        <v>0.66666666666666663</v>
      </c>
      <c r="V16" s="1">
        <f>COUNTIFS(Table2[Sub-Sector],Table3[[#This Row],[Sub-Sector]],Table2[Sharpe Ratio],"&gt;=0.10")/Table3[[#This Row],[Count]]</f>
        <v>0.66666666666666663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</v>
      </c>
      <c r="X16">
        <f>_xlfn.RANK.AVG(Table3[[#This Row],[Score]],Table3[Score],1)</f>
        <v>23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16">
        <f>_xlfn.RANK.AVG(Table3[[#This Row],[Score 2 ]],Table3[[Score 2 ]],1)</f>
        <v>14.5</v>
      </c>
    </row>
    <row r="17" spans="1:26" x14ac:dyDescent="0.3">
      <c r="A17" t="s">
        <v>979</v>
      </c>
      <c r="B17">
        <f>COUNTIFS(Table2[Sub-Sector],Table3[[#This Row],[Sub-Sector]])</f>
        <v>2</v>
      </c>
      <c r="C17" s="1">
        <f>COUNTIFS(Table2[Sub-Sector],Table3[[#This Row],[Sub-Sector]],Table2[Uptrend],"Uptrend")/Table3[[#This Row],[Count]]</f>
        <v>0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0.5</v>
      </c>
      <c r="G17" s="1">
        <f>COUNTIFS(Table2[Sub-Sector],Table3[[#This Row],[Sub-Sector]],Table2[1Y Return vs Nifty],"&gt;=10")/Table3[[#This Row],[Count]]</f>
        <v>0.5</v>
      </c>
      <c r="H17" s="1">
        <f>COUNTIFS(Table2[Sub-Sector],Table3[[#This Row],[Sub-Sector]],Table2[RSI Exponential â€“ 14D],"&gt;=50")/Table3[[#This Row],[Count]]</f>
        <v>0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0.5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0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0.5</v>
      </c>
      <c r="R17" s="1">
        <f>COUNTIFS(Table2[Sub-Sector],Table3[[#This Row],[Sub-Sector]],Table2[% Price above 20 EMA],"&gt;=0")/Table3[[#This Row],[Count]]</f>
        <v>0</v>
      </c>
      <c r="S17" s="1">
        <f>COUNTIFS(Table2[Sub-Sector],Table3[[#This Row],[Sub-Sector]],Table2[% Price above 50 EMA],"&gt;=0")/Table3[[#This Row],[Count]]</f>
        <v>0</v>
      </c>
      <c r="T17" s="1">
        <f>COUNTIFS(Table2[Sub-Sector],Table3[[#This Row],[Sub-Sector]],Table2[% Price above 200 EMA],"&gt;=0")/Table3[[#This Row],[Count]]</f>
        <v>0.5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17">
        <f>_xlfn.RANK.AVG(Table3[[#This Row],[Score]],Table3[Score],1)</f>
        <v>46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7">
        <f>_xlfn.RANK.AVG(Table3[[#This Row],[Score 2 ]],Table3[[Score 2 ]],1)</f>
        <v>16.5</v>
      </c>
    </row>
    <row r="18" spans="1:26" x14ac:dyDescent="0.3">
      <c r="A18" t="s">
        <v>1334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1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0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0.5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204</v>
      </c>
      <c r="X18">
        <f>_xlfn.RANK.AVG(Table3[[#This Row],[Score]],Table3[Score],1)</f>
        <v>10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8">
        <f>_xlfn.RANK.AVG(Table3[[#This Row],[Score 2 ]],Table3[[Score 2 ]],1)</f>
        <v>16.5</v>
      </c>
    </row>
    <row r="19" spans="1:26" x14ac:dyDescent="0.3">
      <c r="A19" t="s">
        <v>156</v>
      </c>
      <c r="B19">
        <f>COUNTIFS(Table2[Sub-Sector],Table3[[#This Row],[Sub-Sector]])</f>
        <v>1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1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</v>
      </c>
      <c r="I19" s="1">
        <f>COUNTIFS(Table2[Sub-Sector],Table3[[#This Row],[Sub-Sector]],Table2[Relative Volume],"&gt;=1")/Table3[[#This Row],[Count]]</f>
        <v>0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</v>
      </c>
      <c r="S19" s="1">
        <f>COUNTIFS(Table2[Sub-Sector],Table3[[#This Row],[Sub-Sector]],Table2[% Price above 50 EMA],"&gt;=0")/Table3[[#This Row],[Count]]</f>
        <v>0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</v>
      </c>
      <c r="X19">
        <f>_xlfn.RANK.AVG(Table3[[#This Row],[Score]],Table3[Score],1)</f>
        <v>28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</v>
      </c>
      <c r="Z19">
        <f>_xlfn.RANK.AVG(Table3[[#This Row],[Score 2 ]],Table3[[Score 2 ]],1)</f>
        <v>18</v>
      </c>
    </row>
    <row r="20" spans="1:26" x14ac:dyDescent="0.3">
      <c r="A20" t="s">
        <v>285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0.33333333333333331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0.33333333333333331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</v>
      </c>
      <c r="I20" s="1">
        <f>COUNTIFS(Table2[Sub-Sector],Table3[[#This Row],[Sub-Sector]],Table2[Relative Volume],"&gt;=1")/Table3[[#This Row],[Count]]</f>
        <v>0.33333333333333331</v>
      </c>
      <c r="J20" s="1">
        <f>COUNTIFS(Table2[Sub-Sector],Table3[[#This Row],[Sub-Sector]],Table2[% Away From Day Low],"&gt;=0.05")/Table3[[#This Row],[Count]]</f>
        <v>0.33333333333333331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0.33333333333333331</v>
      </c>
      <c r="M20" s="1">
        <f>COUNTIFS(Table2[Sub-Sector],Table3[[#This Row],[Sub-Sector]],Table2[% Away From Current Week High],"&lt;=0.05")/Table3[[#This Row],[Count]]</f>
        <v>0</v>
      </c>
      <c r="N20" s="1">
        <f>COUNTIFS(Table2[Sub-Sector],Table3[[#This Row],[Sub-Sector]],Table2[% Away From Current Month Low],"&gt;=0.05")/Table3[[#This Row],[Count]]</f>
        <v>0.66666666666666663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</v>
      </c>
      <c r="S20" s="1">
        <f>COUNTIFS(Table2[Sub-Sector],Table3[[#This Row],[Sub-Sector]],Table2[% Price above 50 EMA],"&gt;=0")/Table3[[#This Row],[Count]]</f>
        <v>0</v>
      </c>
      <c r="T20" s="1">
        <f>COUNTIFS(Table2[Sub-Sector],Table3[[#This Row],[Sub-Sector]],Table2[% Price above 200 EMA],"&gt;=0")/Table3[[#This Row],[Count]]</f>
        <v>0.66666666666666663</v>
      </c>
      <c r="U20" s="1">
        <f>COUNTIFS(Table2[Sub-Sector],Table3[[#This Row],[Sub-Sector]],Table2[Rate of Change - Zone],"Positive")/Table3[[#This Row],[Count]]</f>
        <v>0.66666666666666663</v>
      </c>
      <c r="V20" s="1">
        <f>COUNTIFS(Table2[Sub-Sector],Table3[[#This Row],[Sub-Sector]],Table2[Sharpe Ratio],"&gt;=0.10")/Table3[[#This Row],[Count]]</f>
        <v>0.33333333333333331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20">
        <f>_xlfn.RANK.AVG(Table3[[#This Row],[Score]],Table3[Score],1)</f>
        <v>41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20">
        <f>_xlfn.RANK.AVG(Table3[[#This Row],[Score 2 ]],Table3[[Score 2 ]],1)</f>
        <v>19</v>
      </c>
    </row>
    <row r="21" spans="1:26" x14ac:dyDescent="0.3">
      <c r="A21" t="s">
        <v>390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0.5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0.5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0.5</v>
      </c>
      <c r="M21" s="1">
        <f>COUNTIFS(Table2[Sub-Sector],Table3[[#This Row],[Sub-Sector]],Table2[% Away From Current Week High],"&lt;=0.05")/Table3[[#This Row],[Count]]</f>
        <v>0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0.5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21">
        <f>_xlfn.RANK.AVG(Table3[[#This Row],[Score]],Table3[Score],1)</f>
        <v>19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21">
        <f>_xlfn.RANK.AVG(Table3[[#This Row],[Score 2 ]],Table3[[Score 2 ]],1)</f>
        <v>21</v>
      </c>
    </row>
    <row r="22" spans="1:26" x14ac:dyDescent="0.3">
      <c r="A22" t="s">
        <v>105</v>
      </c>
      <c r="B22">
        <f>COUNTIFS(Table2[Sub-Sector],Table3[[#This Row],[Sub-Sector]])</f>
        <v>2</v>
      </c>
      <c r="C22" s="1">
        <f>COUNTIFS(Table2[Sub-Sector],Table3[[#This Row],[Sub-Sector]],Table2[Uptrend],"Uptrend")/Table3[[#This Row],[Count]]</f>
        <v>0.5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0.5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0.5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22">
        <f>_xlfn.RANK.AVG(Table3[[#This Row],[Score]],Table3[Score],1)</f>
        <v>19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22">
        <f>_xlfn.RANK.AVG(Table3[[#This Row],[Score 2 ]],Table3[[Score 2 ]],1)</f>
        <v>21</v>
      </c>
    </row>
    <row r="23" spans="1:26" x14ac:dyDescent="0.3">
      <c r="A23" t="s">
        <v>1610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0.5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0.5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0.5</v>
      </c>
      <c r="M23" s="1">
        <f>COUNTIFS(Table2[Sub-Sector],Table3[[#This Row],[Sub-Sector]],Table2[% Away From Current Week High],"&lt;=0.05")/Table3[[#This Row],[Count]]</f>
        <v>0.5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0.5</v>
      </c>
      <c r="P23" s="1">
        <f>COUNTIFS(Table2[Sub-Sector],Table3[[#This Row],[Sub-Sector]],Table2[% Away From 52W High],"&lt;=10")/Table3[[#This Row],[Count]]</f>
        <v>0.5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0.5</v>
      </c>
      <c r="T23" s="1">
        <f>COUNTIFS(Table2[Sub-Sector],Table3[[#This Row],[Sub-Sector]],Table2[% Price above 200 EMA],"&gt;=0")/Table3[[#This Row],[Count]]</f>
        <v>0.5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23">
        <f>_xlfn.RANK.AVG(Table3[[#This Row],[Score]],Table3[Score],1)</f>
        <v>19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23">
        <f>_xlfn.RANK.AVG(Table3[[#This Row],[Score 2 ]],Table3[[Score 2 ]],1)</f>
        <v>21</v>
      </c>
    </row>
    <row r="24" spans="1:26" x14ac:dyDescent="0.3">
      <c r="A24" t="s">
        <v>719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0.66666666666666663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0.66666666666666663</v>
      </c>
      <c r="F24" s="1">
        <f>COUNTIFS(Table2[Sub-Sector],Table3[[#This Row],[Sub-Sector]],Table2[6M Return vs Nifty],"&gt;=10")/Table3[[#This Row],[Count]]</f>
        <v>0.66666666666666663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0.66666666666666663</v>
      </c>
      <c r="I24" s="1">
        <f>COUNTIFS(Table2[Sub-Sector],Table3[[#This Row],[Sub-Sector]],Table2[Relative Volume],"&gt;=1")/Table3[[#This Row],[Count]]</f>
        <v>0</v>
      </c>
      <c r="J24" s="1">
        <f>COUNTIFS(Table2[Sub-Sector],Table3[[#This Row],[Sub-Sector]],Table2[% Away From Day Low],"&gt;=0.05")/Table3[[#This Row],[Count]]</f>
        <v>0.66666666666666663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0.66666666666666663</v>
      </c>
      <c r="M24" s="1">
        <f>COUNTIFS(Table2[Sub-Sector],Table3[[#This Row],[Sub-Sector]],Table2[% Away From Current Week High],"&lt;=0.05")/Table3[[#This Row],[Count]]</f>
        <v>0.66666666666666663</v>
      </c>
      <c r="N24" s="1">
        <f>COUNTIFS(Table2[Sub-Sector],Table3[[#This Row],[Sub-Sector]],Table2[% Away From Current Month Low],"&gt;=0.05")/Table3[[#This Row],[Count]]</f>
        <v>0.66666666666666663</v>
      </c>
      <c r="O24" s="1">
        <f>COUNTIFS(Table2[Sub-Sector],Table3[[#This Row],[Sub-Sector]],Table2[% Away From Current Month High],"&lt;=0.05")/Table3[[#This Row],[Count]]</f>
        <v>0.66666666666666663</v>
      </c>
      <c r="P24" s="1">
        <f>COUNTIFS(Table2[Sub-Sector],Table3[[#This Row],[Sub-Sector]],Table2[% Away From 52W High],"&lt;=10")/Table3[[#This Row],[Count]]</f>
        <v>0.33333333333333331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0.66666666666666663</v>
      </c>
      <c r="S24" s="1">
        <f>COUNTIFS(Table2[Sub-Sector],Table3[[#This Row],[Sub-Sector]],Table2[% Price above 50 EMA],"&gt;=0")/Table3[[#This Row],[Count]]</f>
        <v>0.33333333333333331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0.66666666666666663</v>
      </c>
      <c r="V24" s="1">
        <f>COUNTIFS(Table2[Sub-Sector],Table3[[#This Row],[Sub-Sector]],Table2[Sharpe Ratio],"&gt;=0.10")/Table3[[#This Row],[Count]]</f>
        <v>0.33333333333333331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257.5</v>
      </c>
      <c r="X24">
        <f>_xlfn.RANK.AVG(Table3[[#This Row],[Score]],Table3[Score],1)</f>
        <v>16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24">
        <f>_xlfn.RANK.AVG(Table3[[#This Row],[Score 2 ]],Table3[[Score 2 ]],1)</f>
        <v>23</v>
      </c>
    </row>
    <row r="25" spans="1:26" x14ac:dyDescent="0.3">
      <c r="A25" t="s">
        <v>138</v>
      </c>
      <c r="B25">
        <f>COUNTIFS(Table2[Sub-Sector],Table3[[#This Row],[Sub-Sector]])</f>
        <v>20</v>
      </c>
      <c r="C25" s="1">
        <f>COUNTIFS(Table2[Sub-Sector],Table3[[#This Row],[Sub-Sector]],Table2[Uptrend],"Uptrend")/Table3[[#This Row],[Count]]</f>
        <v>0.5</v>
      </c>
      <c r="D25" s="1">
        <f>COUNTIFS(Table2[Sub-Sector],Table3[[#This Row],[Sub-Sector]],Table2[1W Return vs Nifty],"&gt;=5")/Table3[[#This Row],[Count]]</f>
        <v>0.05</v>
      </c>
      <c r="E25" s="1">
        <f>COUNTIFS(Table2[Sub-Sector],Table3[[#This Row],[Sub-Sector]],Table2[1M Return vs Nifty],"&gt;=5")/Table3[[#This Row],[Count]]</f>
        <v>0.1</v>
      </c>
      <c r="F25" s="1">
        <f>COUNTIFS(Table2[Sub-Sector],Table3[[#This Row],[Sub-Sector]],Table2[6M Return vs Nifty],"&gt;=10")/Table3[[#This Row],[Count]]</f>
        <v>0.35</v>
      </c>
      <c r="G25" s="1">
        <f>COUNTIFS(Table2[Sub-Sector],Table3[[#This Row],[Sub-Sector]],Table2[1Y Return vs Nifty],"&gt;=10")/Table3[[#This Row],[Count]]</f>
        <v>0.8</v>
      </c>
      <c r="H25" s="1">
        <f>COUNTIFS(Table2[Sub-Sector],Table3[[#This Row],[Sub-Sector]],Table2[RSI Exponential â€“ 14D],"&gt;=50")/Table3[[#This Row],[Count]]</f>
        <v>0.15</v>
      </c>
      <c r="I25" s="1">
        <f>COUNTIFS(Table2[Sub-Sector],Table3[[#This Row],[Sub-Sector]],Table2[Relative Volume],"&gt;=1")/Table3[[#This Row],[Count]]</f>
        <v>0.35</v>
      </c>
      <c r="J25" s="1">
        <f>COUNTIFS(Table2[Sub-Sector],Table3[[#This Row],[Sub-Sector]],Table2[% Away From Day Low],"&gt;=0.05")/Table3[[#This Row],[Count]]</f>
        <v>0.3</v>
      </c>
      <c r="K25" s="1">
        <f>COUNTIFS(Table2[Sub-Sector],Table3[[#This Row],[Sub-Sector]],Table2[% Away From Day High],"&lt;=0.05")/Table3[[#This Row],[Count]]</f>
        <v>0.95</v>
      </c>
      <c r="L25" s="1">
        <f>COUNTIFS(Table2[Sub-Sector],Table3[[#This Row],[Sub-Sector]],Table2[% Away From Current Week Low],"&gt;=0.05")/Table3[[#This Row],[Count]]</f>
        <v>0.35</v>
      </c>
      <c r="M25" s="1">
        <f>COUNTIFS(Table2[Sub-Sector],Table3[[#This Row],[Sub-Sector]],Table2[% Away From Current Week High],"&lt;=0.05")/Table3[[#This Row],[Count]]</f>
        <v>0.25</v>
      </c>
      <c r="N25" s="1">
        <f>COUNTIFS(Table2[Sub-Sector],Table3[[#This Row],[Sub-Sector]],Table2[% Away From Current Month Low],"&gt;=0.05")/Table3[[#This Row],[Count]]</f>
        <v>0.55000000000000004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0.05</v>
      </c>
      <c r="Q25" s="1">
        <f>COUNTIFS(Table2[Sub-Sector],Table3[[#This Row],[Sub-Sector]],Table2[% Away From 52W Low],"&gt;=10")/Table3[[#This Row],[Count]]</f>
        <v>0.95</v>
      </c>
      <c r="R25" s="1">
        <f>COUNTIFS(Table2[Sub-Sector],Table3[[#This Row],[Sub-Sector]],Table2[% Price above 20 EMA],"&gt;=0")/Table3[[#This Row],[Count]]</f>
        <v>0.15</v>
      </c>
      <c r="S25" s="1">
        <f>COUNTIFS(Table2[Sub-Sector],Table3[[#This Row],[Sub-Sector]],Table2[% Price above 50 EMA],"&gt;=0")/Table3[[#This Row],[Count]]</f>
        <v>0.15</v>
      </c>
      <c r="T25" s="1">
        <f>COUNTIFS(Table2[Sub-Sector],Table3[[#This Row],[Sub-Sector]],Table2[% Price above 200 EMA],"&gt;=0")/Table3[[#This Row],[Count]]</f>
        <v>0.6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0.45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262.5</v>
      </c>
      <c r="X25">
        <f>_xlfn.RANK.AVG(Table3[[#This Row],[Score]],Table3[Score],1)</f>
        <v>17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25">
        <f>_xlfn.RANK.AVG(Table3[[#This Row],[Score 2 ]],Table3[[Score 2 ]],1)</f>
        <v>24</v>
      </c>
    </row>
    <row r="26" spans="1:26" x14ac:dyDescent="0.3">
      <c r="A26" t="s">
        <v>295</v>
      </c>
      <c r="B26">
        <f>COUNTIFS(Table2[Sub-Sector],Table3[[#This Row],[Sub-Sector]])</f>
        <v>11</v>
      </c>
      <c r="C26" s="1">
        <f>COUNTIFS(Table2[Sub-Sector],Table3[[#This Row],[Sub-Sector]],Table2[Uptrend],"Uptrend")/Table3[[#This Row],[Count]]</f>
        <v>0.63636363636363635</v>
      </c>
      <c r="D26" s="1">
        <f>COUNTIFS(Table2[Sub-Sector],Table3[[#This Row],[Sub-Sector]],Table2[1W Return vs Nifty],"&gt;=5")/Table3[[#This Row],[Count]]</f>
        <v>9.0909090909090912E-2</v>
      </c>
      <c r="E26" s="1">
        <f>COUNTIFS(Table2[Sub-Sector],Table3[[#This Row],[Sub-Sector]],Table2[1M Return vs Nifty],"&gt;=5")/Table3[[#This Row],[Count]]</f>
        <v>0.45454545454545453</v>
      </c>
      <c r="F26" s="1">
        <f>COUNTIFS(Table2[Sub-Sector],Table3[[#This Row],[Sub-Sector]],Table2[6M Return vs Nifty],"&gt;=10")/Table3[[#This Row],[Count]]</f>
        <v>0.72727272727272729</v>
      </c>
      <c r="G26" s="1">
        <f>COUNTIFS(Table2[Sub-Sector],Table3[[#This Row],[Sub-Sector]],Table2[1Y Return vs Nifty],"&gt;=10")/Table3[[#This Row],[Count]]</f>
        <v>0.72727272727272729</v>
      </c>
      <c r="H26" s="1">
        <f>COUNTIFS(Table2[Sub-Sector],Table3[[#This Row],[Sub-Sector]],Table2[RSI Exponential â€“ 14D],"&gt;=50")/Table3[[#This Row],[Count]]</f>
        <v>0.18181818181818182</v>
      </c>
      <c r="I26" s="1">
        <f>COUNTIFS(Table2[Sub-Sector],Table3[[#This Row],[Sub-Sector]],Table2[Relative Volume],"&gt;=1")/Table3[[#This Row],[Count]]</f>
        <v>0.18181818181818182</v>
      </c>
      <c r="J26" s="1">
        <f>COUNTIFS(Table2[Sub-Sector],Table3[[#This Row],[Sub-Sector]],Table2[% Away From Day Low],"&gt;=0.05")/Table3[[#This Row],[Count]]</f>
        <v>9.0909090909090912E-2</v>
      </c>
      <c r="K26" s="1">
        <f>COUNTIFS(Table2[Sub-Sector],Table3[[#This Row],[Sub-Sector]],Table2[% Away From Day High],"&lt;=0.05")/Table3[[#This Row],[Count]]</f>
        <v>0.90909090909090906</v>
      </c>
      <c r="L26" s="1">
        <f>COUNTIFS(Table2[Sub-Sector],Table3[[#This Row],[Sub-Sector]],Table2[% Away From Current Week Low],"&gt;=0.05")/Table3[[#This Row],[Count]]</f>
        <v>9.0909090909090912E-2</v>
      </c>
      <c r="M26" s="1">
        <f>COUNTIFS(Table2[Sub-Sector],Table3[[#This Row],[Sub-Sector]],Table2[% Away From Current Week High],"&lt;=0.05")/Table3[[#This Row],[Count]]</f>
        <v>0.36363636363636365</v>
      </c>
      <c r="N26" s="1">
        <f>COUNTIFS(Table2[Sub-Sector],Table3[[#This Row],[Sub-Sector]],Table2[% Away From Current Month Low],"&gt;=0.05")/Table3[[#This Row],[Count]]</f>
        <v>0.36363636363636365</v>
      </c>
      <c r="O26" s="1">
        <f>COUNTIFS(Table2[Sub-Sector],Table3[[#This Row],[Sub-Sector]],Table2[% Away From Current Month High],"&lt;=0.05")/Table3[[#This Row],[Count]]</f>
        <v>9.0909090909090912E-2</v>
      </c>
      <c r="P26" s="1">
        <f>COUNTIFS(Table2[Sub-Sector],Table3[[#This Row],[Sub-Sector]],Table2[% Away From 52W High],"&lt;=10")/Table3[[#This Row],[Count]]</f>
        <v>0.45454545454545453</v>
      </c>
      <c r="Q26" s="1">
        <f>COUNTIFS(Table2[Sub-Sector],Table3[[#This Row],[Sub-Sector]],Table2[% Away From 52W Low],"&gt;=10")/Table3[[#This Row],[Count]]</f>
        <v>0.90909090909090906</v>
      </c>
      <c r="R26" s="1">
        <f>COUNTIFS(Table2[Sub-Sector],Table3[[#This Row],[Sub-Sector]],Table2[% Price above 20 EMA],"&gt;=0")/Table3[[#This Row],[Count]]</f>
        <v>0.27272727272727271</v>
      </c>
      <c r="S26" s="1">
        <f>COUNTIFS(Table2[Sub-Sector],Table3[[#This Row],[Sub-Sector]],Table2[% Price above 50 EMA],"&gt;=0")/Table3[[#This Row],[Count]]</f>
        <v>0.63636363636363635</v>
      </c>
      <c r="T26" s="1">
        <f>COUNTIFS(Table2[Sub-Sector],Table3[[#This Row],[Sub-Sector]],Table2[% Price above 200 EMA],"&gt;=0")/Table3[[#This Row],[Count]]</f>
        <v>0.72727272727272729</v>
      </c>
      <c r="U26" s="1">
        <f>COUNTIFS(Table2[Sub-Sector],Table3[[#This Row],[Sub-Sector]],Table2[Rate of Change - Zone],"Positive")/Table3[[#This Row],[Count]]</f>
        <v>0.45454545454545453</v>
      </c>
      <c r="V26" s="1">
        <f>COUNTIFS(Table2[Sub-Sector],Table3[[#This Row],[Sub-Sector]],Table2[Sharpe Ratio],"&gt;=0.10")/Table3[[#This Row],[Count]]</f>
        <v>0.27272727272727271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214</v>
      </c>
      <c r="X26">
        <f>_xlfn.RANK.AVG(Table3[[#This Row],[Score]],Table3[Score],1)</f>
        <v>11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26">
        <f>_xlfn.RANK.AVG(Table3[[#This Row],[Score 2 ]],Table3[[Score 2 ]],1)</f>
        <v>25</v>
      </c>
    </row>
    <row r="27" spans="1:26" x14ac:dyDescent="0.3">
      <c r="A27" t="s">
        <v>465</v>
      </c>
      <c r="B27">
        <f>COUNTIFS(Table2[Sub-Sector],Table3[[#This Row],[Sub-Sector]])</f>
        <v>4</v>
      </c>
      <c r="C27" s="1">
        <f>COUNTIFS(Table2[Sub-Sector],Table3[[#This Row],[Sub-Sector]],Table2[Uptrend],"Uptrend")/Table3[[#This Row],[Count]]</f>
        <v>0.5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0.25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0.25</v>
      </c>
      <c r="H27" s="1">
        <f>COUNTIFS(Table2[Sub-Sector],Table3[[#This Row],[Sub-Sector]],Table2[RSI Exponential â€“ 14D],"&gt;=50")/Table3[[#This Row],[Count]]</f>
        <v>0.25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0.25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0.25</v>
      </c>
      <c r="M27" s="1">
        <f>COUNTIFS(Table2[Sub-Sector],Table3[[#This Row],[Sub-Sector]],Table2[% Away From Current Week High],"&lt;=0.05")/Table3[[#This Row],[Count]]</f>
        <v>0.25</v>
      </c>
      <c r="N27" s="1">
        <f>COUNTIFS(Table2[Sub-Sector],Table3[[#This Row],[Sub-Sector]],Table2[% Away From Current Month Low],"&gt;=0.05")/Table3[[#This Row],[Count]]</f>
        <v>0.5</v>
      </c>
      <c r="O27" s="1">
        <f>COUNTIFS(Table2[Sub-Sector],Table3[[#This Row],[Sub-Sector]],Table2[% Away From Current Month High],"&lt;=0.05")/Table3[[#This Row],[Count]]</f>
        <v>0.25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0.25</v>
      </c>
      <c r="S27" s="1">
        <f>COUNTIFS(Table2[Sub-Sector],Table3[[#This Row],[Sub-Sector]],Table2[% Price above 50 EMA],"&gt;=0")/Table3[[#This Row],[Count]]</f>
        <v>0.25</v>
      </c>
      <c r="T27" s="1">
        <f>COUNTIFS(Table2[Sub-Sector],Table3[[#This Row],[Sub-Sector]],Table2[% Price above 200 EMA],"&gt;=0")/Table3[[#This Row],[Count]]</f>
        <v>0.5</v>
      </c>
      <c r="U27" s="1">
        <f>COUNTIFS(Table2[Sub-Sector],Table3[[#This Row],[Sub-Sector]],Table2[Rate of Change - Zone],"Positive")/Table3[[#This Row],[Count]]</f>
        <v>0.75</v>
      </c>
      <c r="V27" s="1">
        <f>COUNTIFS(Table2[Sub-Sector],Table3[[#This Row],[Sub-Sector]],Table2[Sharpe Ratio],"&gt;=0.10")/Table3[[#This Row],[Count]]</f>
        <v>0.25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27">
        <f>_xlfn.RANK.AVG(Table3[[#This Row],[Score]],Table3[Score],1)</f>
        <v>27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7">
        <f>_xlfn.RANK.AVG(Table3[[#This Row],[Score 2 ]],Table3[[Score 2 ]],1)</f>
        <v>26</v>
      </c>
    </row>
    <row r="28" spans="1:26" x14ac:dyDescent="0.3">
      <c r="A28" t="s">
        <v>545</v>
      </c>
      <c r="B28">
        <f>COUNTIFS(Table2[Sub-Sector],Table3[[#This Row],[Sub-Sector]])</f>
        <v>9</v>
      </c>
      <c r="C28" s="1">
        <f>COUNTIFS(Table2[Sub-Sector],Table3[[#This Row],[Sub-Sector]],Table2[Uptrend],"Uptrend")/Table3[[#This Row],[Count]]</f>
        <v>0.77777777777777779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0.44444444444444442</v>
      </c>
      <c r="F28" s="1">
        <f>COUNTIFS(Table2[Sub-Sector],Table3[[#This Row],[Sub-Sector]],Table2[6M Return vs Nifty],"&gt;=10")/Table3[[#This Row],[Count]]</f>
        <v>0.33333333333333331</v>
      </c>
      <c r="G28" s="1">
        <f>COUNTIFS(Table2[Sub-Sector],Table3[[#This Row],[Sub-Sector]],Table2[1Y Return vs Nifty],"&gt;=10")/Table3[[#This Row],[Count]]</f>
        <v>0.44444444444444442</v>
      </c>
      <c r="H28" s="1">
        <f>COUNTIFS(Table2[Sub-Sector],Table3[[#This Row],[Sub-Sector]],Table2[RSI Exponential â€“ 14D],"&gt;=50")/Table3[[#This Row],[Count]]</f>
        <v>0.33333333333333331</v>
      </c>
      <c r="I28" s="1">
        <f>COUNTIFS(Table2[Sub-Sector],Table3[[#This Row],[Sub-Sector]],Table2[Relative Volume],"&gt;=1")/Table3[[#This Row],[Count]]</f>
        <v>0.55555555555555558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0.22222222222222221</v>
      </c>
      <c r="N28" s="1">
        <f>COUNTIFS(Table2[Sub-Sector],Table3[[#This Row],[Sub-Sector]],Table2[% Away From Current Month Low],"&gt;=0.05")/Table3[[#This Row],[Count]]</f>
        <v>0.55555555555555558</v>
      </c>
      <c r="O28" s="1">
        <f>COUNTIFS(Table2[Sub-Sector],Table3[[#This Row],[Sub-Sector]],Table2[% Away From Current Month High],"&lt;=0.05")/Table3[[#This Row],[Count]]</f>
        <v>0.1111111111111111</v>
      </c>
      <c r="P28" s="1">
        <f>COUNTIFS(Table2[Sub-Sector],Table3[[#This Row],[Sub-Sector]],Table2[% Away From 52W High],"&lt;=10")/Table3[[#This Row],[Count]]</f>
        <v>0.1111111111111111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0.33333333333333331</v>
      </c>
      <c r="S28" s="1">
        <f>COUNTIFS(Table2[Sub-Sector],Table3[[#This Row],[Sub-Sector]],Table2[% Price above 50 EMA],"&gt;=0")/Table3[[#This Row],[Count]]</f>
        <v>0.44444444444444442</v>
      </c>
      <c r="T28" s="1">
        <f>COUNTIFS(Table2[Sub-Sector],Table3[[#This Row],[Sub-Sector]],Table2[% Price above 200 EMA],"&gt;=0")/Table3[[#This Row],[Count]]</f>
        <v>0.77777777777777779</v>
      </c>
      <c r="U28" s="1">
        <f>COUNTIFS(Table2[Sub-Sector],Table3[[#This Row],[Sub-Sector]],Table2[Rate of Change - Zone],"Positive")/Table3[[#This Row],[Count]]</f>
        <v>0.66666666666666663</v>
      </c>
      <c r="V28" s="1">
        <f>COUNTIFS(Table2[Sub-Sector],Table3[[#This Row],[Sub-Sector]],Table2[Sharpe Ratio],"&gt;=0.10")/Table3[[#This Row],[Count]]</f>
        <v>0.22222222222222221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274.5</v>
      </c>
      <c r="X28">
        <f>_xlfn.RANK.AVG(Table3[[#This Row],[Score]],Table3[Score],1)</f>
        <v>21.5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28">
        <f>_xlfn.RANK.AVG(Table3[[#This Row],[Score 2 ]],Table3[[Score 2 ]],1)</f>
        <v>27</v>
      </c>
    </row>
    <row r="29" spans="1:26" x14ac:dyDescent="0.3">
      <c r="A29" t="s">
        <v>114</v>
      </c>
      <c r="B29">
        <f>COUNTIFS(Table2[Sub-Sector],Table3[[#This Row],[Sub-Sector]])</f>
        <v>2</v>
      </c>
      <c r="C29" s="1">
        <f>COUNTIFS(Table2[Sub-Sector],Table3[[#This Row],[Sub-Sector]],Table2[Uptrend],"Uptrend")/Table3[[#This Row],[Count]]</f>
        <v>0.5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0.5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0</v>
      </c>
      <c r="I29" s="1">
        <f>COUNTIFS(Table2[Sub-Sector],Table3[[#This Row],[Sub-Sector]],Table2[Relative Volume],"&gt;=1")/Table3[[#This Row],[Count]]</f>
        <v>0.5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0.5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</v>
      </c>
      <c r="S29" s="1">
        <f>COUNTIFS(Table2[Sub-Sector],Table3[[#This Row],[Sub-Sector]],Table2[% Price above 50 EMA],"&gt;=0")/Table3[[#This Row],[Count]]</f>
        <v>0</v>
      </c>
      <c r="T29" s="1">
        <f>COUNTIFS(Table2[Sub-Sector],Table3[[#This Row],[Sub-Sector]],Table2[% Price above 200 EMA],"&gt;=0")/Table3[[#This Row],[Count]]</f>
        <v>0.5</v>
      </c>
      <c r="U29" s="1">
        <f>COUNTIFS(Table2[Sub-Sector],Table3[[#This Row],[Sub-Sector]],Table2[Rate of Change - Zone],"Positive")/Table3[[#This Row],[Count]]</f>
        <v>0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29">
        <f>_xlfn.RANK.AVG(Table3[[#This Row],[Score]],Table3[Score],1)</f>
        <v>24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9">
        <f>_xlfn.RANK.AVG(Table3[[#This Row],[Score 2 ]],Table3[[Score 2 ]],1)</f>
        <v>28</v>
      </c>
    </row>
    <row r="30" spans="1:26" x14ac:dyDescent="0.3">
      <c r="A30" t="s">
        <v>21</v>
      </c>
      <c r="B30">
        <f>COUNTIFS(Table2[Sub-Sector],Table3[[#This Row],[Sub-Sector]])</f>
        <v>21</v>
      </c>
      <c r="C30" s="1">
        <f>COUNTIFS(Table2[Sub-Sector],Table3[[#This Row],[Sub-Sector]],Table2[Uptrend],"Uptrend")/Table3[[#This Row],[Count]]</f>
        <v>0.47619047619047616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0.2857142857142857</v>
      </c>
      <c r="F30" s="1">
        <f>COUNTIFS(Table2[Sub-Sector],Table3[[#This Row],[Sub-Sector]],Table2[6M Return vs Nifty],"&gt;=10")/Table3[[#This Row],[Count]]</f>
        <v>0.38095238095238093</v>
      </c>
      <c r="G30" s="1">
        <f>COUNTIFS(Table2[Sub-Sector],Table3[[#This Row],[Sub-Sector]],Table2[1Y Return vs Nifty],"&gt;=10")/Table3[[#This Row],[Count]]</f>
        <v>0.47619047619047616</v>
      </c>
      <c r="H30" s="1">
        <f>COUNTIFS(Table2[Sub-Sector],Table3[[#This Row],[Sub-Sector]],Table2[RSI Exponential â€“ 14D],"&gt;=50")/Table3[[#This Row],[Count]]</f>
        <v>0.42857142857142855</v>
      </c>
      <c r="I30" s="1">
        <f>COUNTIFS(Table2[Sub-Sector],Table3[[#This Row],[Sub-Sector]],Table2[Relative Volume],"&gt;=1")/Table3[[#This Row],[Count]]</f>
        <v>0.42857142857142855</v>
      </c>
      <c r="J30" s="1">
        <f>COUNTIFS(Table2[Sub-Sector],Table3[[#This Row],[Sub-Sector]],Table2[% Away From Day Low],"&gt;=0.05")/Table3[[#This Row],[Count]]</f>
        <v>0.14285714285714285</v>
      </c>
      <c r="K30" s="1">
        <f>COUNTIFS(Table2[Sub-Sector],Table3[[#This Row],[Sub-Sector]],Table2[% Away From Day High],"&lt;=0.05")/Table3[[#This Row],[Count]]</f>
        <v>0.95238095238095233</v>
      </c>
      <c r="L30" s="1">
        <f>COUNTIFS(Table2[Sub-Sector],Table3[[#This Row],[Sub-Sector]],Table2[% Away From Current Week Low],"&gt;=0.05")/Table3[[#This Row],[Count]]</f>
        <v>0.2857142857142857</v>
      </c>
      <c r="M30" s="1">
        <f>COUNTIFS(Table2[Sub-Sector],Table3[[#This Row],[Sub-Sector]],Table2[% Away From Current Week High],"&lt;=0.05")/Table3[[#This Row],[Count]]</f>
        <v>0.61904761904761907</v>
      </c>
      <c r="N30" s="1">
        <f>COUNTIFS(Table2[Sub-Sector],Table3[[#This Row],[Sub-Sector]],Table2[% Away From Current Month Low],"&gt;=0.05")/Table3[[#This Row],[Count]]</f>
        <v>0.52380952380952384</v>
      </c>
      <c r="O30" s="1">
        <f>COUNTIFS(Table2[Sub-Sector],Table3[[#This Row],[Sub-Sector]],Table2[% Away From Current Month High],"&lt;=0.05")/Table3[[#This Row],[Count]]</f>
        <v>0.38095238095238093</v>
      </c>
      <c r="P30" s="1">
        <f>COUNTIFS(Table2[Sub-Sector],Table3[[#This Row],[Sub-Sector]],Table2[% Away From 52W High],"&lt;=10")/Table3[[#This Row],[Count]]</f>
        <v>0.2857142857142857</v>
      </c>
      <c r="Q30" s="1">
        <f>COUNTIFS(Table2[Sub-Sector],Table3[[#This Row],[Sub-Sector]],Table2[% Away From 52W Low],"&gt;=10")/Table3[[#This Row],[Count]]</f>
        <v>0.8571428571428571</v>
      </c>
      <c r="R30" s="1">
        <f>COUNTIFS(Table2[Sub-Sector],Table3[[#This Row],[Sub-Sector]],Table2[% Price above 20 EMA],"&gt;=0")/Table3[[#This Row],[Count]]</f>
        <v>0.38095238095238093</v>
      </c>
      <c r="S30" s="1">
        <f>COUNTIFS(Table2[Sub-Sector],Table3[[#This Row],[Sub-Sector]],Table2[% Price above 50 EMA],"&gt;=0")/Table3[[#This Row],[Count]]</f>
        <v>0.38095238095238093</v>
      </c>
      <c r="T30" s="1">
        <f>COUNTIFS(Table2[Sub-Sector],Table3[[#This Row],[Sub-Sector]],Table2[% Price above 200 EMA],"&gt;=0")/Table3[[#This Row],[Count]]</f>
        <v>0.61904761904761907</v>
      </c>
      <c r="U30" s="1">
        <f>COUNTIFS(Table2[Sub-Sector],Table3[[#This Row],[Sub-Sector]],Table2[Rate of Change - Zone],"Positive")/Table3[[#This Row],[Count]]</f>
        <v>0.7142857142857143</v>
      </c>
      <c r="V30" s="1">
        <f>COUNTIFS(Table2[Sub-Sector],Table3[[#This Row],[Sub-Sector]],Table2[Sharpe Ratio],"&gt;=0.10")/Table3[[#This Row],[Count]]</f>
        <v>9.5238095238095233E-2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30">
        <f>_xlfn.RANK.AVG(Table3[[#This Row],[Score]],Table3[Score],1)</f>
        <v>31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30">
        <f>_xlfn.RANK.AVG(Table3[[#This Row],[Score 2 ]],Table3[[Score 2 ]],1)</f>
        <v>29</v>
      </c>
    </row>
    <row r="31" spans="1:26" x14ac:dyDescent="0.3">
      <c r="A31" t="s">
        <v>51</v>
      </c>
      <c r="B31">
        <f>COUNTIFS(Table2[Sub-Sector],Table3[[#This Row],[Sub-Sector]])</f>
        <v>45</v>
      </c>
      <c r="C31" s="1">
        <f>COUNTIFS(Table2[Sub-Sector],Table3[[#This Row],[Sub-Sector]],Table2[Uptrend],"Uptrend")/Table3[[#This Row],[Count]]</f>
        <v>0.73333333333333328</v>
      </c>
      <c r="D31" s="1">
        <f>COUNTIFS(Table2[Sub-Sector],Table3[[#This Row],[Sub-Sector]],Table2[1W Return vs Nifty],"&gt;=5")/Table3[[#This Row],[Count]]</f>
        <v>2.2222222222222223E-2</v>
      </c>
      <c r="E31" s="1">
        <f>COUNTIFS(Table2[Sub-Sector],Table3[[#This Row],[Sub-Sector]],Table2[1M Return vs Nifty],"&gt;=5")/Table3[[#This Row],[Count]]</f>
        <v>0.28888888888888886</v>
      </c>
      <c r="F31" s="1">
        <f>COUNTIFS(Table2[Sub-Sector],Table3[[#This Row],[Sub-Sector]],Table2[6M Return vs Nifty],"&gt;=10")/Table3[[#This Row],[Count]]</f>
        <v>0.64444444444444449</v>
      </c>
      <c r="G31" s="1">
        <f>COUNTIFS(Table2[Sub-Sector],Table3[[#This Row],[Sub-Sector]],Table2[1Y Return vs Nifty],"&gt;=10")/Table3[[#This Row],[Count]]</f>
        <v>0.75555555555555554</v>
      </c>
      <c r="H31" s="1">
        <f>COUNTIFS(Table2[Sub-Sector],Table3[[#This Row],[Sub-Sector]],Table2[RSI Exponential â€“ 14D],"&gt;=50")/Table3[[#This Row],[Count]]</f>
        <v>0.1111111111111111</v>
      </c>
      <c r="I31" s="1">
        <f>COUNTIFS(Table2[Sub-Sector],Table3[[#This Row],[Sub-Sector]],Table2[Relative Volume],"&gt;=1")/Table3[[#This Row],[Count]]</f>
        <v>0.13333333333333333</v>
      </c>
      <c r="J31" s="1">
        <f>COUNTIFS(Table2[Sub-Sector],Table3[[#This Row],[Sub-Sector]],Table2[% Away From Day Low],"&gt;=0.05")/Table3[[#This Row],[Count]]</f>
        <v>2.2222222222222223E-2</v>
      </c>
      <c r="K31" s="1">
        <f>COUNTIFS(Table2[Sub-Sector],Table3[[#This Row],[Sub-Sector]],Table2[% Away From Day High],"&lt;=0.05")/Table3[[#This Row],[Count]]</f>
        <v>0.97777777777777775</v>
      </c>
      <c r="L31" s="1">
        <f>COUNTIFS(Table2[Sub-Sector],Table3[[#This Row],[Sub-Sector]],Table2[% Away From Current Week Low],"&gt;=0.05")/Table3[[#This Row],[Count]]</f>
        <v>8.8888888888888892E-2</v>
      </c>
      <c r="M31" s="1">
        <f>COUNTIFS(Table2[Sub-Sector],Table3[[#This Row],[Sub-Sector]],Table2[% Away From Current Week High],"&lt;=0.05")/Table3[[#This Row],[Count]]</f>
        <v>0.44444444444444442</v>
      </c>
      <c r="N31" s="1">
        <f>COUNTIFS(Table2[Sub-Sector],Table3[[#This Row],[Sub-Sector]],Table2[% Away From Current Month Low],"&gt;=0.05")/Table3[[#This Row],[Count]]</f>
        <v>0.28888888888888886</v>
      </c>
      <c r="O31" s="1">
        <f>COUNTIFS(Table2[Sub-Sector],Table3[[#This Row],[Sub-Sector]],Table2[% Away From Current Month High],"&lt;=0.05")/Table3[[#This Row],[Count]]</f>
        <v>8.8888888888888892E-2</v>
      </c>
      <c r="P31" s="1">
        <f>COUNTIFS(Table2[Sub-Sector],Table3[[#This Row],[Sub-Sector]],Table2[% Away From 52W High],"&lt;=10")/Table3[[#This Row],[Count]]</f>
        <v>0.28888888888888886</v>
      </c>
      <c r="Q31" s="1">
        <f>COUNTIFS(Table2[Sub-Sector],Table3[[#This Row],[Sub-Sector]],Table2[% Away From 52W Low],"&gt;=10")/Table3[[#This Row],[Count]]</f>
        <v>0.9555555555555556</v>
      </c>
      <c r="R31" s="1">
        <f>COUNTIFS(Table2[Sub-Sector],Table3[[#This Row],[Sub-Sector]],Table2[% Price above 20 EMA],"&gt;=0")/Table3[[#This Row],[Count]]</f>
        <v>0.1111111111111111</v>
      </c>
      <c r="S31" s="1">
        <f>COUNTIFS(Table2[Sub-Sector],Table3[[#This Row],[Sub-Sector]],Table2[% Price above 50 EMA],"&gt;=0")/Table3[[#This Row],[Count]]</f>
        <v>0.33333333333333331</v>
      </c>
      <c r="T31" s="1">
        <f>COUNTIFS(Table2[Sub-Sector],Table3[[#This Row],[Sub-Sector]],Table2[% Price above 200 EMA],"&gt;=0")/Table3[[#This Row],[Count]]</f>
        <v>0.93333333333333335</v>
      </c>
      <c r="U31" s="1">
        <f>COUNTIFS(Table2[Sub-Sector],Table3[[#This Row],[Sub-Sector]],Table2[Rate of Change - Zone],"Positive")/Table3[[#This Row],[Count]]</f>
        <v>0.42222222222222222</v>
      </c>
      <c r="V31" s="1">
        <f>COUNTIFS(Table2[Sub-Sector],Table3[[#This Row],[Sub-Sector]],Table2[Sharpe Ratio],"&gt;=0.10")/Table3[[#This Row],[Count]]</f>
        <v>0.26666666666666666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</v>
      </c>
      <c r="X31">
        <f>_xlfn.RANK.AVG(Table3[[#This Row],[Score]],Table3[Score],1)</f>
        <v>13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31">
        <f>_xlfn.RANK.AVG(Table3[[#This Row],[Score 2 ]],Table3[[Score 2 ]],1)</f>
        <v>30.5</v>
      </c>
    </row>
    <row r="32" spans="1:26" x14ac:dyDescent="0.3">
      <c r="A32" t="s">
        <v>83</v>
      </c>
      <c r="B32">
        <f>COUNTIFS(Table2[Sub-Sector],Table3[[#This Row],[Sub-Sector]])</f>
        <v>3</v>
      </c>
      <c r="C32" s="1">
        <f>COUNTIFS(Table2[Sub-Sector],Table3[[#This Row],[Sub-Sector]],Table2[Uptrend],"Uptrend")/Table3[[#This Row],[Count]]</f>
        <v>0.66666666666666663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0.33333333333333331</v>
      </c>
      <c r="F32" s="1">
        <f>COUNTIFS(Table2[Sub-Sector],Table3[[#This Row],[Sub-Sector]],Table2[6M Return vs Nifty],"&gt;=10")/Table3[[#This Row],[Count]]</f>
        <v>0.33333333333333331</v>
      </c>
      <c r="G32" s="1">
        <f>COUNTIFS(Table2[Sub-Sector],Table3[[#This Row],[Sub-Sector]],Table2[1Y Return vs Nifty],"&gt;=10")/Table3[[#This Row],[Count]]</f>
        <v>1</v>
      </c>
      <c r="H32" s="1">
        <f>COUNTIFS(Table2[Sub-Sector],Table3[[#This Row],[Sub-Sector]],Table2[RSI Exponential â€“ 14D],"&gt;=50")/Table3[[#This Row],[Count]]</f>
        <v>0.33333333333333331</v>
      </c>
      <c r="I32" s="1">
        <f>COUNTIFS(Table2[Sub-Sector],Table3[[#This Row],[Sub-Sector]],Table2[Relative Volume],"&gt;=1")/Table3[[#This Row],[Count]]</f>
        <v>0.33333333333333331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0.33333333333333331</v>
      </c>
      <c r="N32" s="1">
        <f>COUNTIFS(Table2[Sub-Sector],Table3[[#This Row],[Sub-Sector]],Table2[% Away From Current Month Low],"&gt;=0.05")/Table3[[#This Row],[Count]]</f>
        <v>0.33333333333333331</v>
      </c>
      <c r="O32" s="1">
        <f>COUNTIFS(Table2[Sub-Sector],Table3[[#This Row],[Sub-Sector]],Table2[% Away From Current Month High],"&lt;=0.05")/Table3[[#This Row],[Count]]</f>
        <v>0.33333333333333331</v>
      </c>
      <c r="P32" s="1">
        <f>COUNTIFS(Table2[Sub-Sector],Table3[[#This Row],[Sub-Sector]],Table2[% Away From 52W High],"&lt;=10")/Table3[[#This Row],[Count]]</f>
        <v>0.33333333333333331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0.33333333333333331</v>
      </c>
      <c r="S32" s="1">
        <f>COUNTIFS(Table2[Sub-Sector],Table3[[#This Row],[Sub-Sector]],Table2[% Price above 50 EMA],"&gt;=0")/Table3[[#This Row],[Count]]</f>
        <v>0.33333333333333331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0.33333333333333331</v>
      </c>
      <c r="V32" s="1">
        <f>COUNTIFS(Table2[Sub-Sector],Table3[[#This Row],[Sub-Sector]],Table2[Sharpe Ratio],"&gt;=0.10")/Table3[[#This Row],[Count]]</f>
        <v>0.66666666666666663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291.5</v>
      </c>
      <c r="X32">
        <f>_xlfn.RANK.AVG(Table3[[#This Row],[Score]],Table3[Score],1)</f>
        <v>25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32">
        <f>_xlfn.RANK.AVG(Table3[[#This Row],[Score 2 ]],Table3[[Score 2 ]],1)</f>
        <v>30.5</v>
      </c>
    </row>
    <row r="33" spans="1:26" x14ac:dyDescent="0.3">
      <c r="A33" t="s">
        <v>435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0.25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0.5</v>
      </c>
      <c r="F33" s="1">
        <f>COUNTIFS(Table2[Sub-Sector],Table3[[#This Row],[Sub-Sector]],Table2[6M Return vs Nifty],"&gt;=10")/Table3[[#This Row],[Count]]</f>
        <v>0.25</v>
      </c>
      <c r="G33" s="1">
        <f>COUNTIFS(Table2[Sub-Sector],Table3[[#This Row],[Sub-Sector]],Table2[1Y Return vs Nifty],"&gt;=10")/Table3[[#This Row],[Count]]</f>
        <v>0.75</v>
      </c>
      <c r="H33" s="1">
        <f>COUNTIFS(Table2[Sub-Sector],Table3[[#This Row],[Sub-Sector]],Table2[RSI Exponential â€“ 14D],"&gt;=50")/Table3[[#This Row],[Count]]</f>
        <v>0.25</v>
      </c>
      <c r="I33" s="1">
        <f>COUNTIFS(Table2[Sub-Sector],Table3[[#This Row],[Sub-Sector]],Table2[Relative Volume],"&gt;=1")/Table3[[#This Row],[Count]]</f>
        <v>0.25</v>
      </c>
      <c r="J33" s="1">
        <f>COUNTIFS(Table2[Sub-Sector],Table3[[#This Row],[Sub-Sector]],Table2[% Away From Day Low],"&gt;=0.05")/Table3[[#This Row],[Count]]</f>
        <v>0.25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0.25</v>
      </c>
      <c r="M33" s="1">
        <f>COUNTIFS(Table2[Sub-Sector],Table3[[#This Row],[Sub-Sector]],Table2[% Away From Current Week High],"&lt;=0.05")/Table3[[#This Row],[Count]]</f>
        <v>0.75</v>
      </c>
      <c r="N33" s="1">
        <f>COUNTIFS(Table2[Sub-Sector],Table3[[#This Row],[Sub-Sector]],Table2[% Away From Current Month Low],"&gt;=0.05")/Table3[[#This Row],[Count]]</f>
        <v>0.5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0.25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0.75</v>
      </c>
      <c r="U33" s="1">
        <f>COUNTIFS(Table2[Sub-Sector],Table3[[#This Row],[Sub-Sector]],Table2[Rate of Change - Zone],"Positive")/Table3[[#This Row],[Count]]</f>
        <v>0.75</v>
      </c>
      <c r="V33" s="1">
        <f>COUNTIFS(Table2[Sub-Sector],Table3[[#This Row],[Sub-Sector]],Table2[Sharpe Ratio],"&gt;=0.10")/Table3[[#This Row],[Count]]</f>
        <v>0.5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33">
        <f>_xlfn.RANK.AVG(Table3[[#This Row],[Score]],Table3[Score],1)</f>
        <v>37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33">
        <f>_xlfn.RANK.AVG(Table3[[#This Row],[Score 2 ]],Table3[[Score 2 ]],1)</f>
        <v>33</v>
      </c>
    </row>
    <row r="34" spans="1:26" x14ac:dyDescent="0.3">
      <c r="A34" t="s">
        <v>80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0.66666666666666663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0.66666666666666663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0</v>
      </c>
      <c r="I34" s="1">
        <f>COUNTIFS(Table2[Sub-Sector],Table3[[#This Row],[Sub-Sector]],Table2[Relative Volume],"&gt;=1")/Table3[[#This Row],[Count]]</f>
        <v>0.33333333333333331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0.66666666666666663</v>
      </c>
      <c r="L34" s="1">
        <f>COUNTIFS(Table2[Sub-Sector],Table3[[#This Row],[Sub-Sector]],Table2[% Away From Current Week Low],"&gt;=0.05")/Table3[[#This Row],[Count]]</f>
        <v>0.33333333333333331</v>
      </c>
      <c r="M34" s="1">
        <f>COUNTIFS(Table2[Sub-Sector],Table3[[#This Row],[Sub-Sector]],Table2[% Away From Current Week High],"&lt;=0.05")/Table3[[#This Row],[Count]]</f>
        <v>0.66666666666666663</v>
      </c>
      <c r="N34" s="1">
        <f>COUNTIFS(Table2[Sub-Sector],Table3[[#This Row],[Sub-Sector]],Table2[% Away From Current Month Low],"&gt;=0.05")/Table3[[#This Row],[Count]]</f>
        <v>0.33333333333333331</v>
      </c>
      <c r="O34" s="1">
        <f>COUNTIFS(Table2[Sub-Sector],Table3[[#This Row],[Sub-Sector]],Table2[% Away From Current Month High],"&lt;=0.05")/Table3[[#This Row],[Count]]</f>
        <v>0</v>
      </c>
      <c r="P34" s="1">
        <f>COUNTIFS(Table2[Sub-Sector],Table3[[#This Row],[Sub-Sector]],Table2[% Away From 52W High],"&lt;=10")/Table3[[#This Row],[Count]]</f>
        <v>0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</v>
      </c>
      <c r="S34" s="1">
        <f>COUNTIFS(Table2[Sub-Sector],Table3[[#This Row],[Sub-Sector]],Table2[% Price above 50 EMA],"&gt;=0")/Table3[[#This Row],[Count]]</f>
        <v>0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</v>
      </c>
      <c r="V34" s="1">
        <f>COUNTIFS(Table2[Sub-Sector],Table3[[#This Row],[Sub-Sector]],Table2[Sharpe Ratio],"&gt;=0.10")/Table3[[#This Row],[Count]]</f>
        <v>0.66666666666666663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34">
        <f>_xlfn.RANK.AVG(Table3[[#This Row],[Score]],Table3[Score],1)</f>
        <v>43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34">
        <f>_xlfn.RANK.AVG(Table3[[#This Row],[Score 2 ]],Table3[[Score 2 ]],1)</f>
        <v>33</v>
      </c>
    </row>
    <row r="35" spans="1:26" x14ac:dyDescent="0.3">
      <c r="A35" t="s">
        <v>1045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0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0.5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0.5</v>
      </c>
      <c r="M35" s="1">
        <f>COUNTIFS(Table2[Sub-Sector],Table3[[#This Row],[Sub-Sector]],Table2[% Away From Current Week High],"&lt;=0.05")/Table3[[#This Row],[Count]]</f>
        <v>0</v>
      </c>
      <c r="N35" s="1">
        <f>COUNTIFS(Table2[Sub-Sector],Table3[[#This Row],[Sub-Sector]],Table2[% Away From Current Month Low],"&gt;=0.05")/Table3[[#This Row],[Count]]</f>
        <v>0.5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0</v>
      </c>
      <c r="T35" s="1">
        <f>COUNTIFS(Table2[Sub-Sector],Table3[[#This Row],[Sub-Sector]],Table2[% Price above 200 EMA],"&gt;=0")/Table3[[#This Row],[Count]]</f>
        <v>0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35">
        <f>_xlfn.RANK.AVG(Table3[[#This Row],[Score]],Table3[Score],1)</f>
        <v>62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35">
        <f>_xlfn.RANK.AVG(Table3[[#This Row],[Score 2 ]],Table3[[Score 2 ]],1)</f>
        <v>33</v>
      </c>
    </row>
    <row r="36" spans="1:26" x14ac:dyDescent="0.3">
      <c r="A36" t="s">
        <v>141</v>
      </c>
      <c r="B36">
        <f>COUNTIFS(Table2[Sub-Sector],Table3[[#This Row],[Sub-Sector]])</f>
        <v>6</v>
      </c>
      <c r="C36" s="1">
        <f>COUNTIFS(Table2[Sub-Sector],Table3[[#This Row],[Sub-Sector]],Table2[Uptrend],"Uptrend")/Table3[[#This Row],[Count]]</f>
        <v>0.5</v>
      </c>
      <c r="D36" s="1">
        <f>COUNTIFS(Table2[Sub-Sector],Table3[[#This Row],[Sub-Sector]],Table2[1W Return vs Nifty],"&gt;=5")/Table3[[#This Row],[Count]]</f>
        <v>0.16666666666666666</v>
      </c>
      <c r="E36" s="1">
        <f>COUNTIFS(Table2[Sub-Sector],Table3[[#This Row],[Sub-Sector]],Table2[1M Return vs Nifty],"&gt;=5")/Table3[[#This Row],[Count]]</f>
        <v>0.33333333333333331</v>
      </c>
      <c r="F36" s="1">
        <f>COUNTIFS(Table2[Sub-Sector],Table3[[#This Row],[Sub-Sector]],Table2[6M Return vs Nifty],"&gt;=10")/Table3[[#This Row],[Count]]</f>
        <v>0.33333333333333331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0.16666666666666666</v>
      </c>
      <c r="I36" s="1">
        <f>COUNTIFS(Table2[Sub-Sector],Table3[[#This Row],[Sub-Sector]],Table2[Relative Volume],"&gt;=1")/Table3[[#This Row],[Count]]</f>
        <v>0.33333333333333331</v>
      </c>
      <c r="J36" s="1">
        <f>COUNTIFS(Table2[Sub-Sector],Table3[[#This Row],[Sub-Sector]],Table2[% Away From Day Low],"&gt;=0.05")/Table3[[#This Row],[Count]]</f>
        <v>0.5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</v>
      </c>
      <c r="M36" s="1">
        <f>COUNTIFS(Table2[Sub-Sector],Table3[[#This Row],[Sub-Sector]],Table2[% Away From Current Week High],"&lt;=0.05")/Table3[[#This Row],[Count]]</f>
        <v>0.5</v>
      </c>
      <c r="N36" s="1">
        <f>COUNTIFS(Table2[Sub-Sector],Table3[[#This Row],[Sub-Sector]],Table2[% Away From Current Month Low],"&gt;=0.05")/Table3[[#This Row],[Count]]</f>
        <v>0.66666666666666663</v>
      </c>
      <c r="O36" s="1">
        <f>COUNTIFS(Table2[Sub-Sector],Table3[[#This Row],[Sub-Sector]],Table2[% Away From Current Month High],"&lt;=0.05")/Table3[[#This Row],[Count]]</f>
        <v>0.16666666666666666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0.83333333333333337</v>
      </c>
      <c r="R36" s="1">
        <f>COUNTIFS(Table2[Sub-Sector],Table3[[#This Row],[Sub-Sector]],Table2[% Price above 20 EMA],"&gt;=0")/Table3[[#This Row],[Count]]</f>
        <v>0.16666666666666666</v>
      </c>
      <c r="S36" s="1">
        <f>COUNTIFS(Table2[Sub-Sector],Table3[[#This Row],[Sub-Sector]],Table2[% Price above 50 EMA],"&gt;=0")/Table3[[#This Row],[Count]]</f>
        <v>0.66666666666666663</v>
      </c>
      <c r="T36" s="1">
        <f>COUNTIFS(Table2[Sub-Sector],Table3[[#This Row],[Sub-Sector]],Table2[% Price above 200 EMA],"&gt;=0")/Table3[[#This Row],[Count]]</f>
        <v>0.83333333333333337</v>
      </c>
      <c r="U36" s="1">
        <f>COUNTIFS(Table2[Sub-Sector],Table3[[#This Row],[Sub-Sector]],Table2[Rate of Change - Zone],"Positive")/Table3[[#This Row],[Count]]</f>
        <v>0.83333333333333337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246.5</v>
      </c>
      <c r="X36">
        <f>_xlfn.RANK.AVG(Table3[[#This Row],[Score]],Table3[Score],1)</f>
        <v>15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36">
        <f>_xlfn.RANK.AVG(Table3[[#This Row],[Score 2 ]],Table3[[Score 2 ]],1)</f>
        <v>35</v>
      </c>
    </row>
    <row r="37" spans="1:26" x14ac:dyDescent="0.3">
      <c r="A37" t="s">
        <v>231</v>
      </c>
      <c r="B37">
        <f>COUNTIFS(Table2[Sub-Sector],Table3[[#This Row],[Sub-Sector]])</f>
        <v>8</v>
      </c>
      <c r="C37" s="1">
        <f>COUNTIFS(Table2[Sub-Sector],Table3[[#This Row],[Sub-Sector]],Table2[Uptrend],"Uptrend")/Table3[[#This Row],[Count]]</f>
        <v>0.75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0.25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</v>
      </c>
      <c r="I37" s="1">
        <f>COUNTIFS(Table2[Sub-Sector],Table3[[#This Row],[Sub-Sector]],Table2[Relative Volume],"&gt;=1")/Table3[[#This Row],[Count]]</f>
        <v>0.375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0.25</v>
      </c>
      <c r="N37" s="1">
        <f>COUNTIFS(Table2[Sub-Sector],Table3[[#This Row],[Sub-Sector]],Table2[% Away From Current Month Low],"&gt;=0.05")/Table3[[#This Row],[Count]]</f>
        <v>0.375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0.125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0.125</v>
      </c>
      <c r="S37" s="1">
        <f>COUNTIFS(Table2[Sub-Sector],Table3[[#This Row],[Sub-Sector]],Table2[% Price above 50 EMA],"&gt;=0")/Table3[[#This Row],[Count]]</f>
        <v>0.25</v>
      </c>
      <c r="T37" s="1">
        <f>COUNTIFS(Table2[Sub-Sector],Table3[[#This Row],[Sub-Sector]],Table2[% Price above 200 EMA],"&gt;=0")/Table3[[#This Row],[Count]]</f>
        <v>0.875</v>
      </c>
      <c r="U37" s="1">
        <f>COUNTIFS(Table2[Sub-Sector],Table3[[#This Row],[Sub-Sector]],Table2[Rate of Change - Zone],"Positive")/Table3[[#This Row],[Count]]</f>
        <v>0.375</v>
      </c>
      <c r="V37" s="1">
        <f>COUNTIFS(Table2[Sub-Sector],Table3[[#This Row],[Sub-Sector]],Table2[Sharpe Ratio],"&gt;=0.10")/Table3[[#This Row],[Count]]</f>
        <v>0.375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</v>
      </c>
      <c r="X37">
        <f>_xlfn.RANK.AVG(Table3[[#This Row],[Score]],Table3[Score],1)</f>
        <v>29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37">
        <f>_xlfn.RANK.AVG(Table3[[#This Row],[Score 2 ]],Table3[[Score 2 ]],1)</f>
        <v>36</v>
      </c>
    </row>
    <row r="38" spans="1:26" x14ac:dyDescent="0.3">
      <c r="A38" t="s">
        <v>240</v>
      </c>
      <c r="B38">
        <f>COUNTIFS(Table2[Sub-Sector],Table3[[#This Row],[Sub-Sector]])</f>
        <v>5</v>
      </c>
      <c r="C38" s="1">
        <f>COUNTIFS(Table2[Sub-Sector],Table3[[#This Row],[Sub-Sector]],Table2[Uptrend],"Uptrend")/Table3[[#This Row],[Count]]</f>
        <v>0.6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0.2</v>
      </c>
      <c r="F38" s="1">
        <f>COUNTIFS(Table2[Sub-Sector],Table3[[#This Row],[Sub-Sector]],Table2[6M Return vs Nifty],"&gt;=10")/Table3[[#This Row],[Count]]</f>
        <v>0.6</v>
      </c>
      <c r="G38" s="1">
        <f>COUNTIFS(Table2[Sub-Sector],Table3[[#This Row],[Sub-Sector]],Table2[1Y Return vs Nifty],"&gt;=10")/Table3[[#This Row],[Count]]</f>
        <v>0.6</v>
      </c>
      <c r="H38" s="1">
        <f>COUNTIFS(Table2[Sub-Sector],Table3[[#This Row],[Sub-Sector]],Table2[RSI Exponential â€“ 14D],"&gt;=50")/Table3[[#This Row],[Count]]</f>
        <v>0.2</v>
      </c>
      <c r="I38" s="1">
        <f>COUNTIFS(Table2[Sub-Sector],Table3[[#This Row],[Sub-Sector]],Table2[Relative Volume],"&gt;=1")/Table3[[#This Row],[Count]]</f>
        <v>0.2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0.2</v>
      </c>
      <c r="M38" s="1">
        <f>COUNTIFS(Table2[Sub-Sector],Table3[[#This Row],[Sub-Sector]],Table2[% Away From Current Week High],"&lt;=0.05")/Table3[[#This Row],[Count]]</f>
        <v>0.6</v>
      </c>
      <c r="N38" s="1">
        <f>COUNTIFS(Table2[Sub-Sector],Table3[[#This Row],[Sub-Sector]],Table2[% Away From Current Month Low],"&gt;=0.05")/Table3[[#This Row],[Count]]</f>
        <v>0.4</v>
      </c>
      <c r="O38" s="1">
        <f>COUNTIFS(Table2[Sub-Sector],Table3[[#This Row],[Sub-Sector]],Table2[% Away From Current Month High],"&lt;=0.05")/Table3[[#This Row],[Count]]</f>
        <v>0.2</v>
      </c>
      <c r="P38" s="1">
        <f>COUNTIFS(Table2[Sub-Sector],Table3[[#This Row],[Sub-Sector]],Table2[% Away From 52W High],"&lt;=10")/Table3[[#This Row],[Count]]</f>
        <v>0.2</v>
      </c>
      <c r="Q38" s="1">
        <f>COUNTIFS(Table2[Sub-Sector],Table3[[#This Row],[Sub-Sector]],Table2[% Away From 52W Low],"&gt;=10")/Table3[[#This Row],[Count]]</f>
        <v>0.8</v>
      </c>
      <c r="R38" s="1">
        <f>COUNTIFS(Table2[Sub-Sector],Table3[[#This Row],[Sub-Sector]],Table2[% Price above 20 EMA],"&gt;=0")/Table3[[#This Row],[Count]]</f>
        <v>0.2</v>
      </c>
      <c r="S38" s="1">
        <f>COUNTIFS(Table2[Sub-Sector],Table3[[#This Row],[Sub-Sector]],Table2[% Price above 50 EMA],"&gt;=0")/Table3[[#This Row],[Count]]</f>
        <v>0.2</v>
      </c>
      <c r="T38" s="1">
        <f>COUNTIFS(Table2[Sub-Sector],Table3[[#This Row],[Sub-Sector]],Table2[% Price above 200 EMA],"&gt;=0")/Table3[[#This Row],[Count]]</f>
        <v>0.8</v>
      </c>
      <c r="U38" s="1">
        <f>COUNTIFS(Table2[Sub-Sector],Table3[[#This Row],[Sub-Sector]],Table2[Rate of Change - Zone],"Positive")/Table3[[#This Row],[Count]]</f>
        <v>0.4</v>
      </c>
      <c r="V38" s="1">
        <f>COUNTIFS(Table2[Sub-Sector],Table3[[#This Row],[Sub-Sector]],Table2[Sharpe Ratio],"&gt;=0.10")/Table3[[#This Row],[Count]]</f>
        <v>0.2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38">
        <f>_xlfn.RANK.AVG(Table3[[#This Row],[Score]],Table3[Score],1)</f>
        <v>36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38">
        <f>_xlfn.RANK.AVG(Table3[[#This Row],[Score 2 ]],Table3[[Score 2 ]],1)</f>
        <v>37</v>
      </c>
    </row>
    <row r="39" spans="1:26" x14ac:dyDescent="0.3">
      <c r="A39" t="s">
        <v>120</v>
      </c>
      <c r="B39">
        <f>COUNTIFS(Table2[Sub-Sector],Table3[[#This Row],[Sub-Sector]])</f>
        <v>8</v>
      </c>
      <c r="C39" s="1">
        <f>COUNTIFS(Table2[Sub-Sector],Table3[[#This Row],[Sub-Sector]],Table2[Uptrend],"Uptrend")/Table3[[#This Row],[Count]]</f>
        <v>0.625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0.125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0.625</v>
      </c>
      <c r="H39" s="1">
        <f>COUNTIFS(Table2[Sub-Sector],Table3[[#This Row],[Sub-Sector]],Table2[RSI Exponential â€“ 14D],"&gt;=50")/Table3[[#This Row],[Count]]</f>
        <v>0.25</v>
      </c>
      <c r="I39" s="1">
        <f>COUNTIFS(Table2[Sub-Sector],Table3[[#This Row],[Sub-Sector]],Table2[Relative Volume],"&gt;=1")/Table3[[#This Row],[Count]]</f>
        <v>0.25</v>
      </c>
      <c r="J39" s="1">
        <f>COUNTIFS(Table2[Sub-Sector],Table3[[#This Row],[Sub-Sector]],Table2[% Away From Day Low],"&gt;=0.05")/Table3[[#This Row],[Count]]</f>
        <v>0.125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0.25</v>
      </c>
      <c r="M39" s="1">
        <f>COUNTIFS(Table2[Sub-Sector],Table3[[#This Row],[Sub-Sector]],Table2[% Away From Current Week High],"&lt;=0.05")/Table3[[#This Row],[Count]]</f>
        <v>0.625</v>
      </c>
      <c r="N39" s="1">
        <f>COUNTIFS(Table2[Sub-Sector],Table3[[#This Row],[Sub-Sector]],Table2[% Away From Current Month Low],"&gt;=0.05")/Table3[[#This Row],[Count]]</f>
        <v>0.5</v>
      </c>
      <c r="O39" s="1">
        <f>COUNTIFS(Table2[Sub-Sector],Table3[[#This Row],[Sub-Sector]],Table2[% Away From Current Month High],"&lt;=0.05")/Table3[[#This Row],[Count]]</f>
        <v>0.125</v>
      </c>
      <c r="P39" s="1">
        <f>COUNTIFS(Table2[Sub-Sector],Table3[[#This Row],[Sub-Sector]],Table2[% Away From 52W High],"&lt;=10")/Table3[[#This Row],[Count]]</f>
        <v>0.25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0.25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0.625</v>
      </c>
      <c r="U39" s="1">
        <f>COUNTIFS(Table2[Sub-Sector],Table3[[#This Row],[Sub-Sector]],Table2[Rate of Change - Zone],"Positive")/Table3[[#This Row],[Count]]</f>
        <v>0.375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</v>
      </c>
      <c r="X39">
        <f>_xlfn.RANK.AVG(Table3[[#This Row],[Score]],Table3[Score],1)</f>
        <v>40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9">
        <f>_xlfn.RANK.AVG(Table3[[#This Row],[Score 2 ]],Table3[[Score 2 ]],1)</f>
        <v>38</v>
      </c>
    </row>
    <row r="40" spans="1:26" x14ac:dyDescent="0.3">
      <c r="A40" t="s">
        <v>737</v>
      </c>
      <c r="B40">
        <f>COUNTIFS(Table2[Sub-Sector],Table3[[#This Row],[Sub-Sector]])</f>
        <v>4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0.25</v>
      </c>
      <c r="E40" s="1">
        <f>COUNTIFS(Table2[Sub-Sector],Table3[[#This Row],[Sub-Sector]],Table2[1M Return vs Nifty],"&gt;=5")/Table3[[#This Row],[Count]]</f>
        <v>0.25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0.25</v>
      </c>
      <c r="I40" s="1">
        <f>COUNTIFS(Table2[Sub-Sector],Table3[[#This Row],[Sub-Sector]],Table2[Relative Volume],"&gt;=1")/Table3[[#This Row],[Count]]</f>
        <v>0.25</v>
      </c>
      <c r="J40" s="1">
        <f>COUNTIFS(Table2[Sub-Sector],Table3[[#This Row],[Sub-Sector]],Table2[% Away From Day Low],"&gt;=0.05")/Table3[[#This Row],[Count]]</f>
        <v>0.5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0.75</v>
      </c>
      <c r="M40" s="1">
        <f>COUNTIFS(Table2[Sub-Sector],Table3[[#This Row],[Sub-Sector]],Table2[% Away From Current Week High],"&lt;=0.05")/Table3[[#This Row],[Count]]</f>
        <v>0.25</v>
      </c>
      <c r="N40" s="1">
        <f>COUNTIFS(Table2[Sub-Sector],Table3[[#This Row],[Sub-Sector]],Table2[% Away From Current Month Low],"&gt;=0.05")/Table3[[#This Row],[Count]]</f>
        <v>0.75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0.5</v>
      </c>
      <c r="R40" s="1">
        <f>COUNTIFS(Table2[Sub-Sector],Table3[[#This Row],[Sub-Sector]],Table2[% Price above 20 EMA],"&gt;=0")/Table3[[#This Row],[Count]]</f>
        <v>0.25</v>
      </c>
      <c r="S40" s="1">
        <f>COUNTIFS(Table2[Sub-Sector],Table3[[#This Row],[Sub-Sector]],Table2[% Price above 50 EMA],"&gt;=0")/Table3[[#This Row],[Count]]</f>
        <v>0.25</v>
      </c>
      <c r="T40" s="1">
        <f>COUNTIFS(Table2[Sub-Sector],Table3[[#This Row],[Sub-Sector]],Table2[% Price above 200 EMA],"&gt;=0")/Table3[[#This Row],[Count]]</f>
        <v>0.5</v>
      </c>
      <c r="U40" s="1">
        <f>COUNTIFS(Table2[Sub-Sector],Table3[[#This Row],[Sub-Sector]],Table2[Rate of Change - Zone],"Positive")/Table3[[#This Row],[Count]]</f>
        <v>0.5</v>
      </c>
      <c r="V40" s="1">
        <f>COUNTIFS(Table2[Sub-Sector],Table3[[#This Row],[Sub-Sector]],Table2[Sharpe Ratio],"&gt;=0.10")/Table3[[#This Row],[Count]]</f>
        <v>0.25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40">
        <f>_xlfn.RANK.AVG(Table3[[#This Row],[Score]],Table3[Score],1)</f>
        <v>33.5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40">
        <f>_xlfn.RANK.AVG(Table3[[#This Row],[Score 2 ]],Table3[[Score 2 ]],1)</f>
        <v>39.5</v>
      </c>
    </row>
    <row r="41" spans="1:26" x14ac:dyDescent="0.3">
      <c r="A41" t="s">
        <v>176</v>
      </c>
      <c r="B41">
        <f>COUNTIFS(Table2[Sub-Sector],Table3[[#This Row],[Sub-Sector]])</f>
        <v>4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0.25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0.25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0.25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0.25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0.25</v>
      </c>
      <c r="T41" s="1">
        <f>COUNTIFS(Table2[Sub-Sector],Table3[[#This Row],[Sub-Sector]],Table2[% Price above 200 EMA],"&gt;=0")/Table3[[#This Row],[Count]]</f>
        <v>0.75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41">
        <f>_xlfn.RANK.AVG(Table3[[#This Row],[Score]],Table3[Score],1)</f>
        <v>33.5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41">
        <f>_xlfn.RANK.AVG(Table3[[#This Row],[Score 2 ]],Table3[[Score 2 ]],1)</f>
        <v>39.5</v>
      </c>
    </row>
    <row r="42" spans="1:26" x14ac:dyDescent="0.3">
      <c r="A42" t="s">
        <v>200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0.5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</v>
      </c>
      <c r="S42" s="1">
        <f>COUNTIFS(Table2[Sub-Sector],Table3[[#This Row],[Sub-Sector]],Table2[% Price above 50 EMA],"&gt;=0")/Table3[[#This Row],[Count]]</f>
        <v>0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42">
        <f>_xlfn.RANK.AVG(Table3[[#This Row],[Score]],Table3[Score],1)</f>
        <v>70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42">
        <f>_xlfn.RANK.AVG(Table3[[#This Row],[Score 2 ]],Table3[[Score 2 ]],1)</f>
        <v>41</v>
      </c>
    </row>
    <row r="43" spans="1:26" x14ac:dyDescent="0.3">
      <c r="A43" t="s">
        <v>265</v>
      </c>
      <c r="B43">
        <f>COUNTIFS(Table2[Sub-Sector],Table3[[#This Row],[Sub-Sector]])</f>
        <v>19</v>
      </c>
      <c r="C43" s="1">
        <f>COUNTIFS(Table2[Sub-Sector],Table3[[#This Row],[Sub-Sector]],Table2[Uptrend],"Uptrend")/Table3[[#This Row],[Count]]</f>
        <v>0.63157894736842102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0.21052631578947367</v>
      </c>
      <c r="F43" s="1">
        <f>COUNTIFS(Table2[Sub-Sector],Table3[[#This Row],[Sub-Sector]],Table2[6M Return vs Nifty],"&gt;=10")/Table3[[#This Row],[Count]]</f>
        <v>0.52631578947368418</v>
      </c>
      <c r="G43" s="1">
        <f>COUNTIFS(Table2[Sub-Sector],Table3[[#This Row],[Sub-Sector]],Table2[1Y Return vs Nifty],"&gt;=10")/Table3[[#This Row],[Count]]</f>
        <v>0.52631578947368418</v>
      </c>
      <c r="H43" s="1">
        <f>COUNTIFS(Table2[Sub-Sector],Table3[[#This Row],[Sub-Sector]],Table2[RSI Exponential â€“ 14D],"&gt;=50")/Table3[[#This Row],[Count]]</f>
        <v>5.2631578947368418E-2</v>
      </c>
      <c r="I43" s="1">
        <f>COUNTIFS(Table2[Sub-Sector],Table3[[#This Row],[Sub-Sector]],Table2[Relative Volume],"&gt;=1")/Table3[[#This Row],[Count]]</f>
        <v>5.2631578947368418E-2</v>
      </c>
      <c r="J43" s="1">
        <f>COUNTIFS(Table2[Sub-Sector],Table3[[#This Row],[Sub-Sector]],Table2[% Away From Day Low],"&gt;=0.05")/Table3[[#This Row],[Count]]</f>
        <v>0.15789473684210525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0.15789473684210525</v>
      </c>
      <c r="M43" s="1">
        <f>COUNTIFS(Table2[Sub-Sector],Table3[[#This Row],[Sub-Sector]],Table2[% Away From Current Week High],"&lt;=0.05")/Table3[[#This Row],[Count]]</f>
        <v>0.21052631578947367</v>
      </c>
      <c r="N43" s="1">
        <f>COUNTIFS(Table2[Sub-Sector],Table3[[#This Row],[Sub-Sector]],Table2[% Away From Current Month Low],"&gt;=0.05")/Table3[[#This Row],[Count]]</f>
        <v>0.26315789473684209</v>
      </c>
      <c r="O43" s="1">
        <f>COUNTIFS(Table2[Sub-Sector],Table3[[#This Row],[Sub-Sector]],Table2[% Away From Current Month High],"&lt;=0.05")/Table3[[#This Row],[Count]]</f>
        <v>5.2631578947368418E-2</v>
      </c>
      <c r="P43" s="1">
        <f>COUNTIFS(Table2[Sub-Sector],Table3[[#This Row],[Sub-Sector]],Table2[% Away From 52W High],"&lt;=10")/Table3[[#This Row],[Count]]</f>
        <v>5.2631578947368418E-2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0.10526315789473684</v>
      </c>
      <c r="S43" s="1">
        <f>COUNTIFS(Table2[Sub-Sector],Table3[[#This Row],[Sub-Sector]],Table2[% Price above 50 EMA],"&gt;=0")/Table3[[#This Row],[Count]]</f>
        <v>0.21052631578947367</v>
      </c>
      <c r="T43" s="1">
        <f>COUNTIFS(Table2[Sub-Sector],Table3[[#This Row],[Sub-Sector]],Table2[% Price above 200 EMA],"&gt;=0")/Table3[[#This Row],[Count]]</f>
        <v>0.78947368421052633</v>
      </c>
      <c r="U43" s="1">
        <f>COUNTIFS(Table2[Sub-Sector],Table3[[#This Row],[Sub-Sector]],Table2[Rate of Change - Zone],"Positive")/Table3[[#This Row],[Count]]</f>
        <v>0.47368421052631576</v>
      </c>
      <c r="V43" s="1">
        <f>COUNTIFS(Table2[Sub-Sector],Table3[[#This Row],[Sub-Sector]],Table2[Sharpe Ratio],"&gt;=0.10")/Table3[[#This Row],[Count]]</f>
        <v>0.26315789473684209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43">
        <f>_xlfn.RANK.AVG(Table3[[#This Row],[Score]],Table3[Score],1)</f>
        <v>38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43">
        <f>_xlfn.RANK.AVG(Table3[[#This Row],[Score 2 ]],Table3[[Score 2 ]],1)</f>
        <v>42.5</v>
      </c>
    </row>
    <row r="44" spans="1:26" x14ac:dyDescent="0.3">
      <c r="A44" t="s">
        <v>215</v>
      </c>
      <c r="B44">
        <f>COUNTIFS(Table2[Sub-Sector],Table3[[#This Row],[Sub-Sector]])</f>
        <v>3</v>
      </c>
      <c r="C44" s="1">
        <f>COUNTIFS(Table2[Sub-Sector],Table3[[#This Row],[Sub-Sector]],Table2[Uptrend],"Uptrend")/Table3[[#This Row],[Count]]</f>
        <v>0.33333333333333331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0.33333333333333331</v>
      </c>
      <c r="G44" s="1">
        <f>COUNTIFS(Table2[Sub-Sector],Table3[[#This Row],[Sub-Sector]],Table2[1Y Return vs Nifty],"&gt;=10")/Table3[[#This Row],[Count]]</f>
        <v>0.66666666666666663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0.33333333333333331</v>
      </c>
      <c r="J44" s="1">
        <f>COUNTIFS(Table2[Sub-Sector],Table3[[#This Row],[Sub-Sector]],Table2[% Away From Day Low],"&gt;=0.05")/Table3[[#This Row],[Count]]</f>
        <v>0.33333333333333331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0.33333333333333331</v>
      </c>
      <c r="M44" s="1">
        <f>COUNTIFS(Table2[Sub-Sector],Table3[[#This Row],[Sub-Sector]],Table2[% Away From Current Week High],"&lt;=0.05")/Table3[[#This Row],[Count]]</f>
        <v>0</v>
      </c>
      <c r="N44" s="1">
        <f>COUNTIFS(Table2[Sub-Sector],Table3[[#This Row],[Sub-Sector]],Table2[% Away From Current Month Low],"&gt;=0.05")/Table3[[#This Row],[Count]]</f>
        <v>0.66666666666666663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</v>
      </c>
      <c r="S44" s="1">
        <f>COUNTIFS(Table2[Sub-Sector],Table3[[#This Row],[Sub-Sector]],Table2[% Price above 50 EMA],"&gt;=0")/Table3[[#This Row],[Count]]</f>
        <v>0.33333333333333331</v>
      </c>
      <c r="T44" s="1">
        <f>COUNTIFS(Table2[Sub-Sector],Table3[[#This Row],[Sub-Sector]],Table2[% Price above 200 EMA],"&gt;=0")/Table3[[#This Row],[Count]]</f>
        <v>0.66666666666666663</v>
      </c>
      <c r="U44" s="1">
        <f>COUNTIFS(Table2[Sub-Sector],Table3[[#This Row],[Sub-Sector]],Table2[Rate of Change - Zone],"Positive")/Table3[[#This Row],[Count]]</f>
        <v>0.33333333333333331</v>
      </c>
      <c r="V44" s="1">
        <f>COUNTIFS(Table2[Sub-Sector],Table3[[#This Row],[Sub-Sector]],Table2[Sharpe Ratio],"&gt;=0.10")/Table3[[#This Row],[Count]]</f>
        <v>0.66666666666666663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44">
        <f>_xlfn.RANK.AVG(Table3[[#This Row],[Score]],Table3[Score],1)</f>
        <v>57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44">
        <f>_xlfn.RANK.AVG(Table3[[#This Row],[Score 2 ]],Table3[[Score 2 ]],1)</f>
        <v>42.5</v>
      </c>
    </row>
    <row r="45" spans="1:26" x14ac:dyDescent="0.3">
      <c r="A45" t="s">
        <v>275</v>
      </c>
      <c r="B45">
        <f>COUNTIFS(Table2[Sub-Sector],Table3[[#This Row],[Sub-Sector]])</f>
        <v>25</v>
      </c>
      <c r="C45" s="1">
        <f>COUNTIFS(Table2[Sub-Sector],Table3[[#This Row],[Sub-Sector]],Table2[Uptrend],"Uptrend")/Table3[[#This Row],[Count]]</f>
        <v>0.32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0.2</v>
      </c>
      <c r="F45" s="1">
        <f>COUNTIFS(Table2[Sub-Sector],Table3[[#This Row],[Sub-Sector]],Table2[6M Return vs Nifty],"&gt;=10")/Table3[[#This Row],[Count]]</f>
        <v>0.36</v>
      </c>
      <c r="G45" s="1">
        <f>COUNTIFS(Table2[Sub-Sector],Table3[[#This Row],[Sub-Sector]],Table2[1Y Return vs Nifty],"&gt;=10")/Table3[[#This Row],[Count]]</f>
        <v>0.48</v>
      </c>
      <c r="H45" s="1">
        <f>COUNTIFS(Table2[Sub-Sector],Table3[[#This Row],[Sub-Sector]],Table2[RSI Exponential â€“ 14D],"&gt;=50")/Table3[[#This Row],[Count]]</f>
        <v>0.08</v>
      </c>
      <c r="I45" s="1">
        <f>COUNTIFS(Table2[Sub-Sector],Table3[[#This Row],[Sub-Sector]],Table2[Relative Volume],"&gt;=1")/Table3[[#This Row],[Count]]</f>
        <v>0.36</v>
      </c>
      <c r="J45" s="1">
        <f>COUNTIFS(Table2[Sub-Sector],Table3[[#This Row],[Sub-Sector]],Table2[% Away From Day Low],"&gt;=0.05")/Table3[[#This Row],[Count]]</f>
        <v>0.08</v>
      </c>
      <c r="K45" s="1">
        <f>COUNTIFS(Table2[Sub-Sector],Table3[[#This Row],[Sub-Sector]],Table2[% Away From Day High],"&lt;=0.05")/Table3[[#This Row],[Count]]</f>
        <v>0.92</v>
      </c>
      <c r="L45" s="1">
        <f>COUNTIFS(Table2[Sub-Sector],Table3[[#This Row],[Sub-Sector]],Table2[% Away From Current Week Low],"&gt;=0.05")/Table3[[#This Row],[Count]]</f>
        <v>0.12</v>
      </c>
      <c r="M45" s="1">
        <f>COUNTIFS(Table2[Sub-Sector],Table3[[#This Row],[Sub-Sector]],Table2[% Away From Current Week High],"&lt;=0.05")/Table3[[#This Row],[Count]]</f>
        <v>0.28000000000000003</v>
      </c>
      <c r="N45" s="1">
        <f>COUNTIFS(Table2[Sub-Sector],Table3[[#This Row],[Sub-Sector]],Table2[% Away From Current Month Low],"&gt;=0.05")/Table3[[#This Row],[Count]]</f>
        <v>0.36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0.12</v>
      </c>
      <c r="Q45" s="1">
        <f>COUNTIFS(Table2[Sub-Sector],Table3[[#This Row],[Sub-Sector]],Table2[% Away From 52W Low],"&gt;=10")/Table3[[#This Row],[Count]]</f>
        <v>0.92</v>
      </c>
      <c r="R45" s="1">
        <f>COUNTIFS(Table2[Sub-Sector],Table3[[#This Row],[Sub-Sector]],Table2[% Price above 20 EMA],"&gt;=0")/Table3[[#This Row],[Count]]</f>
        <v>0.16</v>
      </c>
      <c r="S45" s="1">
        <f>COUNTIFS(Table2[Sub-Sector],Table3[[#This Row],[Sub-Sector]],Table2[% Price above 50 EMA],"&gt;=0")/Table3[[#This Row],[Count]]</f>
        <v>0.24</v>
      </c>
      <c r="T45" s="1">
        <f>COUNTIFS(Table2[Sub-Sector],Table3[[#This Row],[Sub-Sector]],Table2[% Price above 200 EMA],"&gt;=0")/Table3[[#This Row],[Count]]</f>
        <v>0.52</v>
      </c>
      <c r="U45" s="1">
        <f>COUNTIFS(Table2[Sub-Sector],Table3[[#This Row],[Sub-Sector]],Table2[Rate of Change - Zone],"Positive")/Table3[[#This Row],[Count]]</f>
        <v>0.44</v>
      </c>
      <c r="V45" s="1">
        <f>COUNTIFS(Table2[Sub-Sector],Table3[[#This Row],[Sub-Sector]],Table2[Sharpe Ratio],"&gt;=0.10")/Table3[[#This Row],[Count]]</f>
        <v>0.44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45">
        <f>_xlfn.RANK.AVG(Table3[[#This Row],[Score]],Table3[Score],1)</f>
        <v>45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45">
        <f>_xlfn.RANK.AVG(Table3[[#This Row],[Score 2 ]],Table3[[Score 2 ]],1)</f>
        <v>44</v>
      </c>
    </row>
    <row r="46" spans="1:26" x14ac:dyDescent="0.3">
      <c r="A46" t="s">
        <v>125</v>
      </c>
      <c r="B46">
        <f>COUNTIFS(Table2[Sub-Sector],Table3[[#This Row],[Sub-Sector]])</f>
        <v>9</v>
      </c>
      <c r="C46" s="1">
        <f>COUNTIFS(Table2[Sub-Sector],Table3[[#This Row],[Sub-Sector]],Table2[Uptrend],"Uptrend")/Table3[[#This Row],[Count]]</f>
        <v>0.66666666666666663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0.22222222222222221</v>
      </c>
      <c r="F46" s="1">
        <f>COUNTIFS(Table2[Sub-Sector],Table3[[#This Row],[Sub-Sector]],Table2[6M Return vs Nifty],"&gt;=10")/Table3[[#This Row],[Count]]</f>
        <v>0.66666666666666663</v>
      </c>
      <c r="G46" s="1">
        <f>COUNTIFS(Table2[Sub-Sector],Table3[[#This Row],[Sub-Sector]],Table2[1Y Return vs Nifty],"&gt;=10")/Table3[[#This Row],[Count]]</f>
        <v>0.44444444444444442</v>
      </c>
      <c r="H46" s="1">
        <f>COUNTIFS(Table2[Sub-Sector],Table3[[#This Row],[Sub-Sector]],Table2[RSI Exponential â€“ 14D],"&gt;=50")/Table3[[#This Row],[Count]]</f>
        <v>0.1111111111111111</v>
      </c>
      <c r="I46" s="1">
        <f>COUNTIFS(Table2[Sub-Sector],Table3[[#This Row],[Sub-Sector]],Table2[Relative Volume],"&gt;=1")/Table3[[#This Row],[Count]]</f>
        <v>0.22222222222222221</v>
      </c>
      <c r="J46" s="1">
        <f>COUNTIFS(Table2[Sub-Sector],Table3[[#This Row],[Sub-Sector]],Table2[% Away From Day Low],"&gt;=0.05")/Table3[[#This Row],[Count]]</f>
        <v>0.1111111111111111</v>
      </c>
      <c r="K46" s="1">
        <f>COUNTIFS(Table2[Sub-Sector],Table3[[#This Row],[Sub-Sector]],Table2[% Away From Day High],"&lt;=0.05")/Table3[[#This Row],[Count]]</f>
        <v>0.88888888888888884</v>
      </c>
      <c r="L46" s="1">
        <f>COUNTIFS(Table2[Sub-Sector],Table3[[#This Row],[Sub-Sector]],Table2[% Away From Current Week Low],"&gt;=0.05")/Table3[[#This Row],[Count]]</f>
        <v>0.1111111111111111</v>
      </c>
      <c r="M46" s="1">
        <f>COUNTIFS(Table2[Sub-Sector],Table3[[#This Row],[Sub-Sector]],Table2[% Away From Current Week High],"&lt;=0.05")/Table3[[#This Row],[Count]]</f>
        <v>0.33333333333333331</v>
      </c>
      <c r="N46" s="1">
        <f>COUNTIFS(Table2[Sub-Sector],Table3[[#This Row],[Sub-Sector]],Table2[% Away From Current Month Low],"&gt;=0.05")/Table3[[#This Row],[Count]]</f>
        <v>0.22222222222222221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0.1111111111111111</v>
      </c>
      <c r="Q46" s="1">
        <f>COUNTIFS(Table2[Sub-Sector],Table3[[#This Row],[Sub-Sector]],Table2[% Away From 52W Low],"&gt;=10")/Table3[[#This Row],[Count]]</f>
        <v>0.88888888888888884</v>
      </c>
      <c r="R46" s="1">
        <f>COUNTIFS(Table2[Sub-Sector],Table3[[#This Row],[Sub-Sector]],Table2[% Price above 20 EMA],"&gt;=0")/Table3[[#This Row],[Count]]</f>
        <v>0.1111111111111111</v>
      </c>
      <c r="S46" s="1">
        <f>COUNTIFS(Table2[Sub-Sector],Table3[[#This Row],[Sub-Sector]],Table2[% Price above 50 EMA],"&gt;=0")/Table3[[#This Row],[Count]]</f>
        <v>0.22222222222222221</v>
      </c>
      <c r="T46" s="1">
        <f>COUNTIFS(Table2[Sub-Sector],Table3[[#This Row],[Sub-Sector]],Table2[% Price above 200 EMA],"&gt;=0")/Table3[[#This Row],[Count]]</f>
        <v>0.66666666666666663</v>
      </c>
      <c r="U46" s="1">
        <f>COUNTIFS(Table2[Sub-Sector],Table3[[#This Row],[Sub-Sector]],Table2[Rate of Change - Zone],"Positive")/Table3[[#This Row],[Count]]</f>
        <v>0.33333333333333331</v>
      </c>
      <c r="V46" s="1">
        <f>COUNTIFS(Table2[Sub-Sector],Table3[[#This Row],[Sub-Sector]],Table2[Sharpe Ratio],"&gt;=0.10")/Table3[[#This Row],[Count]]</f>
        <v>0.1111111111111111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46">
        <f>_xlfn.RANK.AVG(Table3[[#This Row],[Score]],Table3[Score],1)</f>
        <v>39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6">
        <f>_xlfn.RANK.AVG(Table3[[#This Row],[Score 2 ]],Table3[[Score 2 ]],1)</f>
        <v>45</v>
      </c>
    </row>
    <row r="47" spans="1:26" x14ac:dyDescent="0.3">
      <c r="A47" t="s">
        <v>258</v>
      </c>
      <c r="B47">
        <f>COUNTIFS(Table2[Sub-Sector],Table3[[#This Row],[Sub-Sector]])</f>
        <v>14</v>
      </c>
      <c r="C47" s="1">
        <f>COUNTIFS(Table2[Sub-Sector],Table3[[#This Row],[Sub-Sector]],Table2[Uptrend],"Uptrend")/Table3[[#This Row],[Count]]</f>
        <v>0.9285714285714286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0.35714285714285715</v>
      </c>
      <c r="F47" s="1">
        <f>COUNTIFS(Table2[Sub-Sector],Table3[[#This Row],[Sub-Sector]],Table2[6M Return vs Nifty],"&gt;=10")/Table3[[#This Row],[Count]]</f>
        <v>0.42857142857142855</v>
      </c>
      <c r="G47" s="1">
        <f>COUNTIFS(Table2[Sub-Sector],Table3[[#This Row],[Sub-Sector]],Table2[1Y Return vs Nifty],"&gt;=10")/Table3[[#This Row],[Count]]</f>
        <v>0.5714285714285714</v>
      </c>
      <c r="H47" s="1">
        <f>COUNTIFS(Table2[Sub-Sector],Table3[[#This Row],[Sub-Sector]],Table2[RSI Exponential â€“ 14D],"&gt;=50")/Table3[[#This Row],[Count]]</f>
        <v>7.1428571428571425E-2</v>
      </c>
      <c r="I47" s="1">
        <f>COUNTIFS(Table2[Sub-Sector],Table3[[#This Row],[Sub-Sector]],Table2[Relative Volume],"&gt;=1")/Table3[[#This Row],[Count]]</f>
        <v>0.14285714285714285</v>
      </c>
      <c r="J47" s="1">
        <f>COUNTIFS(Table2[Sub-Sector],Table3[[#This Row],[Sub-Sector]],Table2[% Away From Day Low],"&gt;=0.05")/Table3[[#This Row],[Count]]</f>
        <v>0.14285714285714285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0.14285714285714285</v>
      </c>
      <c r="M47" s="1">
        <f>COUNTIFS(Table2[Sub-Sector],Table3[[#This Row],[Sub-Sector]],Table2[% Away From Current Week High],"&lt;=0.05")/Table3[[#This Row],[Count]]</f>
        <v>0.8571428571428571</v>
      </c>
      <c r="N47" s="1">
        <f>COUNTIFS(Table2[Sub-Sector],Table3[[#This Row],[Sub-Sector]],Table2[% Away From Current Month Low],"&gt;=0.05")/Table3[[#This Row],[Count]]</f>
        <v>0.21428571428571427</v>
      </c>
      <c r="O47" s="1">
        <f>COUNTIFS(Table2[Sub-Sector],Table3[[#This Row],[Sub-Sector]],Table2[% Away From Current Month High],"&lt;=0.05")/Table3[[#This Row],[Count]]</f>
        <v>0.14285714285714285</v>
      </c>
      <c r="P47" s="1">
        <f>COUNTIFS(Table2[Sub-Sector],Table3[[#This Row],[Sub-Sector]],Table2[% Away From 52W High],"&lt;=10")/Table3[[#This Row],[Count]]</f>
        <v>0.42857142857142855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7.1428571428571425E-2</v>
      </c>
      <c r="S47" s="1">
        <f>COUNTIFS(Table2[Sub-Sector],Table3[[#This Row],[Sub-Sector]],Table2[% Price above 50 EMA],"&gt;=0")/Table3[[#This Row],[Count]]</f>
        <v>0.5</v>
      </c>
      <c r="T47" s="1">
        <f>COUNTIFS(Table2[Sub-Sector],Table3[[#This Row],[Sub-Sector]],Table2[% Price above 200 EMA],"&gt;=0")/Table3[[#This Row],[Count]]</f>
        <v>0.9285714285714286</v>
      </c>
      <c r="U47" s="1">
        <f>COUNTIFS(Table2[Sub-Sector],Table3[[#This Row],[Sub-Sector]],Table2[Rate of Change - Zone],"Positive")/Table3[[#This Row],[Count]]</f>
        <v>0.42857142857142855</v>
      </c>
      <c r="V47" s="1">
        <f>COUNTIFS(Table2[Sub-Sector],Table3[[#This Row],[Sub-Sector]],Table2[Sharpe Ratio],"&gt;=0.10")/Table3[[#This Row],[Count]]</f>
        <v>0.42857142857142855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322.5</v>
      </c>
      <c r="X47">
        <f>_xlfn.RANK.AVG(Table3[[#This Row],[Score]],Table3[Score],1)</f>
        <v>32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7">
        <f>_xlfn.RANK.AVG(Table3[[#This Row],[Score 2 ]],Table3[[Score 2 ]],1)</f>
        <v>46</v>
      </c>
    </row>
    <row r="48" spans="1:26" x14ac:dyDescent="0.3">
      <c r="A48" t="s">
        <v>57</v>
      </c>
      <c r="B48">
        <f>COUNTIFS(Table2[Sub-Sector],Table3[[#This Row],[Sub-Sector]])</f>
        <v>4</v>
      </c>
      <c r="C48" s="1">
        <f>COUNTIFS(Table2[Sub-Sector],Table3[[#This Row],[Sub-Sector]],Table2[Uptrend],"Uptrend")/Table3[[#This Row],[Count]]</f>
        <v>0.5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0.25</v>
      </c>
      <c r="F48" s="1">
        <f>COUNTIFS(Table2[Sub-Sector],Table3[[#This Row],[Sub-Sector]],Table2[6M Return vs Nifty],"&gt;=10")/Table3[[#This Row],[Count]]</f>
        <v>0.25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0.25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0.25</v>
      </c>
      <c r="M48" s="1">
        <f>COUNTIFS(Table2[Sub-Sector],Table3[[#This Row],[Sub-Sector]],Table2[% Away From Current Week High],"&lt;=0.05")/Table3[[#This Row],[Count]]</f>
        <v>0.25</v>
      </c>
      <c r="N48" s="1">
        <f>COUNTIFS(Table2[Sub-Sector],Table3[[#This Row],[Sub-Sector]],Table2[% Away From Current Month Low],"&gt;=0.05")/Table3[[#This Row],[Count]]</f>
        <v>0.25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0.25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0.75</v>
      </c>
      <c r="U48" s="1">
        <f>COUNTIFS(Table2[Sub-Sector],Table3[[#This Row],[Sub-Sector]],Table2[Rate of Change - Zone],"Positive")/Table3[[#This Row],[Count]]</f>
        <v>0.5</v>
      </c>
      <c r="V48" s="1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48">
        <f>_xlfn.RANK.AVG(Table3[[#This Row],[Score]],Table3[Score],1)</f>
        <v>42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8">
        <f>_xlfn.RANK.AVG(Table3[[#This Row],[Score 2 ]],Table3[[Score 2 ]],1)</f>
        <v>47</v>
      </c>
    </row>
    <row r="49" spans="1:26" x14ac:dyDescent="0.3">
      <c r="A49" t="s">
        <v>48</v>
      </c>
      <c r="B49">
        <f>COUNTIFS(Table2[Sub-Sector],Table3[[#This Row],[Sub-Sector]])</f>
        <v>26</v>
      </c>
      <c r="C49" s="1">
        <f>COUNTIFS(Table2[Sub-Sector],Table3[[#This Row],[Sub-Sector]],Table2[Uptrend],"Uptrend")/Table3[[#This Row],[Count]]</f>
        <v>0.30769230769230771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7.6923076923076927E-2</v>
      </c>
      <c r="F49" s="1">
        <f>COUNTIFS(Table2[Sub-Sector],Table3[[#This Row],[Sub-Sector]],Table2[6M Return vs Nifty],"&gt;=10")/Table3[[#This Row],[Count]]</f>
        <v>0.30769230769230771</v>
      </c>
      <c r="G49" s="1">
        <f>COUNTIFS(Table2[Sub-Sector],Table3[[#This Row],[Sub-Sector]],Table2[1Y Return vs Nifty],"&gt;=10")/Table3[[#This Row],[Count]]</f>
        <v>0.69230769230769229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0.23076923076923078</v>
      </c>
      <c r="J49" s="1">
        <f>COUNTIFS(Table2[Sub-Sector],Table3[[#This Row],[Sub-Sector]],Table2[% Away From Day Low],"&gt;=0.05")/Table3[[#This Row],[Count]]</f>
        <v>3.8461538461538464E-2</v>
      </c>
      <c r="K49" s="1">
        <f>COUNTIFS(Table2[Sub-Sector],Table3[[#This Row],[Sub-Sector]],Table2[% Away From Day High],"&lt;=0.05")/Table3[[#This Row],[Count]]</f>
        <v>0.96153846153846156</v>
      </c>
      <c r="L49" s="1">
        <f>COUNTIFS(Table2[Sub-Sector],Table3[[#This Row],[Sub-Sector]],Table2[% Away From Current Week Low],"&gt;=0.05")/Table3[[#This Row],[Count]]</f>
        <v>7.6923076923076927E-2</v>
      </c>
      <c r="M49" s="1">
        <f>COUNTIFS(Table2[Sub-Sector],Table3[[#This Row],[Sub-Sector]],Table2[% Away From Current Week High],"&lt;=0.05")/Table3[[#This Row],[Count]]</f>
        <v>0.15384615384615385</v>
      </c>
      <c r="N49" s="1">
        <f>COUNTIFS(Table2[Sub-Sector],Table3[[#This Row],[Sub-Sector]],Table2[% Away From Current Month Low],"&gt;=0.05")/Table3[[#This Row],[Count]]</f>
        <v>0.11538461538461539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3.8461538461538464E-2</v>
      </c>
      <c r="T49" s="1">
        <f>COUNTIFS(Table2[Sub-Sector],Table3[[#This Row],[Sub-Sector]],Table2[% Price above 200 EMA],"&gt;=0")/Table3[[#This Row],[Count]]</f>
        <v>0.46153846153846156</v>
      </c>
      <c r="U49" s="1">
        <f>COUNTIFS(Table2[Sub-Sector],Table3[[#This Row],[Sub-Sector]],Table2[Rate of Change - Zone],"Positive")/Table3[[#This Row],[Count]]</f>
        <v>0.26923076923076922</v>
      </c>
      <c r="V49" s="1">
        <f>COUNTIFS(Table2[Sub-Sector],Table3[[#This Row],[Sub-Sector]],Table2[Sharpe Ratio],"&gt;=0.10")/Table3[[#This Row],[Count]]</f>
        <v>0.46153846153846156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49">
        <f>_xlfn.RANK.AVG(Table3[[#This Row],[Score]],Table3[Score],1)</f>
        <v>55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9">
        <f>_xlfn.RANK.AVG(Table3[[#This Row],[Score 2 ]],Table3[[Score 2 ]],1)</f>
        <v>49</v>
      </c>
    </row>
    <row r="50" spans="1:26" x14ac:dyDescent="0.3">
      <c r="A50" t="s">
        <v>970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1</v>
      </c>
      <c r="M50" s="1">
        <f>COUNTIFS(Table2[Sub-Sector],Table3[[#This Row],[Sub-Sector]],Table2[% Away From Current Week High],"&lt;=0.05")/Table3[[#This Row],[Count]]</f>
        <v>0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50">
        <f>_xlfn.RANK.AVG(Table3[[#This Row],[Score]],Table3[Score],1)</f>
        <v>48.5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0">
        <f>_xlfn.RANK.AVG(Table3[[#This Row],[Score 2 ]],Table3[[Score 2 ]],1)</f>
        <v>49</v>
      </c>
    </row>
    <row r="51" spans="1:26" x14ac:dyDescent="0.3">
      <c r="A51" t="s">
        <v>765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51">
        <f>_xlfn.RANK.AVG(Table3[[#This Row],[Score]],Table3[Score],1)</f>
        <v>48.5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1">
        <f>_xlfn.RANK.AVG(Table3[[#This Row],[Score 2 ]],Table3[[Score 2 ]],1)</f>
        <v>49</v>
      </c>
    </row>
    <row r="52" spans="1:26" x14ac:dyDescent="0.3">
      <c r="A52" t="s">
        <v>1186</v>
      </c>
      <c r="B52">
        <f>COUNTIFS(Table2[Sub-Sector],Table3[[#This Row],[Sub-Sector]])</f>
        <v>2</v>
      </c>
      <c r="C52" s="1">
        <f>COUNTIFS(Table2[Sub-Sector],Table3[[#This Row],[Sub-Sector]],Table2[Uptrend],"Uptrend")/Table3[[#This Row],[Count]]</f>
        <v>0.5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0.5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0.5</v>
      </c>
      <c r="J52" s="1">
        <f>COUNTIFS(Table2[Sub-Sector],Table3[[#This Row],[Sub-Sector]],Table2[% Away From Day Low],"&gt;=0.05")/Table3[[#This Row],[Count]]</f>
        <v>0.5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0.5</v>
      </c>
      <c r="M52" s="1">
        <f>COUNTIFS(Table2[Sub-Sector],Table3[[#This Row],[Sub-Sector]],Table2[% Away From Current Week High],"&lt;=0.05")/Table3[[#This Row],[Count]]</f>
        <v>0</v>
      </c>
      <c r="N52" s="1">
        <f>COUNTIFS(Table2[Sub-Sector],Table3[[#This Row],[Sub-Sector]],Table2[% Away From Current Month Low],"&gt;=0.05")/Table3[[#This Row],[Count]]</f>
        <v>0.5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0.5</v>
      </c>
      <c r="U52" s="1">
        <f>COUNTIFS(Table2[Sub-Sector],Table3[[#This Row],[Sub-Sector]],Table2[Rate of Change - Zone],"Positive")/Table3[[#This Row],[Count]]</f>
        <v>0.5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52">
        <f>_xlfn.RANK.AVG(Table3[[#This Row],[Score]],Table3[Score],1)</f>
        <v>58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2">
        <f>_xlfn.RANK.AVG(Table3[[#This Row],[Score 2 ]],Table3[[Score 2 ]],1)</f>
        <v>51</v>
      </c>
    </row>
    <row r="53" spans="1:26" x14ac:dyDescent="0.3">
      <c r="A53" t="s">
        <v>412</v>
      </c>
      <c r="B53">
        <f>COUNTIFS(Table2[Sub-Sector],Table3[[#This Row],[Sub-Sector]])</f>
        <v>14</v>
      </c>
      <c r="C53" s="1">
        <f>COUNTIFS(Table2[Sub-Sector],Table3[[#This Row],[Sub-Sector]],Table2[Uptrend],"Uptrend")/Table3[[#This Row],[Count]]</f>
        <v>0.2857142857142857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0.2857142857142857</v>
      </c>
      <c r="F53" s="1">
        <f>COUNTIFS(Table2[Sub-Sector],Table3[[#This Row],[Sub-Sector]],Table2[6M Return vs Nifty],"&gt;=10")/Table3[[#This Row],[Count]]</f>
        <v>0.42857142857142855</v>
      </c>
      <c r="G53" s="1">
        <f>COUNTIFS(Table2[Sub-Sector],Table3[[#This Row],[Sub-Sector]],Table2[1Y Return vs Nifty],"&gt;=10")/Table3[[#This Row],[Count]]</f>
        <v>0.5</v>
      </c>
      <c r="H53" s="1">
        <f>COUNTIFS(Table2[Sub-Sector],Table3[[#This Row],[Sub-Sector]],Table2[RSI Exponential â€“ 14D],"&gt;=50")/Table3[[#This Row],[Count]]</f>
        <v>0.21428571428571427</v>
      </c>
      <c r="I53" s="1">
        <f>COUNTIFS(Table2[Sub-Sector],Table3[[#This Row],[Sub-Sector]],Table2[Relative Volume],"&gt;=1")/Table3[[#This Row],[Count]]</f>
        <v>0.14285714285714285</v>
      </c>
      <c r="J53" s="1">
        <f>COUNTIFS(Table2[Sub-Sector],Table3[[#This Row],[Sub-Sector]],Table2[% Away From Day Low],"&gt;=0.05")/Table3[[#This Row],[Count]]</f>
        <v>0.14285714285714285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0.14285714285714285</v>
      </c>
      <c r="M53" s="1">
        <f>COUNTIFS(Table2[Sub-Sector],Table3[[#This Row],[Sub-Sector]],Table2[% Away From Current Week High],"&lt;=0.05")/Table3[[#This Row],[Count]]</f>
        <v>0.35714285714285715</v>
      </c>
      <c r="N53" s="1">
        <f>COUNTIFS(Table2[Sub-Sector],Table3[[#This Row],[Sub-Sector]],Table2[% Away From Current Month Low],"&gt;=0.05")/Table3[[#This Row],[Count]]</f>
        <v>0.21428571428571427</v>
      </c>
      <c r="O53" s="1">
        <f>COUNTIFS(Table2[Sub-Sector],Table3[[#This Row],[Sub-Sector]],Table2[% Away From Current Month High],"&lt;=0.05")/Table3[[#This Row],[Count]]</f>
        <v>7.1428571428571425E-2</v>
      </c>
      <c r="P53" s="1">
        <f>COUNTIFS(Table2[Sub-Sector],Table3[[#This Row],[Sub-Sector]],Table2[% Away From 52W High],"&lt;=10")/Table3[[#This Row],[Count]]</f>
        <v>0.14285714285714285</v>
      </c>
      <c r="Q53" s="1">
        <f>COUNTIFS(Table2[Sub-Sector],Table3[[#This Row],[Sub-Sector]],Table2[% Away From 52W Low],"&gt;=10")/Table3[[#This Row],[Count]]</f>
        <v>0.8571428571428571</v>
      </c>
      <c r="R53" s="1">
        <f>COUNTIFS(Table2[Sub-Sector],Table3[[#This Row],[Sub-Sector]],Table2[% Price above 20 EMA],"&gt;=0")/Table3[[#This Row],[Count]]</f>
        <v>0.21428571428571427</v>
      </c>
      <c r="S53" s="1">
        <f>COUNTIFS(Table2[Sub-Sector],Table3[[#This Row],[Sub-Sector]],Table2[% Price above 50 EMA],"&gt;=0")/Table3[[#This Row],[Count]]</f>
        <v>0.21428571428571427</v>
      </c>
      <c r="T53" s="1">
        <f>COUNTIFS(Table2[Sub-Sector],Table3[[#This Row],[Sub-Sector]],Table2[% Price above 200 EMA],"&gt;=0")/Table3[[#This Row],[Count]]</f>
        <v>0.5714285714285714</v>
      </c>
      <c r="U53" s="1">
        <f>COUNTIFS(Table2[Sub-Sector],Table3[[#This Row],[Sub-Sector]],Table2[Rate of Change - Zone],"Positive")/Table3[[#This Row],[Count]]</f>
        <v>0.42857142857142855</v>
      </c>
      <c r="V53" s="1">
        <f>COUNTIFS(Table2[Sub-Sector],Table3[[#This Row],[Sub-Sector]],Table2[Sharpe Ratio],"&gt;=0.10")/Table3[[#This Row],[Count]]</f>
        <v>0.21428571428571427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53">
        <f>_xlfn.RANK.AVG(Table3[[#This Row],[Score]],Table3[Score],1)</f>
        <v>47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3">
        <f>_xlfn.RANK.AVG(Table3[[#This Row],[Score 2 ]],Table3[[Score 2 ]],1)</f>
        <v>52</v>
      </c>
    </row>
    <row r="54" spans="1:26" x14ac:dyDescent="0.3">
      <c r="A54" t="s">
        <v>268</v>
      </c>
      <c r="B54">
        <f>COUNTIFS(Table2[Sub-Sector],Table3[[#This Row],[Sub-Sector]])</f>
        <v>12</v>
      </c>
      <c r="C54" s="1">
        <f>COUNTIFS(Table2[Sub-Sector],Table3[[#This Row],[Sub-Sector]],Table2[Uptrend],"Uptrend")/Table3[[#This Row],[Count]]</f>
        <v>0.41666666666666669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8.3333333333333329E-2</v>
      </c>
      <c r="F54" s="1">
        <f>COUNTIFS(Table2[Sub-Sector],Table3[[#This Row],[Sub-Sector]],Table2[6M Return vs Nifty],"&gt;=10")/Table3[[#This Row],[Count]]</f>
        <v>0.33333333333333331</v>
      </c>
      <c r="G54" s="1">
        <f>COUNTIFS(Table2[Sub-Sector],Table3[[#This Row],[Sub-Sector]],Table2[1Y Return vs Nifty],"&gt;=10")/Table3[[#This Row],[Count]]</f>
        <v>0.41666666666666669</v>
      </c>
      <c r="H54" s="1">
        <f>COUNTIFS(Table2[Sub-Sector],Table3[[#This Row],[Sub-Sector]],Table2[RSI Exponential â€“ 14D],"&gt;=50")/Table3[[#This Row],[Count]]</f>
        <v>0.25</v>
      </c>
      <c r="I54" s="1">
        <f>COUNTIFS(Table2[Sub-Sector],Table3[[#This Row],[Sub-Sector]],Table2[Relative Volume],"&gt;=1")/Table3[[#This Row],[Count]]</f>
        <v>0.33333333333333331</v>
      </c>
      <c r="J54" s="1">
        <f>COUNTIFS(Table2[Sub-Sector],Table3[[#This Row],[Sub-Sector]],Table2[% Away From Day Low],"&gt;=0.05")/Table3[[#This Row],[Count]]</f>
        <v>8.3333333333333329E-2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0.16666666666666666</v>
      </c>
      <c r="M54" s="1">
        <f>COUNTIFS(Table2[Sub-Sector],Table3[[#This Row],[Sub-Sector]],Table2[% Away From Current Week High],"&lt;=0.05")/Table3[[#This Row],[Count]]</f>
        <v>0.66666666666666663</v>
      </c>
      <c r="N54" s="1">
        <f>COUNTIFS(Table2[Sub-Sector],Table3[[#This Row],[Sub-Sector]],Table2[% Away From Current Month Low],"&gt;=0.05")/Table3[[#This Row],[Count]]</f>
        <v>0.25</v>
      </c>
      <c r="O54" s="1">
        <f>COUNTIFS(Table2[Sub-Sector],Table3[[#This Row],[Sub-Sector]],Table2[% Away From Current Month High],"&lt;=0.05")/Table3[[#This Row],[Count]]</f>
        <v>0.33333333333333331</v>
      </c>
      <c r="P54" s="1">
        <f>COUNTIFS(Table2[Sub-Sector],Table3[[#This Row],[Sub-Sector]],Table2[% Away From 52W High],"&lt;=10")/Table3[[#This Row],[Count]]</f>
        <v>0.25</v>
      </c>
      <c r="Q54" s="1">
        <f>COUNTIFS(Table2[Sub-Sector],Table3[[#This Row],[Sub-Sector]],Table2[% Away From 52W Low],"&gt;=10")/Table3[[#This Row],[Count]]</f>
        <v>0.91666666666666663</v>
      </c>
      <c r="R54" s="1">
        <f>COUNTIFS(Table2[Sub-Sector],Table3[[#This Row],[Sub-Sector]],Table2[% Price above 20 EMA],"&gt;=0")/Table3[[#This Row],[Count]]</f>
        <v>0.25</v>
      </c>
      <c r="S54" s="1">
        <f>COUNTIFS(Table2[Sub-Sector],Table3[[#This Row],[Sub-Sector]],Table2[% Price above 50 EMA],"&gt;=0")/Table3[[#This Row],[Count]]</f>
        <v>0.5</v>
      </c>
      <c r="T54" s="1">
        <f>COUNTIFS(Table2[Sub-Sector],Table3[[#This Row],[Sub-Sector]],Table2[% Price above 200 EMA],"&gt;=0")/Table3[[#This Row],[Count]]</f>
        <v>0.66666666666666663</v>
      </c>
      <c r="U54" s="1">
        <f>COUNTIFS(Table2[Sub-Sector],Table3[[#This Row],[Sub-Sector]],Table2[Rate of Change - Zone],"Positive")/Table3[[#This Row],[Count]]</f>
        <v>0.41666666666666669</v>
      </c>
      <c r="V54" s="1">
        <f>COUNTIFS(Table2[Sub-Sector],Table3[[#This Row],[Sub-Sector]],Table2[Sharpe Ratio],"&gt;=0.10")/Table3[[#This Row],[Count]]</f>
        <v>0.41666666666666669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54">
        <f>_xlfn.RANK.AVG(Table3[[#This Row],[Score]],Table3[Score],1)</f>
        <v>51.5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4">
        <f>_xlfn.RANK.AVG(Table3[[#This Row],[Score 2 ]],Table3[[Score 2 ]],1)</f>
        <v>53</v>
      </c>
    </row>
    <row r="55" spans="1:26" x14ac:dyDescent="0.3">
      <c r="A55" t="s">
        <v>369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1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0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55">
        <f>_xlfn.RANK.AVG(Table3[[#This Row],[Score]],Table3[Score],1)</f>
        <v>51.5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5">
        <f>_xlfn.RANK.AVG(Table3[[#This Row],[Score 2 ]],Table3[[Score 2 ]],1)</f>
        <v>54</v>
      </c>
    </row>
    <row r="56" spans="1:26" x14ac:dyDescent="0.3">
      <c r="A56" t="s">
        <v>133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1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1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1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1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1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498.5</v>
      </c>
      <c r="X56">
        <f>_xlfn.RANK.AVG(Table3[[#This Row],[Score]],Table3[Score],1)</f>
        <v>78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6">
        <f>_xlfn.RANK.AVG(Table3[[#This Row],[Score 2 ]],Table3[[Score 2 ]],1)</f>
        <v>55</v>
      </c>
    </row>
    <row r="57" spans="1:26" x14ac:dyDescent="0.3">
      <c r="A57" t="s">
        <v>18</v>
      </c>
      <c r="B57">
        <f>COUNTIFS(Table2[Sub-Sector],Table3[[#This Row],[Sub-Sector]])</f>
        <v>6</v>
      </c>
      <c r="C57" s="1">
        <f>COUNTIFS(Table2[Sub-Sector],Table3[[#This Row],[Sub-Sector]],Table2[Uptrend],"Uptrend")/Table3[[#This Row],[Count]]</f>
        <v>0.16666666666666666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0.16666666666666666</v>
      </c>
      <c r="F57" s="1">
        <f>COUNTIFS(Table2[Sub-Sector],Table3[[#This Row],[Sub-Sector]],Table2[6M Return vs Nifty],"&gt;=10")/Table3[[#This Row],[Count]]</f>
        <v>0.16666666666666666</v>
      </c>
      <c r="G57" s="1">
        <f>COUNTIFS(Table2[Sub-Sector],Table3[[#This Row],[Sub-Sector]],Table2[1Y Return vs Nifty],"&gt;=10")/Table3[[#This Row],[Count]]</f>
        <v>0.83333333333333337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0.33333333333333331</v>
      </c>
      <c r="J57" s="1">
        <f>COUNTIFS(Table2[Sub-Sector],Table3[[#This Row],[Sub-Sector]],Table2[% Away From Day Low],"&gt;=0.05")/Table3[[#This Row],[Count]]</f>
        <v>0.16666666666666666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0.16666666666666666</v>
      </c>
      <c r="M57" s="1">
        <f>COUNTIFS(Table2[Sub-Sector],Table3[[#This Row],[Sub-Sector]],Table2[% Away From Current Week High],"&lt;=0.05")/Table3[[#This Row],[Count]]</f>
        <v>0.33333333333333331</v>
      </c>
      <c r="N57" s="1">
        <f>COUNTIFS(Table2[Sub-Sector],Table3[[#This Row],[Sub-Sector]],Table2[% Away From Current Month Low],"&gt;=0.05")/Table3[[#This Row],[Count]]</f>
        <v>0.16666666666666666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0.33333333333333331</v>
      </c>
      <c r="U57" s="1">
        <f>COUNTIFS(Table2[Sub-Sector],Table3[[#This Row],[Sub-Sector]],Table2[Rate of Change - Zone],"Positive")/Table3[[#This Row],[Count]]</f>
        <v>0.16666666666666666</v>
      </c>
      <c r="V57" s="1">
        <f>COUNTIFS(Table2[Sub-Sector],Table3[[#This Row],[Sub-Sector]],Table2[Sharpe Ratio],"&gt;=0.10")/Table3[[#This Row],[Count]]</f>
        <v>0.33333333333333331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57">
        <f>_xlfn.RANK.AVG(Table3[[#This Row],[Score]],Table3[Score],1)</f>
        <v>60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7">
        <f>_xlfn.RANK.AVG(Table3[[#This Row],[Score 2 ]],Table3[[Score 2 ]],1)</f>
        <v>56</v>
      </c>
    </row>
    <row r="58" spans="1:26" x14ac:dyDescent="0.3">
      <c r="A58" t="s">
        <v>89</v>
      </c>
      <c r="B58">
        <f>COUNTIFS(Table2[Sub-Sector],Table3[[#This Row],[Sub-Sector]])</f>
        <v>5</v>
      </c>
      <c r="C58" s="1">
        <f>COUNTIFS(Table2[Sub-Sector],Table3[[#This Row],[Sub-Sector]],Table2[Uptrend],"Uptrend")/Table3[[#This Row],[Count]]</f>
        <v>0.4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0.2</v>
      </c>
      <c r="F58" s="1">
        <f>COUNTIFS(Table2[Sub-Sector],Table3[[#This Row],[Sub-Sector]],Table2[6M Return vs Nifty],"&gt;=10")/Table3[[#This Row],[Count]]</f>
        <v>0.6</v>
      </c>
      <c r="G58" s="1">
        <f>COUNTIFS(Table2[Sub-Sector],Table3[[#This Row],[Sub-Sector]],Table2[1Y Return vs Nifty],"&gt;=10")/Table3[[#This Row],[Count]]</f>
        <v>0.6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0.2</v>
      </c>
      <c r="J58" s="1">
        <f>COUNTIFS(Table2[Sub-Sector],Table3[[#This Row],[Sub-Sector]],Table2[% Away From Day Low],"&gt;=0.05")/Table3[[#This Row],[Count]]</f>
        <v>0.2</v>
      </c>
      <c r="K58" s="1">
        <f>COUNTIFS(Table2[Sub-Sector],Table3[[#This Row],[Sub-Sector]],Table2[% Away From Day High],"&lt;=0.05")/Table3[[#This Row],[Count]]</f>
        <v>0.8</v>
      </c>
      <c r="L58" s="1">
        <f>COUNTIFS(Table2[Sub-Sector],Table3[[#This Row],[Sub-Sector]],Table2[% Away From Current Week Low],"&gt;=0.05")/Table3[[#This Row],[Count]]</f>
        <v>0.2</v>
      </c>
      <c r="M58" s="1">
        <f>COUNTIFS(Table2[Sub-Sector],Table3[[#This Row],[Sub-Sector]],Table2[% Away From Current Week High],"&lt;=0.05")/Table3[[#This Row],[Count]]</f>
        <v>0.4</v>
      </c>
      <c r="N58" s="1">
        <f>COUNTIFS(Table2[Sub-Sector],Table3[[#This Row],[Sub-Sector]],Table2[% Away From Current Month Low],"&gt;=0.05")/Table3[[#This Row],[Count]]</f>
        <v>0.2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0.6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0.2</v>
      </c>
      <c r="T58" s="1">
        <f>COUNTIFS(Table2[Sub-Sector],Table3[[#This Row],[Sub-Sector]],Table2[% Price above 200 EMA],"&gt;=0")/Table3[[#This Row],[Count]]</f>
        <v>0.6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0.4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</v>
      </c>
      <c r="X58">
        <f>_xlfn.RANK.AVG(Table3[[#This Row],[Score]],Table3[Score],1)</f>
        <v>50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8">
        <f>_xlfn.RANK.AVG(Table3[[#This Row],[Score 2 ]],Table3[[Score 2 ]],1)</f>
        <v>57</v>
      </c>
    </row>
    <row r="59" spans="1:26" x14ac:dyDescent="0.3">
      <c r="A59" t="s">
        <v>166</v>
      </c>
      <c r="B59">
        <f>COUNTIFS(Table2[Sub-Sector],Table3[[#This Row],[Sub-Sector]])</f>
        <v>9</v>
      </c>
      <c r="C59" s="1">
        <f>COUNTIFS(Table2[Sub-Sector],Table3[[#This Row],[Sub-Sector]],Table2[Uptrend],"Uptrend")/Table3[[#This Row],[Count]]</f>
        <v>0.66666666666666663</v>
      </c>
      <c r="D59" s="1">
        <f>COUNTIFS(Table2[Sub-Sector],Table3[[#This Row],[Sub-Sector]],Table2[1W Return vs Nifty],"&gt;=5")/Table3[[#This Row],[Count]]</f>
        <v>0.1111111111111111</v>
      </c>
      <c r="E59" s="1">
        <f>COUNTIFS(Table2[Sub-Sector],Table3[[#This Row],[Sub-Sector]],Table2[1M Return vs Nifty],"&gt;=5")/Table3[[#This Row],[Count]]</f>
        <v>0.22222222222222221</v>
      </c>
      <c r="F59" s="1">
        <f>COUNTIFS(Table2[Sub-Sector],Table3[[#This Row],[Sub-Sector]],Table2[6M Return vs Nifty],"&gt;=10")/Table3[[#This Row],[Count]]</f>
        <v>0.33333333333333331</v>
      </c>
      <c r="G59" s="1">
        <f>COUNTIFS(Table2[Sub-Sector],Table3[[#This Row],[Sub-Sector]],Table2[1Y Return vs Nifty],"&gt;=10")/Table3[[#This Row],[Count]]</f>
        <v>0.33333333333333331</v>
      </c>
      <c r="H59" s="1">
        <f>COUNTIFS(Table2[Sub-Sector],Table3[[#This Row],[Sub-Sector]],Table2[RSI Exponential â€“ 14D],"&gt;=50")/Table3[[#This Row],[Count]]</f>
        <v>0.1111111111111111</v>
      </c>
      <c r="I59" s="1">
        <f>COUNTIFS(Table2[Sub-Sector],Table3[[#This Row],[Sub-Sector]],Table2[Relative Volume],"&gt;=1")/Table3[[#This Row],[Count]]</f>
        <v>0.44444444444444442</v>
      </c>
      <c r="J59" s="1">
        <f>COUNTIFS(Table2[Sub-Sector],Table3[[#This Row],[Sub-Sector]],Table2[% Away From Day Low],"&gt;=0.05")/Table3[[#This Row],[Count]]</f>
        <v>0.1111111111111111</v>
      </c>
      <c r="K59" s="1">
        <f>COUNTIFS(Table2[Sub-Sector],Table3[[#This Row],[Sub-Sector]],Table2[% Away From Day High],"&lt;=0.05")/Table3[[#This Row],[Count]]</f>
        <v>0.88888888888888884</v>
      </c>
      <c r="L59" s="1">
        <f>COUNTIFS(Table2[Sub-Sector],Table3[[#This Row],[Sub-Sector]],Table2[% Away From Current Week Low],"&gt;=0.05")/Table3[[#This Row],[Count]]</f>
        <v>0.1111111111111111</v>
      </c>
      <c r="M59" s="1">
        <f>COUNTIFS(Table2[Sub-Sector],Table3[[#This Row],[Sub-Sector]],Table2[% Away From Current Week High],"&lt;=0.05")/Table3[[#This Row],[Count]]</f>
        <v>0.44444444444444442</v>
      </c>
      <c r="N59" s="1">
        <f>COUNTIFS(Table2[Sub-Sector],Table3[[#This Row],[Sub-Sector]],Table2[% Away From Current Month Low],"&gt;=0.05")/Table3[[#This Row],[Count]]</f>
        <v>0.22222222222222221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0.1111111111111111</v>
      </c>
      <c r="Q59" s="1">
        <f>COUNTIFS(Table2[Sub-Sector],Table3[[#This Row],[Sub-Sector]],Table2[% Away From 52W Low],"&gt;=10")/Table3[[#This Row],[Count]]</f>
        <v>0.88888888888888884</v>
      </c>
      <c r="R59" s="1">
        <f>COUNTIFS(Table2[Sub-Sector],Table3[[#This Row],[Sub-Sector]],Table2[% Price above 20 EMA],"&gt;=0")/Table3[[#This Row],[Count]]</f>
        <v>0.1111111111111111</v>
      </c>
      <c r="S59" s="1">
        <f>COUNTIFS(Table2[Sub-Sector],Table3[[#This Row],[Sub-Sector]],Table2[% Price above 50 EMA],"&gt;=0")/Table3[[#This Row],[Count]]</f>
        <v>0.22222222222222221</v>
      </c>
      <c r="T59" s="1">
        <f>COUNTIFS(Table2[Sub-Sector],Table3[[#This Row],[Sub-Sector]],Table2[% Price above 200 EMA],"&gt;=0")/Table3[[#This Row],[Count]]</f>
        <v>0.88888888888888884</v>
      </c>
      <c r="U59" s="1">
        <f>COUNTIFS(Table2[Sub-Sector],Table3[[#This Row],[Sub-Sector]],Table2[Rate of Change - Zone],"Positive")/Table3[[#This Row],[Count]]</f>
        <v>0.22222222222222221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307.5</v>
      </c>
      <c r="X59">
        <f>_xlfn.RANK.AVG(Table3[[#This Row],[Score]],Table3[Score],1)</f>
        <v>30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9">
        <f>_xlfn.RANK.AVG(Table3[[#This Row],[Score 2 ]],Table3[[Score 2 ]],1)</f>
        <v>58</v>
      </c>
    </row>
    <row r="60" spans="1:26" x14ac:dyDescent="0.3">
      <c r="A60" t="s">
        <v>185</v>
      </c>
      <c r="B60">
        <f>COUNTIFS(Table2[Sub-Sector],Table3[[#This Row],[Sub-Sector]])</f>
        <v>28</v>
      </c>
      <c r="C60" s="1">
        <f>COUNTIFS(Table2[Sub-Sector],Table3[[#This Row],[Sub-Sector]],Table2[Uptrend],"Uptrend")/Table3[[#This Row],[Count]]</f>
        <v>0.39285714285714285</v>
      </c>
      <c r="D60" s="1">
        <f>COUNTIFS(Table2[Sub-Sector],Table3[[#This Row],[Sub-Sector]],Table2[1W Return vs Nifty],"&gt;=5")/Table3[[#This Row],[Count]]</f>
        <v>3.5714285714285712E-2</v>
      </c>
      <c r="E60" s="1">
        <f>COUNTIFS(Table2[Sub-Sector],Table3[[#This Row],[Sub-Sector]],Table2[1M Return vs Nifty],"&gt;=5")/Table3[[#This Row],[Count]]</f>
        <v>0.10714285714285714</v>
      </c>
      <c r="F60" s="1">
        <f>COUNTIFS(Table2[Sub-Sector],Table3[[#This Row],[Sub-Sector]],Table2[6M Return vs Nifty],"&gt;=10")/Table3[[#This Row],[Count]]</f>
        <v>0.42857142857142855</v>
      </c>
      <c r="G60" s="1">
        <f>COUNTIFS(Table2[Sub-Sector],Table3[[#This Row],[Sub-Sector]],Table2[1Y Return vs Nifty],"&gt;=10")/Table3[[#This Row],[Count]]</f>
        <v>0.5</v>
      </c>
      <c r="H60" s="1">
        <f>COUNTIFS(Table2[Sub-Sector],Table3[[#This Row],[Sub-Sector]],Table2[RSI Exponential â€“ 14D],"&gt;=50")/Table3[[#This Row],[Count]]</f>
        <v>7.1428571428571425E-2</v>
      </c>
      <c r="I60" s="1">
        <f>COUNTIFS(Table2[Sub-Sector],Table3[[#This Row],[Sub-Sector]],Table2[Relative Volume],"&gt;=1")/Table3[[#This Row],[Count]]</f>
        <v>0.14285714285714285</v>
      </c>
      <c r="J60" s="1">
        <f>COUNTIFS(Table2[Sub-Sector],Table3[[#This Row],[Sub-Sector]],Table2[% Away From Day Low],"&gt;=0.05")/Table3[[#This Row],[Count]]</f>
        <v>0.17857142857142858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0.17857142857142858</v>
      </c>
      <c r="M60" s="1">
        <f>COUNTIFS(Table2[Sub-Sector],Table3[[#This Row],[Sub-Sector]],Table2[% Away From Current Week High],"&lt;=0.05")/Table3[[#This Row],[Count]]</f>
        <v>0.5714285714285714</v>
      </c>
      <c r="N60" s="1">
        <f>COUNTIFS(Table2[Sub-Sector],Table3[[#This Row],[Sub-Sector]],Table2[% Away From Current Month Low],"&gt;=0.05")/Table3[[#This Row],[Count]]</f>
        <v>0.25</v>
      </c>
      <c r="O60" s="1">
        <f>COUNTIFS(Table2[Sub-Sector],Table3[[#This Row],[Sub-Sector]],Table2[% Away From Current Month High],"&lt;=0.05")/Table3[[#This Row],[Count]]</f>
        <v>7.1428571428571425E-2</v>
      </c>
      <c r="P60" s="1">
        <f>COUNTIFS(Table2[Sub-Sector],Table3[[#This Row],[Sub-Sector]],Table2[% Away From 52W High],"&lt;=10")/Table3[[#This Row],[Count]]</f>
        <v>0.14285714285714285</v>
      </c>
      <c r="Q60" s="1">
        <f>COUNTIFS(Table2[Sub-Sector],Table3[[#This Row],[Sub-Sector]],Table2[% Away From 52W Low],"&gt;=10")/Table3[[#This Row],[Count]]</f>
        <v>0.8928571428571429</v>
      </c>
      <c r="R60" s="1">
        <f>COUNTIFS(Table2[Sub-Sector],Table3[[#This Row],[Sub-Sector]],Table2[% Price above 20 EMA],"&gt;=0")/Table3[[#This Row],[Count]]</f>
        <v>7.1428571428571425E-2</v>
      </c>
      <c r="S60" s="1">
        <f>COUNTIFS(Table2[Sub-Sector],Table3[[#This Row],[Sub-Sector]],Table2[% Price above 50 EMA],"&gt;=0")/Table3[[#This Row],[Count]]</f>
        <v>0.10714285714285714</v>
      </c>
      <c r="T60" s="1">
        <f>COUNTIFS(Table2[Sub-Sector],Table3[[#This Row],[Sub-Sector]],Table2[% Price above 200 EMA],"&gt;=0")/Table3[[#This Row],[Count]]</f>
        <v>0.6785714285714286</v>
      </c>
      <c r="U60" s="1">
        <f>COUNTIFS(Table2[Sub-Sector],Table3[[#This Row],[Sub-Sector]],Table2[Rate of Change - Zone],"Positive")/Table3[[#This Row],[Count]]</f>
        <v>0.2857142857142857</v>
      </c>
      <c r="V60" s="1">
        <f>COUNTIFS(Table2[Sub-Sector],Table3[[#This Row],[Sub-Sector]],Table2[Sharpe Ratio],"&gt;=0.10")/Table3[[#This Row],[Count]]</f>
        <v>0.42857142857142855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60">
        <f>_xlfn.RANK.AVG(Table3[[#This Row],[Score]],Table3[Score],1)</f>
        <v>44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0">
        <f>_xlfn.RANK.AVG(Table3[[#This Row],[Score 2 ]],Table3[[Score 2 ]],1)</f>
        <v>59</v>
      </c>
    </row>
    <row r="61" spans="1:26" x14ac:dyDescent="0.3">
      <c r="A61" t="s">
        <v>251</v>
      </c>
      <c r="B61">
        <f>COUNTIFS(Table2[Sub-Sector],Table3[[#This Row],[Sub-Sector]])</f>
        <v>3</v>
      </c>
      <c r="C61" s="1">
        <f>COUNTIFS(Table2[Sub-Sector],Table3[[#This Row],[Sub-Sector]],Table2[Uptrend],"Uptrend")/Table3[[#This Row],[Count]]</f>
        <v>0.33333333333333331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0.33333333333333331</v>
      </c>
      <c r="G61" s="1">
        <f>COUNTIFS(Table2[Sub-Sector],Table3[[#This Row],[Sub-Sector]],Table2[1Y Return vs Nifty],"&gt;=10")/Table3[[#This Row],[Count]]</f>
        <v>0.33333333333333331</v>
      </c>
      <c r="H61" s="1">
        <f>COUNTIFS(Table2[Sub-Sector],Table3[[#This Row],[Sub-Sector]],Table2[RSI Exponential â€“ 14D],"&gt;=50")/Table3[[#This Row],[Count]]</f>
        <v>0.33333333333333331</v>
      </c>
      <c r="I61" s="1">
        <f>COUNTIFS(Table2[Sub-Sector],Table3[[#This Row],[Sub-Sector]],Table2[Relative Volume],"&gt;=1")/Table3[[#This Row],[Count]]</f>
        <v>0.33333333333333331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0.66666666666666663</v>
      </c>
      <c r="N61" s="1">
        <f>COUNTIFS(Table2[Sub-Sector],Table3[[#This Row],[Sub-Sector]],Table2[% Away From Current Month Low],"&gt;=0.05")/Table3[[#This Row],[Count]]</f>
        <v>0.33333333333333331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0.33333333333333331</v>
      </c>
      <c r="S61" s="1">
        <f>COUNTIFS(Table2[Sub-Sector],Table3[[#This Row],[Sub-Sector]],Table2[% Price above 50 EMA],"&gt;=0")/Table3[[#This Row],[Count]]</f>
        <v>0.33333333333333331</v>
      </c>
      <c r="T61" s="1">
        <f>COUNTIFS(Table2[Sub-Sector],Table3[[#This Row],[Sub-Sector]],Table2[% Price above 200 EMA],"&gt;=0")/Table3[[#This Row],[Count]]</f>
        <v>0.33333333333333331</v>
      </c>
      <c r="U61" s="1">
        <f>COUNTIFS(Table2[Sub-Sector],Table3[[#This Row],[Sub-Sector]],Table2[Rate of Change - Zone],"Positive")/Table3[[#This Row],[Count]]</f>
        <v>0.33333333333333331</v>
      </c>
      <c r="V61" s="1">
        <f>COUNTIFS(Table2[Sub-Sector],Table3[[#This Row],[Sub-Sector]],Table2[Sharpe Ratio],"&gt;=0.10")/Table3[[#This Row],[Count]]</f>
        <v>0.33333333333333331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466.5</v>
      </c>
      <c r="X61">
        <f>_xlfn.RANK.AVG(Table3[[#This Row],[Score]],Table3[Score],1)</f>
        <v>69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1">
        <f>_xlfn.RANK.AVG(Table3[[#This Row],[Score 2 ]],Table3[[Score 2 ]],1)</f>
        <v>60</v>
      </c>
    </row>
    <row r="62" spans="1:26" x14ac:dyDescent="0.3">
      <c r="A62" t="s">
        <v>366</v>
      </c>
      <c r="B62">
        <f>COUNTIFS(Table2[Sub-Sector],Table3[[#This Row],[Sub-Sector]])</f>
        <v>5</v>
      </c>
      <c r="C62" s="1">
        <f>COUNTIFS(Table2[Sub-Sector],Table3[[#This Row],[Sub-Sector]],Table2[Uptrend],"Uptrend")/Table3[[#This Row],[Count]]</f>
        <v>0.2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0.2</v>
      </c>
      <c r="F62" s="1">
        <f>COUNTIFS(Table2[Sub-Sector],Table3[[#This Row],[Sub-Sector]],Table2[6M Return vs Nifty],"&gt;=10")/Table3[[#This Row],[Count]]</f>
        <v>0.4</v>
      </c>
      <c r="G62" s="1">
        <f>COUNTIFS(Table2[Sub-Sector],Table3[[#This Row],[Sub-Sector]],Table2[1Y Return vs Nifty],"&gt;=10")/Table3[[#This Row],[Count]]</f>
        <v>0.6</v>
      </c>
      <c r="H62" s="1">
        <f>COUNTIFS(Table2[Sub-Sector],Table3[[#This Row],[Sub-Sector]],Table2[RSI Exponential â€“ 14D],"&gt;=50")/Table3[[#This Row],[Count]]</f>
        <v>0.2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0.8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0.4</v>
      </c>
      <c r="N62" s="1">
        <f>COUNTIFS(Table2[Sub-Sector],Table3[[#This Row],[Sub-Sector]],Table2[% Away From Current Month Low],"&gt;=0.05")/Table3[[#This Row],[Count]]</f>
        <v>0.4</v>
      </c>
      <c r="O62" s="1">
        <f>COUNTIFS(Table2[Sub-Sector],Table3[[#This Row],[Sub-Sector]],Table2[% Away From Current Month High],"&lt;=0.05")/Table3[[#This Row],[Count]]</f>
        <v>0.2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0.8</v>
      </c>
      <c r="R62" s="1">
        <f>COUNTIFS(Table2[Sub-Sector],Table3[[#This Row],[Sub-Sector]],Table2[% Price above 20 EMA],"&gt;=0")/Table3[[#This Row],[Count]]</f>
        <v>0.2</v>
      </c>
      <c r="S62" s="1">
        <f>COUNTIFS(Table2[Sub-Sector],Table3[[#This Row],[Sub-Sector]],Table2[% Price above 50 EMA],"&gt;=0")/Table3[[#This Row],[Count]]</f>
        <v>0.4</v>
      </c>
      <c r="T62" s="1">
        <f>COUNTIFS(Table2[Sub-Sector],Table3[[#This Row],[Sub-Sector]],Table2[% Price above 200 EMA],"&gt;=0")/Table3[[#This Row],[Count]]</f>
        <v>0.4</v>
      </c>
      <c r="U62" s="1">
        <f>COUNTIFS(Table2[Sub-Sector],Table3[[#This Row],[Sub-Sector]],Table2[Rate of Change - Zone],"Positive")/Table3[[#This Row],[Count]]</f>
        <v>0.4</v>
      </c>
      <c r="V62" s="1">
        <f>COUNTIFS(Table2[Sub-Sector],Table3[[#This Row],[Sub-Sector]],Table2[Sharpe Ratio],"&gt;=0.10")/Table3[[#This Row],[Count]]</f>
        <v>0.2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62">
        <f>_xlfn.RANK.AVG(Table3[[#This Row],[Score]],Table3[Score],1)</f>
        <v>61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2">
        <f>_xlfn.RANK.AVG(Table3[[#This Row],[Score 2 ]],Table3[[Score 2 ]],1)</f>
        <v>61</v>
      </c>
    </row>
    <row r="63" spans="1:26" x14ac:dyDescent="0.3">
      <c r="A63" t="s">
        <v>117</v>
      </c>
      <c r="B63">
        <f>COUNTIFS(Table2[Sub-Sector],Table3[[#This Row],[Sub-Sector]])</f>
        <v>24</v>
      </c>
      <c r="C63" s="1">
        <f>COUNTIFS(Table2[Sub-Sector],Table3[[#This Row],[Sub-Sector]],Table2[Uptrend],"Uptrend")/Table3[[#This Row],[Count]]</f>
        <v>0.45833333333333331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0.20833333333333334</v>
      </c>
      <c r="F63" s="1">
        <f>COUNTIFS(Table2[Sub-Sector],Table3[[#This Row],[Sub-Sector]],Table2[6M Return vs Nifty],"&gt;=10")/Table3[[#This Row],[Count]]</f>
        <v>0.25</v>
      </c>
      <c r="G63" s="1">
        <f>COUNTIFS(Table2[Sub-Sector],Table3[[#This Row],[Sub-Sector]],Table2[1Y Return vs Nifty],"&gt;=10")/Table3[[#This Row],[Count]]</f>
        <v>0.625</v>
      </c>
      <c r="H63" s="1">
        <f>COUNTIFS(Table2[Sub-Sector],Table3[[#This Row],[Sub-Sector]],Table2[RSI Exponential â€“ 14D],"&gt;=50")/Table3[[#This Row],[Count]]</f>
        <v>8.3333333333333329E-2</v>
      </c>
      <c r="I63" s="1">
        <f>COUNTIFS(Table2[Sub-Sector],Table3[[#This Row],[Sub-Sector]],Table2[Relative Volume],"&gt;=1")/Table3[[#This Row],[Count]]</f>
        <v>0.125</v>
      </c>
      <c r="J63" s="1">
        <f>COUNTIFS(Table2[Sub-Sector],Table3[[#This Row],[Sub-Sector]],Table2[% Away From Day Low],"&gt;=0.05")/Table3[[#This Row],[Count]]</f>
        <v>8.3333333333333329E-2</v>
      </c>
      <c r="K63" s="1">
        <f>COUNTIFS(Table2[Sub-Sector],Table3[[#This Row],[Sub-Sector]],Table2[% Away From Day High],"&lt;=0.05")/Table3[[#This Row],[Count]]</f>
        <v>0.95833333333333337</v>
      </c>
      <c r="L63" s="1">
        <f>COUNTIFS(Table2[Sub-Sector],Table3[[#This Row],[Sub-Sector]],Table2[% Away From Current Week Low],"&gt;=0.05")/Table3[[#This Row],[Count]]</f>
        <v>8.3333333333333329E-2</v>
      </c>
      <c r="M63" s="1">
        <f>COUNTIFS(Table2[Sub-Sector],Table3[[#This Row],[Sub-Sector]],Table2[% Away From Current Week High],"&lt;=0.05")/Table3[[#This Row],[Count]]</f>
        <v>0.16666666666666666</v>
      </c>
      <c r="N63" s="1">
        <f>COUNTIFS(Table2[Sub-Sector],Table3[[#This Row],[Sub-Sector]],Table2[% Away From Current Month Low],"&gt;=0.05")/Table3[[#This Row],[Count]]</f>
        <v>0.29166666666666669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4.1666666666666664E-2</v>
      </c>
      <c r="Q63" s="1">
        <f>COUNTIFS(Table2[Sub-Sector],Table3[[#This Row],[Sub-Sector]],Table2[% Away From 52W Low],"&gt;=10")/Table3[[#This Row],[Count]]</f>
        <v>0.95833333333333337</v>
      </c>
      <c r="R63" s="1">
        <f>COUNTIFS(Table2[Sub-Sector],Table3[[#This Row],[Sub-Sector]],Table2[% Price above 20 EMA],"&gt;=0")/Table3[[#This Row],[Count]]</f>
        <v>0.125</v>
      </c>
      <c r="S63" s="1">
        <f>COUNTIFS(Table2[Sub-Sector],Table3[[#This Row],[Sub-Sector]],Table2[% Price above 50 EMA],"&gt;=0")/Table3[[#This Row],[Count]]</f>
        <v>0.25</v>
      </c>
      <c r="T63" s="1">
        <f>COUNTIFS(Table2[Sub-Sector],Table3[[#This Row],[Sub-Sector]],Table2[% Price above 200 EMA],"&gt;=0")/Table3[[#This Row],[Count]]</f>
        <v>0.625</v>
      </c>
      <c r="U63" s="1">
        <f>COUNTIFS(Table2[Sub-Sector],Table3[[#This Row],[Sub-Sector]],Table2[Rate of Change - Zone],"Positive")/Table3[[#This Row],[Count]]</f>
        <v>0.25</v>
      </c>
      <c r="V63" s="1">
        <f>COUNTIFS(Table2[Sub-Sector],Table3[[#This Row],[Sub-Sector]],Table2[Sharpe Ratio],"&gt;=0.10")/Table3[[#This Row],[Count]]</f>
        <v>0.41666666666666669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63">
        <f>_xlfn.RANK.AVG(Table3[[#This Row],[Score]],Table3[Score],1)</f>
        <v>53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63">
        <f>_xlfn.RANK.AVG(Table3[[#This Row],[Score 2 ]],Table3[[Score 2 ]],1)</f>
        <v>62</v>
      </c>
    </row>
    <row r="64" spans="1:26" x14ac:dyDescent="0.3">
      <c r="A64" t="s">
        <v>611</v>
      </c>
      <c r="B64">
        <f>COUNTIFS(Table2[Sub-Sector],Table3[[#This Row],[Sub-Sector]])</f>
        <v>13</v>
      </c>
      <c r="C64" s="1">
        <f>COUNTIFS(Table2[Sub-Sector],Table3[[#This Row],[Sub-Sector]],Table2[Uptrend],"Uptrend")/Table3[[#This Row],[Count]]</f>
        <v>0.30769230769230771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0.15384615384615385</v>
      </c>
      <c r="F64" s="1">
        <f>COUNTIFS(Table2[Sub-Sector],Table3[[#This Row],[Sub-Sector]],Table2[6M Return vs Nifty],"&gt;=10")/Table3[[#This Row],[Count]]</f>
        <v>0.23076923076923078</v>
      </c>
      <c r="G64" s="1">
        <f>COUNTIFS(Table2[Sub-Sector],Table3[[#This Row],[Sub-Sector]],Table2[1Y Return vs Nifty],"&gt;=10")/Table3[[#This Row],[Count]]</f>
        <v>0.30769230769230771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0.15384615384615385</v>
      </c>
      <c r="J64" s="1">
        <f>COUNTIFS(Table2[Sub-Sector],Table3[[#This Row],[Sub-Sector]],Table2[% Away From Day Low],"&gt;=0.05")/Table3[[#This Row],[Count]]</f>
        <v>0.15384615384615385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0.15384615384615385</v>
      </c>
      <c r="M64" s="1">
        <f>COUNTIFS(Table2[Sub-Sector],Table3[[#This Row],[Sub-Sector]],Table2[% Away From Current Week High],"&lt;=0.05")/Table3[[#This Row],[Count]]</f>
        <v>0.30769230769230771</v>
      </c>
      <c r="N64" s="1">
        <f>COUNTIFS(Table2[Sub-Sector],Table3[[#This Row],[Sub-Sector]],Table2[% Away From Current Month Low],"&gt;=0.05")/Table3[[#This Row],[Count]]</f>
        <v>0.38461538461538464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0.84615384615384615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0.23076923076923078</v>
      </c>
      <c r="T64" s="1">
        <f>COUNTIFS(Table2[Sub-Sector],Table3[[#This Row],[Sub-Sector]],Table2[% Price above 200 EMA],"&gt;=0")/Table3[[#This Row],[Count]]</f>
        <v>0.46153846153846156</v>
      </c>
      <c r="U64" s="1">
        <f>COUNTIFS(Table2[Sub-Sector],Table3[[#This Row],[Sub-Sector]],Table2[Rate of Change - Zone],"Positive")/Table3[[#This Row],[Count]]</f>
        <v>0.53846153846153844</v>
      </c>
      <c r="V64" s="1">
        <f>COUNTIFS(Table2[Sub-Sector],Table3[[#This Row],[Sub-Sector]],Table2[Sharpe Ratio],"&gt;=0.10")/Table3[[#This Row],[Count]]</f>
        <v>0.15384615384615385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64">
        <f>_xlfn.RANK.AVG(Table3[[#This Row],[Score]],Table3[Score],1)</f>
        <v>65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259.5</v>
      </c>
      <c r="Z64">
        <f>_xlfn.RANK.AVG(Table3[[#This Row],[Score 2 ]],Table3[[Score 2 ]],1)</f>
        <v>63</v>
      </c>
    </row>
    <row r="65" spans="1:26" x14ac:dyDescent="0.3">
      <c r="A65" t="s">
        <v>513</v>
      </c>
      <c r="B65">
        <f>COUNTIFS(Table2[Sub-Sector],Table3[[#This Row],[Sub-Sector]])</f>
        <v>4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0.25</v>
      </c>
      <c r="G65" s="1">
        <f>COUNTIFS(Table2[Sub-Sector],Table3[[#This Row],[Sub-Sector]],Table2[1Y Return vs Nifty],"&gt;=10")/Table3[[#This Row],[Count]]</f>
        <v>0.75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0.25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65">
        <f>_xlfn.RANK.AVG(Table3[[#This Row],[Score]],Table3[Score],1)</f>
        <v>86.5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65">
        <f>_xlfn.RANK.AVG(Table3[[#This Row],[Score 2 ]],Table3[[Score 2 ]],1)</f>
        <v>64.5</v>
      </c>
    </row>
    <row r="66" spans="1:26" x14ac:dyDescent="0.3">
      <c r="A66" t="s">
        <v>100</v>
      </c>
      <c r="B66">
        <f>COUNTIFS(Table2[Sub-Sector],Table3[[#This Row],[Sub-Sector]])</f>
        <v>5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0.2</v>
      </c>
      <c r="G66" s="1">
        <f>COUNTIFS(Table2[Sub-Sector],Table3[[#This Row],[Sub-Sector]],Table2[1Y Return vs Nifty],"&gt;=10")/Table3[[#This Row],[Count]]</f>
        <v>0.6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0.2</v>
      </c>
      <c r="J66" s="1">
        <f>COUNTIFS(Table2[Sub-Sector],Table3[[#This Row],[Sub-Sector]],Table2[% Away From Day Low],"&gt;=0.05")/Table3[[#This Row],[Count]]</f>
        <v>0.4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0.4</v>
      </c>
      <c r="M66" s="1">
        <f>COUNTIFS(Table2[Sub-Sector],Table3[[#This Row],[Sub-Sector]],Table2[% Away From Current Week High],"&lt;=0.05")/Table3[[#This Row],[Count]]</f>
        <v>0</v>
      </c>
      <c r="N66" s="1">
        <f>COUNTIFS(Table2[Sub-Sector],Table3[[#This Row],[Sub-Sector]],Table2[% Away From Current Month Low],"&gt;=0.05")/Table3[[#This Row],[Count]]</f>
        <v>0.4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0.8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0.2</v>
      </c>
      <c r="U66" s="1">
        <f>COUNTIFS(Table2[Sub-Sector],Table3[[#This Row],[Sub-Sector]],Table2[Rate of Change - Zone],"Positive")/Table3[[#This Row],[Count]]</f>
        <v>0.2</v>
      </c>
      <c r="V66" s="1">
        <f>COUNTIFS(Table2[Sub-Sector],Table3[[#This Row],[Sub-Sector]],Table2[Sharpe Ratio],"&gt;=0.10")/Table3[[#This Row],[Count]]</f>
        <v>0.6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66">
        <f>_xlfn.RANK.AVG(Table3[[#This Row],[Score]],Table3[Score],1)</f>
        <v>86.5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66">
        <f>_xlfn.RANK.AVG(Table3[[#This Row],[Score 2 ]],Table3[[Score 2 ]],1)</f>
        <v>64.5</v>
      </c>
    </row>
    <row r="67" spans="1:26" x14ac:dyDescent="0.3">
      <c r="A67" t="s">
        <v>460</v>
      </c>
      <c r="B67">
        <f>COUNTIFS(Table2[Sub-Sector],Table3[[#This Row],[Sub-Sector]])</f>
        <v>10</v>
      </c>
      <c r="C67" s="1">
        <f>COUNTIFS(Table2[Sub-Sector],Table3[[#This Row],[Sub-Sector]],Table2[Uptrend],"Uptrend")/Table3[[#This Row],[Count]]</f>
        <v>0.4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0.1</v>
      </c>
      <c r="F67" s="1">
        <f>COUNTIFS(Table2[Sub-Sector],Table3[[#This Row],[Sub-Sector]],Table2[6M Return vs Nifty],"&gt;=10")/Table3[[#This Row],[Count]]</f>
        <v>0.4</v>
      </c>
      <c r="G67" s="1">
        <f>COUNTIFS(Table2[Sub-Sector],Table3[[#This Row],[Sub-Sector]],Table2[1Y Return vs Nifty],"&gt;=10")/Table3[[#This Row],[Count]]</f>
        <v>0.3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0.2</v>
      </c>
      <c r="J67" s="1">
        <f>COUNTIFS(Table2[Sub-Sector],Table3[[#This Row],[Sub-Sector]],Table2[% Away From Day Low],"&gt;=0.05")/Table3[[#This Row],[Count]]</f>
        <v>0.1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0.1</v>
      </c>
      <c r="M67" s="1">
        <f>COUNTIFS(Table2[Sub-Sector],Table3[[#This Row],[Sub-Sector]],Table2[% Away From Current Week High],"&lt;=0.05")/Table3[[#This Row],[Count]]</f>
        <v>0.3</v>
      </c>
      <c r="N67" s="1">
        <f>COUNTIFS(Table2[Sub-Sector],Table3[[#This Row],[Sub-Sector]],Table2[% Away From Current Month Low],"&gt;=0.05")/Table3[[#This Row],[Count]]</f>
        <v>0.2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0.1</v>
      </c>
      <c r="Q67" s="1">
        <f>COUNTIFS(Table2[Sub-Sector],Table3[[#This Row],[Sub-Sector]],Table2[% Away From 52W Low],"&gt;=10")/Table3[[#This Row],[Count]]</f>
        <v>0.9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0.1</v>
      </c>
      <c r="T67" s="1">
        <f>COUNTIFS(Table2[Sub-Sector],Table3[[#This Row],[Sub-Sector]],Table2[% Price above 200 EMA],"&gt;=0")/Table3[[#This Row],[Count]]</f>
        <v>0.6</v>
      </c>
      <c r="U67" s="1">
        <f>COUNTIFS(Table2[Sub-Sector],Table3[[#This Row],[Sub-Sector]],Table2[Rate of Change - Zone],"Positive")/Table3[[#This Row],[Count]]</f>
        <v>0.2</v>
      </c>
      <c r="V67" s="1">
        <f>COUNTIFS(Table2[Sub-Sector],Table3[[#This Row],[Sub-Sector]],Table2[Sharpe Ratio],"&gt;=0.10")/Table3[[#This Row],[Count]]</f>
        <v>0.4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67">
        <f>_xlfn.RANK.AVG(Table3[[#This Row],[Score]],Table3[Score],1)</f>
        <v>64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67">
        <f>_xlfn.RANK.AVG(Table3[[#This Row],[Score 2 ]],Table3[[Score 2 ]],1)</f>
        <v>66</v>
      </c>
    </row>
    <row r="68" spans="1:26" x14ac:dyDescent="0.3">
      <c r="A68" t="s">
        <v>1246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0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</v>
      </c>
      <c r="N68" s="1">
        <f>COUNTIFS(Table2[Sub-Sector],Table3[[#This Row],[Sub-Sector]],Table2[% Away From Current Month Low],"&gt;=0.05")/Table3[[#This Row],[Count]]</f>
        <v>0.5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0.5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</v>
      </c>
      <c r="U68" s="1">
        <f>COUNTIFS(Table2[Sub-Sector],Table3[[#This Row],[Sub-Sector]],Table2[Rate of Change - Zone],"Positive")/Table3[[#This Row],[Count]]</f>
        <v>0.5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68">
        <f>_xlfn.RANK.AVG(Table3[[#This Row],[Score]],Table3[Score],1)</f>
        <v>89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68">
        <f>_xlfn.RANK.AVG(Table3[[#This Row],[Score 2 ]],Table3[[Score 2 ]],1)</f>
        <v>67</v>
      </c>
    </row>
    <row r="69" spans="1:26" x14ac:dyDescent="0.3">
      <c r="A69" t="s">
        <v>288</v>
      </c>
      <c r="B69">
        <f>COUNTIFS(Table2[Sub-Sector],Table3[[#This Row],[Sub-Sector]])</f>
        <v>6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0.16666666666666666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0.5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0.16666666666666666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0.16666666666666666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0.16666666666666666</v>
      </c>
      <c r="Q69" s="1">
        <f>COUNTIFS(Table2[Sub-Sector],Table3[[#This Row],[Sub-Sector]],Table2[% Away From 52W Low],"&gt;=10")/Table3[[#This Row],[Count]]</f>
        <v>0.83333333333333337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0.33333333333333331</v>
      </c>
      <c r="U69" s="1">
        <f>COUNTIFS(Table2[Sub-Sector],Table3[[#This Row],[Sub-Sector]],Table2[Rate of Change - Zone],"Positive")/Table3[[#This Row],[Count]]</f>
        <v>0.5</v>
      </c>
      <c r="V69" s="1">
        <f>COUNTIFS(Table2[Sub-Sector],Table3[[#This Row],[Sub-Sector]],Table2[Sharpe Ratio],"&gt;=0.10")/Table3[[#This Row],[Count]]</f>
        <v>0.5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69">
        <f>_xlfn.RANK.AVG(Table3[[#This Row],[Score]],Table3[Score],1)</f>
        <v>59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69">
        <f>_xlfn.RANK.AVG(Table3[[#This Row],[Score 2 ]],Table3[[Score 2 ]],1)</f>
        <v>68</v>
      </c>
    </row>
    <row r="70" spans="1:26" x14ac:dyDescent="0.3">
      <c r="A70" t="s">
        <v>24</v>
      </c>
      <c r="B70">
        <f>COUNTIFS(Table2[Sub-Sector],Table3[[#This Row],[Sub-Sector]])</f>
        <v>20</v>
      </c>
      <c r="C70" s="1">
        <f>COUNTIFS(Table2[Sub-Sector],Table3[[#This Row],[Sub-Sector]],Table2[Uptrend],"Uptrend")/Table3[[#This Row],[Count]]</f>
        <v>0.2</v>
      </c>
      <c r="D70" s="1">
        <f>COUNTIFS(Table2[Sub-Sector],Table3[[#This Row],[Sub-Sector]],Table2[1W Return vs Nifty],"&gt;=5")/Table3[[#This Row],[Count]]</f>
        <v>0.1</v>
      </c>
      <c r="E70" s="1">
        <f>COUNTIFS(Table2[Sub-Sector],Table3[[#This Row],[Sub-Sector]],Table2[1M Return vs Nifty],"&gt;=5")/Table3[[#This Row],[Count]]</f>
        <v>0.15</v>
      </c>
      <c r="F70" s="1">
        <f>COUNTIFS(Table2[Sub-Sector],Table3[[#This Row],[Sub-Sector]],Table2[6M Return vs Nifty],"&gt;=10")/Table3[[#This Row],[Count]]</f>
        <v>0.05</v>
      </c>
      <c r="G70" s="1">
        <f>COUNTIFS(Table2[Sub-Sector],Table3[[#This Row],[Sub-Sector]],Table2[1Y Return vs Nifty],"&gt;=10")/Table3[[#This Row],[Count]]</f>
        <v>0.05</v>
      </c>
      <c r="H70" s="1">
        <f>COUNTIFS(Table2[Sub-Sector],Table3[[#This Row],[Sub-Sector]],Table2[RSI Exponential â€“ 14D],"&gt;=50")/Table3[[#This Row],[Count]]</f>
        <v>0.15</v>
      </c>
      <c r="I70" s="1">
        <f>COUNTIFS(Table2[Sub-Sector],Table3[[#This Row],[Sub-Sector]],Table2[Relative Volume],"&gt;=1")/Table3[[#This Row],[Count]]</f>
        <v>0.35</v>
      </c>
      <c r="J70" s="1">
        <f>COUNTIFS(Table2[Sub-Sector],Table3[[#This Row],[Sub-Sector]],Table2[% Away From Day Low],"&gt;=0.05")/Table3[[#This Row],[Count]]</f>
        <v>0.2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0.25</v>
      </c>
      <c r="M70" s="1">
        <f>COUNTIFS(Table2[Sub-Sector],Table3[[#This Row],[Sub-Sector]],Table2[% Away From Current Week High],"&lt;=0.05")/Table3[[#This Row],[Count]]</f>
        <v>0.6</v>
      </c>
      <c r="N70" s="1">
        <f>COUNTIFS(Table2[Sub-Sector],Table3[[#This Row],[Sub-Sector]],Table2[% Away From Current Month Low],"&gt;=0.05")/Table3[[#This Row],[Count]]</f>
        <v>0.35</v>
      </c>
      <c r="O70" s="1">
        <f>COUNTIFS(Table2[Sub-Sector],Table3[[#This Row],[Sub-Sector]],Table2[% Away From Current Month High],"&lt;=0.05")/Table3[[#This Row],[Count]]</f>
        <v>0.15</v>
      </c>
      <c r="P70" s="1">
        <f>COUNTIFS(Table2[Sub-Sector],Table3[[#This Row],[Sub-Sector]],Table2[% Away From 52W High],"&lt;=10")/Table3[[#This Row],[Count]]</f>
        <v>0.3</v>
      </c>
      <c r="Q70" s="1">
        <f>COUNTIFS(Table2[Sub-Sector],Table3[[#This Row],[Sub-Sector]],Table2[% Away From 52W Low],"&gt;=10")/Table3[[#This Row],[Count]]</f>
        <v>0.5</v>
      </c>
      <c r="R70" s="1">
        <f>COUNTIFS(Table2[Sub-Sector],Table3[[#This Row],[Sub-Sector]],Table2[% Price above 20 EMA],"&gt;=0")/Table3[[#This Row],[Count]]</f>
        <v>0.15</v>
      </c>
      <c r="S70" s="1">
        <f>COUNTIFS(Table2[Sub-Sector],Table3[[#This Row],[Sub-Sector]],Table2[% Price above 50 EMA],"&gt;=0")/Table3[[#This Row],[Count]]</f>
        <v>0.2</v>
      </c>
      <c r="T70" s="1">
        <f>COUNTIFS(Table2[Sub-Sector],Table3[[#This Row],[Sub-Sector]],Table2[% Price above 200 EMA],"&gt;=0")/Table3[[#This Row],[Count]]</f>
        <v>0.3</v>
      </c>
      <c r="U70" s="1">
        <f>COUNTIFS(Table2[Sub-Sector],Table3[[#This Row],[Sub-Sector]],Table2[Rate of Change - Zone],"Positive")/Table3[[#This Row],[Count]]</f>
        <v>0.35</v>
      </c>
      <c r="V70" s="1">
        <f>COUNTIFS(Table2[Sub-Sector],Table3[[#This Row],[Sub-Sector]],Table2[Sharpe Ratio],"&gt;=0.10")/Table3[[#This Row],[Count]]</f>
        <v>0.15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70">
        <f>_xlfn.RANK.AVG(Table3[[#This Row],[Score]],Table3[Score],1)</f>
        <v>54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70">
        <f>_xlfn.RANK.AVG(Table3[[#This Row],[Score 2 ]],Table3[[Score 2 ]],1)</f>
        <v>69</v>
      </c>
    </row>
    <row r="71" spans="1:26" x14ac:dyDescent="0.3">
      <c r="A71" t="s">
        <v>108</v>
      </c>
      <c r="B71">
        <f>COUNTIFS(Table2[Sub-Sector],Table3[[#This Row],[Sub-Sector]])</f>
        <v>4</v>
      </c>
      <c r="C71" s="1">
        <f>COUNTIFS(Table2[Sub-Sector],Table3[[#This Row],[Sub-Sector]],Table2[Uptrend],"Uptrend")/Table3[[#This Row],[Count]]</f>
        <v>0.25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0.25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1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0.25</v>
      </c>
      <c r="J71" s="1">
        <f>COUNTIFS(Table2[Sub-Sector],Table3[[#This Row],[Sub-Sector]],Table2[% Away From Day Low],"&gt;=0.05")/Table3[[#This Row],[Count]]</f>
        <v>0.25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0.25</v>
      </c>
      <c r="M71" s="1">
        <f>COUNTIFS(Table2[Sub-Sector],Table3[[#This Row],[Sub-Sector]],Table2[% Away From Current Week High],"&lt;=0.05")/Table3[[#This Row],[Count]]</f>
        <v>0.25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0.25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0.75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451.5</v>
      </c>
      <c r="X71">
        <f>_xlfn.RANK.AVG(Table3[[#This Row],[Score]],Table3[Score],1)</f>
        <v>66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1">
        <f>_xlfn.RANK.AVG(Table3[[#This Row],[Score 2 ]],Table3[[Score 2 ]],1)</f>
        <v>70</v>
      </c>
    </row>
    <row r="72" spans="1:26" x14ac:dyDescent="0.3">
      <c r="A72" t="s">
        <v>146</v>
      </c>
      <c r="B72">
        <f>COUNTIFS(Table2[Sub-Sector],Table3[[#This Row],[Sub-Sector]])</f>
        <v>8</v>
      </c>
      <c r="C72" s="1">
        <f>COUNTIFS(Table2[Sub-Sector],Table3[[#This Row],[Sub-Sector]],Table2[Uptrend],"Uptrend")/Table3[[#This Row],[Count]]</f>
        <v>0.125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0.25</v>
      </c>
      <c r="G72" s="1">
        <f>COUNTIFS(Table2[Sub-Sector],Table3[[#This Row],[Sub-Sector]],Table2[1Y Return vs Nifty],"&gt;=10")/Table3[[#This Row],[Count]]</f>
        <v>0.875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0.125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0.125</v>
      </c>
      <c r="M72" s="1">
        <f>COUNTIFS(Table2[Sub-Sector],Table3[[#This Row],[Sub-Sector]],Table2[% Away From Current Week High],"&lt;=0.05")/Table3[[#This Row],[Count]]</f>
        <v>0</v>
      </c>
      <c r="N72" s="1">
        <f>COUNTIFS(Table2[Sub-Sector],Table3[[#This Row],[Sub-Sector]],Table2[% Away From Current Month Low],"&gt;=0.05")/Table3[[#This Row],[Count]]</f>
        <v>0.125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0.375</v>
      </c>
      <c r="U72" s="1">
        <f>COUNTIFS(Table2[Sub-Sector],Table3[[#This Row],[Sub-Sector]],Table2[Rate of Change - Zone],"Positive")/Table3[[#This Row],[Count]]</f>
        <v>0.125</v>
      </c>
      <c r="V72" s="1">
        <f>COUNTIFS(Table2[Sub-Sector],Table3[[#This Row],[Sub-Sector]],Table2[Sharpe Ratio],"&gt;=0.10")/Table3[[#This Row],[Count]]</f>
        <v>0.75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72">
        <f>_xlfn.RANK.AVG(Table3[[#This Row],[Score]],Table3[Score],1)</f>
        <v>83.5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72">
        <f>_xlfn.RANK.AVG(Table3[[#This Row],[Score 2 ]],Table3[[Score 2 ]],1)</f>
        <v>71.5</v>
      </c>
    </row>
    <row r="73" spans="1:26" x14ac:dyDescent="0.3">
      <c r="A73" t="s">
        <v>43</v>
      </c>
      <c r="B73">
        <f>COUNTIFS(Table2[Sub-Sector],Table3[[#This Row],[Sub-Sector]])</f>
        <v>10</v>
      </c>
      <c r="C73" s="1">
        <f>COUNTIFS(Table2[Sub-Sector],Table3[[#This Row],[Sub-Sector]],Table2[Uptrend],"Uptrend")/Table3[[#This Row],[Count]]</f>
        <v>0.4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0.2</v>
      </c>
      <c r="F73" s="1">
        <f>COUNTIFS(Table2[Sub-Sector],Table3[[#This Row],[Sub-Sector]],Table2[6M Return vs Nifty],"&gt;=10")/Table3[[#This Row],[Count]]</f>
        <v>0.3</v>
      </c>
      <c r="G73" s="1">
        <f>COUNTIFS(Table2[Sub-Sector],Table3[[#This Row],[Sub-Sector]],Table2[1Y Return vs Nifty],"&gt;=10")/Table3[[#This Row],[Count]]</f>
        <v>0.6</v>
      </c>
      <c r="H73" s="1">
        <f>COUNTIFS(Table2[Sub-Sector],Table3[[#This Row],[Sub-Sector]],Table2[RSI Exponential â€“ 14D],"&gt;=50")/Table3[[#This Row],[Count]]</f>
        <v>0.2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0.2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0.2</v>
      </c>
      <c r="M73" s="1">
        <f>COUNTIFS(Table2[Sub-Sector],Table3[[#This Row],[Sub-Sector]],Table2[% Away From Current Week High],"&lt;=0.05")/Table3[[#This Row],[Count]]</f>
        <v>0.7</v>
      </c>
      <c r="N73" s="1">
        <f>COUNTIFS(Table2[Sub-Sector],Table3[[#This Row],[Sub-Sector]],Table2[% Away From Current Month Low],"&gt;=0.05")/Table3[[#This Row],[Count]]</f>
        <v>0.2</v>
      </c>
      <c r="O73" s="1">
        <f>COUNTIFS(Table2[Sub-Sector],Table3[[#This Row],[Sub-Sector]],Table2[% Away From Current Month High],"&lt;=0.05")/Table3[[#This Row],[Count]]</f>
        <v>0.2</v>
      </c>
      <c r="P73" s="1">
        <f>COUNTIFS(Table2[Sub-Sector],Table3[[#This Row],[Sub-Sector]],Table2[% Away From 52W High],"&lt;=10")/Table3[[#This Row],[Count]]</f>
        <v>0.3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0.1</v>
      </c>
      <c r="S73" s="1">
        <f>COUNTIFS(Table2[Sub-Sector],Table3[[#This Row],[Sub-Sector]],Table2[% Price above 50 EMA],"&gt;=0")/Table3[[#This Row],[Count]]</f>
        <v>0.3</v>
      </c>
      <c r="T73" s="1">
        <f>COUNTIFS(Table2[Sub-Sector],Table3[[#This Row],[Sub-Sector]],Table2[% Price above 200 EMA],"&gt;=0")/Table3[[#This Row],[Count]]</f>
        <v>0.7</v>
      </c>
      <c r="U73" s="1">
        <f>COUNTIFS(Table2[Sub-Sector],Table3[[#This Row],[Sub-Sector]],Table2[Rate of Change - Zone],"Positive")/Table3[[#This Row],[Count]]</f>
        <v>0.3</v>
      </c>
      <c r="V73" s="1">
        <f>COUNTIFS(Table2[Sub-Sector],Table3[[#This Row],[Sub-Sector]],Table2[Sharpe Ratio],"&gt;=0.10")/Table3[[#This Row],[Count]]</f>
        <v>0.1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</v>
      </c>
      <c r="X73">
        <f>_xlfn.RANK.AVG(Table3[[#This Row],[Score]],Table3[Score],1)</f>
        <v>63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73">
        <f>_xlfn.RANK.AVG(Table3[[#This Row],[Score 2 ]],Table3[[Score 2 ]],1)</f>
        <v>71.5</v>
      </c>
    </row>
    <row r="74" spans="1:26" x14ac:dyDescent="0.3">
      <c r="A74" t="s">
        <v>54</v>
      </c>
      <c r="B74">
        <f>COUNTIFS(Table2[Sub-Sector],Table3[[#This Row],[Sub-Sector]])</f>
        <v>17</v>
      </c>
      <c r="C74" s="1">
        <f>COUNTIFS(Table2[Sub-Sector],Table3[[#This Row],[Sub-Sector]],Table2[Uptrend],"Uptrend")/Table3[[#This Row],[Count]]</f>
        <v>0.35294117647058826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5.8823529411764705E-2</v>
      </c>
      <c r="F74" s="1">
        <f>COUNTIFS(Table2[Sub-Sector],Table3[[#This Row],[Sub-Sector]],Table2[6M Return vs Nifty],"&gt;=10")/Table3[[#This Row],[Count]]</f>
        <v>0.17647058823529413</v>
      </c>
      <c r="G74" s="1">
        <f>COUNTIFS(Table2[Sub-Sector],Table3[[#This Row],[Sub-Sector]],Table2[1Y Return vs Nifty],"&gt;=10")/Table3[[#This Row],[Count]]</f>
        <v>0.23529411764705882</v>
      </c>
      <c r="H74" s="1">
        <f>COUNTIFS(Table2[Sub-Sector],Table3[[#This Row],[Sub-Sector]],Table2[RSI Exponential â€“ 14D],"&gt;=50")/Table3[[#This Row],[Count]]</f>
        <v>5.8823529411764705E-2</v>
      </c>
      <c r="I74" s="1">
        <f>COUNTIFS(Table2[Sub-Sector],Table3[[#This Row],[Sub-Sector]],Table2[Relative Volume],"&gt;=1")/Table3[[#This Row],[Count]]</f>
        <v>0.41176470588235292</v>
      </c>
      <c r="J74" s="1">
        <f>COUNTIFS(Table2[Sub-Sector],Table3[[#This Row],[Sub-Sector]],Table2[% Away From Day Low],"&gt;=0.05")/Table3[[#This Row],[Count]]</f>
        <v>0.11764705882352941</v>
      </c>
      <c r="K74" s="1">
        <f>COUNTIFS(Table2[Sub-Sector],Table3[[#This Row],[Sub-Sector]],Table2[% Away From Day High],"&lt;=0.05")/Table3[[#This Row],[Count]]</f>
        <v>0.94117647058823528</v>
      </c>
      <c r="L74" s="1">
        <f>COUNTIFS(Table2[Sub-Sector],Table3[[#This Row],[Sub-Sector]],Table2[% Away From Current Week Low],"&gt;=0.05")/Table3[[#This Row],[Count]]</f>
        <v>0.11764705882352941</v>
      </c>
      <c r="M74" s="1">
        <f>COUNTIFS(Table2[Sub-Sector],Table3[[#This Row],[Sub-Sector]],Table2[% Away From Current Week High],"&lt;=0.05")/Table3[[#This Row],[Count]]</f>
        <v>0.29411764705882354</v>
      </c>
      <c r="N74" s="1">
        <f>COUNTIFS(Table2[Sub-Sector],Table3[[#This Row],[Sub-Sector]],Table2[% Away From Current Month Low],"&gt;=0.05")/Table3[[#This Row],[Count]]</f>
        <v>0.17647058823529413</v>
      </c>
      <c r="O74" s="1">
        <f>COUNTIFS(Table2[Sub-Sector],Table3[[#This Row],[Sub-Sector]],Table2[% Away From Current Month High],"&lt;=0.05")/Table3[[#This Row],[Count]]</f>
        <v>5.8823529411764705E-2</v>
      </c>
      <c r="P74" s="1">
        <f>COUNTIFS(Table2[Sub-Sector],Table3[[#This Row],[Sub-Sector]],Table2[% Away From 52W High],"&lt;=10")/Table3[[#This Row],[Count]]</f>
        <v>0.11764705882352941</v>
      </c>
      <c r="Q74" s="1">
        <f>COUNTIFS(Table2[Sub-Sector],Table3[[#This Row],[Sub-Sector]],Table2[% Away From 52W Low],"&gt;=10")/Table3[[#This Row],[Count]]</f>
        <v>0.70588235294117652</v>
      </c>
      <c r="R74" s="1">
        <f>COUNTIFS(Table2[Sub-Sector],Table3[[#This Row],[Sub-Sector]],Table2[% Price above 20 EMA],"&gt;=0")/Table3[[#This Row],[Count]]</f>
        <v>5.8823529411764705E-2</v>
      </c>
      <c r="S74" s="1">
        <f>COUNTIFS(Table2[Sub-Sector],Table3[[#This Row],[Sub-Sector]],Table2[% Price above 50 EMA],"&gt;=0")/Table3[[#This Row],[Count]]</f>
        <v>0.11764705882352941</v>
      </c>
      <c r="T74" s="1">
        <f>COUNTIFS(Table2[Sub-Sector],Table3[[#This Row],[Sub-Sector]],Table2[% Price above 200 EMA],"&gt;=0")/Table3[[#This Row],[Count]]</f>
        <v>0.29411764705882354</v>
      </c>
      <c r="U74" s="1">
        <f>COUNTIFS(Table2[Sub-Sector],Table3[[#This Row],[Sub-Sector]],Table2[Rate of Change - Zone],"Positive")/Table3[[#This Row],[Count]]</f>
        <v>0.11764705882352941</v>
      </c>
      <c r="V74" s="1">
        <f>COUNTIFS(Table2[Sub-Sector],Table3[[#This Row],[Sub-Sector]],Table2[Sharpe Ratio],"&gt;=0.10")/Table3[[#This Row],[Count]]</f>
        <v>0.11764705882352941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469.5</v>
      </c>
      <c r="X74">
        <f>_xlfn.RANK.AVG(Table3[[#This Row],[Score]],Table3[Score],1)</f>
        <v>72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</v>
      </c>
      <c r="Z74">
        <f>_xlfn.RANK.AVG(Table3[[#This Row],[Score 2 ]],Table3[[Score 2 ]],1)</f>
        <v>73</v>
      </c>
    </row>
    <row r="75" spans="1:26" x14ac:dyDescent="0.3">
      <c r="A75" t="s">
        <v>60</v>
      </c>
      <c r="B75">
        <f>COUNTIFS(Table2[Sub-Sector],Table3[[#This Row],[Sub-Sector]])</f>
        <v>4</v>
      </c>
      <c r="C75" s="1">
        <f>COUNTIFS(Table2[Sub-Sector],Table3[[#This Row],[Sub-Sector]],Table2[Uptrend],"Uptrend")/Table3[[#This Row],[Count]]</f>
        <v>0.25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0.25</v>
      </c>
      <c r="G75" s="1">
        <f>COUNTIFS(Table2[Sub-Sector],Table3[[#This Row],[Sub-Sector]],Table2[1Y Return vs Nifty],"&gt;=10")/Table3[[#This Row],[Count]]</f>
        <v>0.5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0.25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0.5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0.25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75">
        <f>_xlfn.RANK.AVG(Table3[[#This Row],[Score]],Table3[Score],1)</f>
        <v>85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75">
        <f>_xlfn.RANK.AVG(Table3[[#This Row],[Score 2 ]],Table3[[Score 2 ]],1)</f>
        <v>74.5</v>
      </c>
    </row>
    <row r="76" spans="1:26" x14ac:dyDescent="0.3">
      <c r="A76" t="s">
        <v>552</v>
      </c>
      <c r="B76">
        <f>COUNTIFS(Table2[Sub-Sector],Table3[[#This Row],[Sub-Sector]])</f>
        <v>5</v>
      </c>
      <c r="C76" s="1">
        <f>COUNTIFS(Table2[Sub-Sector],Table3[[#This Row],[Sub-Sector]],Table2[Uptrend],"Uptrend")/Table3[[#This Row],[Count]]</f>
        <v>0.2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0.2</v>
      </c>
      <c r="G76" s="1">
        <f>COUNTIFS(Table2[Sub-Sector],Table3[[#This Row],[Sub-Sector]],Table2[1Y Return vs Nifty],"&gt;=10")/Table3[[#This Row],[Count]]</f>
        <v>0.4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0.4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0.6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0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</v>
      </c>
      <c r="T76" s="1">
        <f>COUNTIFS(Table2[Sub-Sector],Table3[[#This Row],[Sub-Sector]],Table2[% Price above 200 EMA],"&gt;=0")/Table3[[#This Row],[Count]]</f>
        <v>0.2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0.4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76">
        <f>_xlfn.RANK.AVG(Table3[[#This Row],[Score]],Table3[Score],1)</f>
        <v>88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76">
        <f>_xlfn.RANK.AVG(Table3[[#This Row],[Score 2 ]],Table3[[Score 2 ]],1)</f>
        <v>74.5</v>
      </c>
    </row>
    <row r="77" spans="1:26" x14ac:dyDescent="0.3">
      <c r="A77" t="s">
        <v>72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0.33333333333333331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0.33333333333333331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</v>
      </c>
      <c r="N77" s="1">
        <f>COUNTIFS(Table2[Sub-Sector],Table3[[#This Row],[Sub-Sector]],Table2[% Away From Current Month Low],"&gt;=0.05")/Table3[[#This Row],[Count]]</f>
        <v>0.33333333333333331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</v>
      </c>
      <c r="U77" s="1">
        <f>COUNTIFS(Table2[Sub-Sector],Table3[[#This Row],[Sub-Sector]],Table2[Rate of Change - Zone],"Positive")/Table3[[#This Row],[Count]]</f>
        <v>0.33333333333333331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559.5</v>
      </c>
      <c r="X77">
        <f>_xlfn.RANK.AVG(Table3[[#This Row],[Score]],Table3[Score],1)</f>
        <v>90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77">
        <f>_xlfn.RANK.AVG(Table3[[#This Row],[Score 2 ]],Table3[[Score 2 ]],1)</f>
        <v>76</v>
      </c>
    </row>
    <row r="78" spans="1:26" x14ac:dyDescent="0.3">
      <c r="A78" t="s">
        <v>188</v>
      </c>
      <c r="B78">
        <f>COUNTIFS(Table2[Sub-Sector],Table3[[#This Row],[Sub-Sector]])</f>
        <v>6</v>
      </c>
      <c r="C78" s="1">
        <f>COUNTIFS(Table2[Sub-Sector],Table3[[#This Row],[Sub-Sector]],Table2[Uptrend],"Uptrend")/Table3[[#This Row],[Count]]</f>
        <v>0.16666666666666666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0.16666666666666666</v>
      </c>
      <c r="F78" s="1">
        <f>COUNTIFS(Table2[Sub-Sector],Table3[[#This Row],[Sub-Sector]],Table2[6M Return vs Nifty],"&gt;=10")/Table3[[#This Row],[Count]]</f>
        <v>0.16666666666666666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0.33333333333333331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0.33333333333333331</v>
      </c>
      <c r="N78" s="1">
        <f>COUNTIFS(Table2[Sub-Sector],Table3[[#This Row],[Sub-Sector]],Table2[% Away From Current Month Low],"&gt;=0.05")/Table3[[#This Row],[Count]]</f>
        <v>0.16666666666666666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0.5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495.5</v>
      </c>
      <c r="X78">
        <f>_xlfn.RANK.AVG(Table3[[#This Row],[Score]],Table3[Score],1)</f>
        <v>76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78">
        <f>_xlfn.RANK.AVG(Table3[[#This Row],[Score 2 ]],Table3[[Score 2 ]],1)</f>
        <v>77</v>
      </c>
    </row>
    <row r="79" spans="1:26" x14ac:dyDescent="0.3">
      <c r="A79" t="s">
        <v>77</v>
      </c>
      <c r="B79">
        <f>COUNTIFS(Table2[Sub-Sector],Table3[[#This Row],[Sub-Sector]])</f>
        <v>17</v>
      </c>
      <c r="C79" s="1">
        <f>COUNTIFS(Table2[Sub-Sector],Table3[[#This Row],[Sub-Sector]],Table2[Uptrend],"Uptrend")/Table3[[#This Row],[Count]]</f>
        <v>0.29411764705882354</v>
      </c>
      <c r="D79" s="1">
        <f>COUNTIFS(Table2[Sub-Sector],Table3[[#This Row],[Sub-Sector]],Table2[1W Return vs Nifty],"&gt;=5")/Table3[[#This Row],[Count]]</f>
        <v>5.8823529411764705E-2</v>
      </c>
      <c r="E79" s="1">
        <f>COUNTIFS(Table2[Sub-Sector],Table3[[#This Row],[Sub-Sector]],Table2[1M Return vs Nifty],"&gt;=5")/Table3[[#This Row],[Count]]</f>
        <v>0.17647058823529413</v>
      </c>
      <c r="F79" s="1">
        <f>COUNTIFS(Table2[Sub-Sector],Table3[[#This Row],[Sub-Sector]],Table2[6M Return vs Nifty],"&gt;=10")/Table3[[#This Row],[Count]]</f>
        <v>0.11764705882352941</v>
      </c>
      <c r="G79" s="1">
        <f>COUNTIFS(Table2[Sub-Sector],Table3[[#This Row],[Sub-Sector]],Table2[1Y Return vs Nifty],"&gt;=10")/Table3[[#This Row],[Count]]</f>
        <v>0.17647058823529413</v>
      </c>
      <c r="H79" s="1">
        <f>COUNTIFS(Table2[Sub-Sector],Table3[[#This Row],[Sub-Sector]],Table2[RSI Exponential â€“ 14D],"&gt;=50")/Table3[[#This Row],[Count]]</f>
        <v>5.8823529411764705E-2</v>
      </c>
      <c r="I79" s="1">
        <f>COUNTIFS(Table2[Sub-Sector],Table3[[#This Row],[Sub-Sector]],Table2[Relative Volume],"&gt;=1")/Table3[[#This Row],[Count]]</f>
        <v>0.35294117647058826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0.52941176470588236</v>
      </c>
      <c r="N79" s="1">
        <f>COUNTIFS(Table2[Sub-Sector],Table3[[#This Row],[Sub-Sector]],Table2[% Away From Current Month Low],"&gt;=0.05")/Table3[[#This Row],[Count]]</f>
        <v>5.8823529411764705E-2</v>
      </c>
      <c r="O79" s="1">
        <f>COUNTIFS(Table2[Sub-Sector],Table3[[#This Row],[Sub-Sector]],Table2[% Away From Current Month High],"&lt;=0.05")/Table3[[#This Row],[Count]]</f>
        <v>5.8823529411764705E-2</v>
      </c>
      <c r="P79" s="1">
        <f>COUNTIFS(Table2[Sub-Sector],Table3[[#This Row],[Sub-Sector]],Table2[% Away From 52W High],"&lt;=10")/Table3[[#This Row],[Count]]</f>
        <v>0.11764705882352941</v>
      </c>
      <c r="Q79" s="1">
        <f>COUNTIFS(Table2[Sub-Sector],Table3[[#This Row],[Sub-Sector]],Table2[% Away From 52W Low],"&gt;=10")/Table3[[#This Row],[Count]]</f>
        <v>0.76470588235294112</v>
      </c>
      <c r="R79" s="1">
        <f>COUNTIFS(Table2[Sub-Sector],Table3[[#This Row],[Sub-Sector]],Table2[% Price above 20 EMA],"&gt;=0")/Table3[[#This Row],[Count]]</f>
        <v>5.8823529411764705E-2</v>
      </c>
      <c r="S79" s="1">
        <f>COUNTIFS(Table2[Sub-Sector],Table3[[#This Row],[Sub-Sector]],Table2[% Price above 50 EMA],"&gt;=0")/Table3[[#This Row],[Count]]</f>
        <v>0.11764705882352941</v>
      </c>
      <c r="T79" s="1">
        <f>COUNTIFS(Table2[Sub-Sector],Table3[[#This Row],[Sub-Sector]],Table2[% Price above 200 EMA],"&gt;=0")/Table3[[#This Row],[Count]]</f>
        <v>0.35294117647058826</v>
      </c>
      <c r="U79" s="1">
        <f>COUNTIFS(Table2[Sub-Sector],Table3[[#This Row],[Sub-Sector]],Table2[Rate of Change - Zone],"Positive")/Table3[[#This Row],[Count]]</f>
        <v>5.8823529411764705E-2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79">
        <f>_xlfn.RANK.AVG(Table3[[#This Row],[Score]],Table3[Score],1)</f>
        <v>56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79">
        <f>_xlfn.RANK.AVG(Table3[[#This Row],[Score 2 ]],Table3[[Score 2 ]],1)</f>
        <v>78</v>
      </c>
    </row>
    <row r="80" spans="1:26" x14ac:dyDescent="0.3">
      <c r="A80" t="s">
        <v>197</v>
      </c>
      <c r="B80">
        <f>COUNTIFS(Table2[Sub-Sector],Table3[[#This Row],[Sub-Sector]])</f>
        <v>9</v>
      </c>
      <c r="C80" s="1">
        <f>COUNTIFS(Table2[Sub-Sector],Table3[[#This Row],[Sub-Sector]],Table2[Uptrend],"Uptrend")/Table3[[#This Row],[Count]]</f>
        <v>0.33333333333333331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0.44444444444444442</v>
      </c>
      <c r="G80" s="1">
        <f>COUNTIFS(Table2[Sub-Sector],Table3[[#This Row],[Sub-Sector]],Table2[1Y Return vs Nifty],"&gt;=10")/Table3[[#This Row],[Count]]</f>
        <v>0.1111111111111111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0.22222222222222221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0.66666666666666663</v>
      </c>
      <c r="N80" s="1">
        <f>COUNTIFS(Table2[Sub-Sector],Table3[[#This Row],[Sub-Sector]],Table2[% Away From Current Month Low],"&gt;=0.05")/Table3[[#This Row],[Count]]</f>
        <v>0.1111111111111111</v>
      </c>
      <c r="O80" s="1">
        <f>COUNTIFS(Table2[Sub-Sector],Table3[[#This Row],[Sub-Sector]],Table2[% Away From Current Month High],"&lt;=0.05")/Table3[[#This Row],[Count]]</f>
        <v>0.1111111111111111</v>
      </c>
      <c r="P80" s="1">
        <f>COUNTIFS(Table2[Sub-Sector],Table3[[#This Row],[Sub-Sector]],Table2[% Away From 52W High],"&lt;=10")/Table3[[#This Row],[Count]]</f>
        <v>0.1111111111111111</v>
      </c>
      <c r="Q80" s="1">
        <f>COUNTIFS(Table2[Sub-Sector],Table3[[#This Row],[Sub-Sector]],Table2[% Away From 52W Low],"&gt;=10")/Table3[[#This Row],[Count]]</f>
        <v>0.77777777777777779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0.44444444444444442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0.1111111111111111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524.5</v>
      </c>
      <c r="X80">
        <f>_xlfn.RANK.AVG(Table3[[#This Row],[Score]],Table3[Score],1)</f>
        <v>81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80">
        <f>_xlfn.RANK.AVG(Table3[[#This Row],[Score 2 ]],Table3[[Score 2 ]],1)</f>
        <v>79</v>
      </c>
    </row>
    <row r="81" spans="1:26" x14ac:dyDescent="0.3">
      <c r="A81" t="s">
        <v>40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0.33333333333333331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0.33333333333333331</v>
      </c>
      <c r="G81" s="1">
        <f>COUNTIFS(Table2[Sub-Sector],Table3[[#This Row],[Sub-Sector]],Table2[1Y Return vs Nifty],"&gt;=10")/Table3[[#This Row],[Count]]</f>
        <v>0.33333333333333331</v>
      </c>
      <c r="H81" s="1">
        <f>COUNTIFS(Table2[Sub-Sector],Table3[[#This Row],[Sub-Sector]],Table2[RSI Exponential â€“ 14D],"&gt;=50")/Table3[[#This Row],[Count]]</f>
        <v>0.33333333333333331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0.33333333333333331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0.33333333333333331</v>
      </c>
      <c r="M81" s="1">
        <f>COUNTIFS(Table2[Sub-Sector],Table3[[#This Row],[Sub-Sector]],Table2[% Away From Current Week High],"&lt;=0.05")/Table3[[#This Row],[Count]]</f>
        <v>0.66666666666666663</v>
      </c>
      <c r="N81" s="1">
        <f>COUNTIFS(Table2[Sub-Sector],Table3[[#This Row],[Sub-Sector]],Table2[% Away From Current Month Low],"&gt;=0.05")/Table3[[#This Row],[Count]]</f>
        <v>0.33333333333333331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0.33333333333333331</v>
      </c>
      <c r="S81" s="1">
        <f>COUNTIFS(Table2[Sub-Sector],Table3[[#This Row],[Sub-Sector]],Table2[% Price above 50 EMA],"&gt;=0")/Table3[[#This Row],[Count]]</f>
        <v>0.33333333333333331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0.33333333333333331</v>
      </c>
      <c r="V81" s="1">
        <f>COUNTIFS(Table2[Sub-Sector],Table3[[#This Row],[Sub-Sector]],Table2[Sharpe Ratio],"&gt;=0.10")/Table3[[#This Row],[Count]]</f>
        <v>0.66666666666666663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81">
        <f>_xlfn.RANK.AVG(Table3[[#This Row],[Score]],Table3[Score],1)</f>
        <v>83.5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81">
        <f>_xlfn.RANK.AVG(Table3[[#This Row],[Score 2 ]],Table3[[Score 2 ]],1)</f>
        <v>80</v>
      </c>
    </row>
    <row r="82" spans="1:26" x14ac:dyDescent="0.3">
      <c r="A82" t="s">
        <v>1031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0.5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0.5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0.5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82">
        <f>_xlfn.RANK.AVG(Table3[[#This Row],[Score]],Table3[Score],1)</f>
        <v>79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82">
        <f>_xlfn.RANK.AVG(Table3[[#This Row],[Score 2 ]],Table3[[Score 2 ]],1)</f>
        <v>81.5</v>
      </c>
    </row>
    <row r="83" spans="1:26" x14ac:dyDescent="0.3">
      <c r="A83" t="s">
        <v>1006</v>
      </c>
      <c r="B83">
        <f>COUNTIFS(Table2[Sub-Sector],Table3[[#This Row],[Sub-Sector]])</f>
        <v>5</v>
      </c>
      <c r="C83" s="1">
        <f>COUNTIFS(Table2[Sub-Sector],Table3[[#This Row],[Sub-Sector]],Table2[Uptrend],"Uptrend")/Table3[[#This Row],[Count]]</f>
        <v>0.4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0.2</v>
      </c>
      <c r="F83" s="1">
        <f>COUNTIFS(Table2[Sub-Sector],Table3[[#This Row],[Sub-Sector]],Table2[6M Return vs Nifty],"&gt;=10")/Table3[[#This Row],[Count]]</f>
        <v>0.4</v>
      </c>
      <c r="G83" s="1">
        <f>COUNTIFS(Table2[Sub-Sector],Table3[[#This Row],[Sub-Sector]],Table2[1Y Return vs Nifty],"&gt;=10")/Table3[[#This Row],[Count]]</f>
        <v>0.6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0.2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0.2</v>
      </c>
      <c r="M83" s="1">
        <f>COUNTIFS(Table2[Sub-Sector],Table3[[#This Row],[Sub-Sector]],Table2[% Away From Current Week High],"&lt;=0.05")/Table3[[#This Row],[Count]]</f>
        <v>0.4</v>
      </c>
      <c r="N83" s="1">
        <f>COUNTIFS(Table2[Sub-Sector],Table3[[#This Row],[Sub-Sector]],Table2[% Away From Current Month Low],"&gt;=0.05")/Table3[[#This Row],[Count]]</f>
        <v>0.2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0.2</v>
      </c>
      <c r="T83" s="1">
        <f>COUNTIFS(Table2[Sub-Sector],Table3[[#This Row],[Sub-Sector]],Table2[% Price above 200 EMA],"&gt;=0")/Table3[[#This Row],[Count]]</f>
        <v>0.6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83">
        <f>_xlfn.RANK.AVG(Table3[[#This Row],[Score]],Table3[Score],1)</f>
        <v>71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83">
        <f>_xlfn.RANK.AVG(Table3[[#This Row],[Score 2 ]],Table3[[Score 2 ]],1)</f>
        <v>81.5</v>
      </c>
    </row>
    <row r="84" spans="1:26" x14ac:dyDescent="0.3">
      <c r="A84" t="s">
        <v>67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0.66666666666666663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0.33333333333333331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0.33333333333333331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0.33333333333333331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572.5</v>
      </c>
      <c r="X84">
        <f>_xlfn.RANK.AVG(Table3[[#This Row],[Score]],Table3[Score],1)</f>
        <v>93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84">
        <f>_xlfn.RANK.AVG(Table3[[#This Row],[Score 2 ]],Table3[[Score 2 ]],1)</f>
        <v>83.5</v>
      </c>
    </row>
    <row r="85" spans="1:26" x14ac:dyDescent="0.3">
      <c r="A85" t="s">
        <v>149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0.33333333333333331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0.33333333333333331</v>
      </c>
      <c r="F85" s="1">
        <f>COUNTIFS(Table2[Sub-Sector],Table3[[#This Row],[Sub-Sector]],Table2[6M Return vs Nifty],"&gt;=10")/Table3[[#This Row],[Count]]</f>
        <v>0.33333333333333331</v>
      </c>
      <c r="G85" s="1">
        <f>COUNTIFS(Table2[Sub-Sector],Table3[[#This Row],[Sub-Sector]],Table2[1Y Return vs Nifty],"&gt;=10")/Table3[[#This Row],[Count]]</f>
        <v>0.66666666666666663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0.66666666666666663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0.66666666666666663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0.33333333333333331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85">
        <f>_xlfn.RANK.AVG(Table3[[#This Row],[Score]],Table3[Score],1)</f>
        <v>67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85">
        <f>_xlfn.RANK.AVG(Table3[[#This Row],[Score 2 ]],Table3[[Score 2 ]],1)</f>
        <v>83.5</v>
      </c>
    </row>
    <row r="86" spans="1:26" x14ac:dyDescent="0.3">
      <c r="A86" t="s">
        <v>454</v>
      </c>
      <c r="B86">
        <f>COUNTIFS(Table2[Sub-Sector],Table3[[#This Row],[Sub-Sector]])</f>
        <v>17</v>
      </c>
      <c r="C86" s="1">
        <f>COUNTIFS(Table2[Sub-Sector],Table3[[#This Row],[Sub-Sector]],Table2[Uptrend],"Uptrend")/Table3[[#This Row],[Count]]</f>
        <v>0.41176470588235292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5.8823529411764705E-2</v>
      </c>
      <c r="F86" s="1">
        <f>COUNTIFS(Table2[Sub-Sector],Table3[[#This Row],[Sub-Sector]],Table2[6M Return vs Nifty],"&gt;=10")/Table3[[#This Row],[Count]]</f>
        <v>0.17647058823529413</v>
      </c>
      <c r="G86" s="1">
        <f>COUNTIFS(Table2[Sub-Sector],Table3[[#This Row],[Sub-Sector]],Table2[1Y Return vs Nifty],"&gt;=10")/Table3[[#This Row],[Count]]</f>
        <v>0.23529411764705882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0.17647058823529413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0.94117647058823528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0.23529411764705882</v>
      </c>
      <c r="N86" s="1">
        <f>COUNTIFS(Table2[Sub-Sector],Table3[[#This Row],[Sub-Sector]],Table2[% Away From Current Month Low],"&gt;=0.05")/Table3[[#This Row],[Count]]</f>
        <v>5.8823529411764705E-2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0.82352941176470584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0.11764705882352941</v>
      </c>
      <c r="T86" s="1">
        <f>COUNTIFS(Table2[Sub-Sector],Table3[[#This Row],[Sub-Sector]],Table2[% Price above 200 EMA],"&gt;=0")/Table3[[#This Row],[Count]]</f>
        <v>0.47058823529411764</v>
      </c>
      <c r="U86" s="1">
        <f>COUNTIFS(Table2[Sub-Sector],Table3[[#This Row],[Sub-Sector]],Table2[Rate of Change - Zone],"Positive")/Table3[[#This Row],[Count]]</f>
        <v>0.17647058823529413</v>
      </c>
      <c r="V86" s="1">
        <f>COUNTIFS(Table2[Sub-Sector],Table3[[#This Row],[Sub-Sector]],Table2[Sharpe Ratio],"&gt;=0.10")/Table3[[#This Row],[Count]]</f>
        <v>0.11764705882352941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86">
        <f>_xlfn.RANK.AVG(Table3[[#This Row],[Score]],Table3[Score],1)</f>
        <v>75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86">
        <f>_xlfn.RANK.AVG(Table3[[#This Row],[Score 2 ]],Table3[[Score 2 ]],1)</f>
        <v>85</v>
      </c>
    </row>
    <row r="87" spans="1:26" x14ac:dyDescent="0.3">
      <c r="A87" t="s">
        <v>457</v>
      </c>
      <c r="B87">
        <f>COUNTIFS(Table2[Sub-Sector],Table3[[#This Row],[Sub-Sector]])</f>
        <v>9</v>
      </c>
      <c r="C87" s="1">
        <f>COUNTIFS(Table2[Sub-Sector],Table3[[#This Row],[Sub-Sector]],Table2[Uptrend],"Uptrend")/Table3[[#This Row],[Count]]</f>
        <v>0.33333333333333331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0.22222222222222221</v>
      </c>
      <c r="F87" s="1">
        <f>COUNTIFS(Table2[Sub-Sector],Table3[[#This Row],[Sub-Sector]],Table2[6M Return vs Nifty],"&gt;=10")/Table3[[#This Row],[Count]]</f>
        <v>0.22222222222222221</v>
      </c>
      <c r="G87" s="1">
        <f>COUNTIFS(Table2[Sub-Sector],Table3[[#This Row],[Sub-Sector]],Table2[1Y Return vs Nifty],"&gt;=10")/Table3[[#This Row],[Count]]</f>
        <v>0.33333333333333331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0.1111111111111111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0.1111111111111111</v>
      </c>
      <c r="N87" s="1">
        <f>COUNTIFS(Table2[Sub-Sector],Table3[[#This Row],[Sub-Sector]],Table2[% Away From Current Month Low],"&gt;=0.05")/Table3[[#This Row],[Count]]</f>
        <v>0.1111111111111111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0.66666666666666663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0.1111111111111111</v>
      </c>
      <c r="T87" s="1">
        <f>COUNTIFS(Table2[Sub-Sector],Table3[[#This Row],[Sub-Sector]],Table2[% Price above 200 EMA],"&gt;=0")/Table3[[#This Row],[Count]]</f>
        <v>0.33333333333333331</v>
      </c>
      <c r="U87" s="1">
        <f>COUNTIFS(Table2[Sub-Sector],Table3[[#This Row],[Sub-Sector]],Table2[Rate of Change - Zone],"Positive")/Table3[[#This Row],[Count]]</f>
        <v>0.1111111111111111</v>
      </c>
      <c r="V87" s="1">
        <f>COUNTIFS(Table2[Sub-Sector],Table3[[#This Row],[Sub-Sector]],Table2[Sharpe Ratio],"&gt;=0.10")/Table3[[#This Row],[Count]]</f>
        <v>0.33333333333333331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87">
        <f>_xlfn.RANK.AVG(Table3[[#This Row],[Score]],Table3[Score],1)</f>
        <v>74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87">
        <f>_xlfn.RANK.AVG(Table3[[#This Row],[Score 2 ]],Table3[[Score 2 ]],1)</f>
        <v>86</v>
      </c>
    </row>
    <row r="88" spans="1:26" x14ac:dyDescent="0.3">
      <c r="A88" t="s">
        <v>400</v>
      </c>
      <c r="B88">
        <f>COUNTIFS(Table2[Sub-Sector],Table3[[#This Row],[Sub-Sector]])</f>
        <v>6</v>
      </c>
      <c r="C88" s="1">
        <f>COUNTIFS(Table2[Sub-Sector],Table3[[#This Row],[Sub-Sector]],Table2[Uptrend],"Uptrend")/Table3[[#This Row],[Count]]</f>
        <v>0.16666666666666666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0.16666666666666666</v>
      </c>
      <c r="F88" s="1">
        <f>COUNTIFS(Table2[Sub-Sector],Table3[[#This Row],[Sub-Sector]],Table2[6M Return vs Nifty],"&gt;=10")/Table3[[#This Row],[Count]]</f>
        <v>0.16666666666666666</v>
      </c>
      <c r="G88" s="1">
        <f>COUNTIFS(Table2[Sub-Sector],Table3[[#This Row],[Sub-Sector]],Table2[1Y Return vs Nifty],"&gt;=10")/Table3[[#This Row],[Count]]</f>
        <v>0.16666666666666666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0.16666666666666666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0.5</v>
      </c>
      <c r="N88" s="1">
        <f>COUNTIFS(Table2[Sub-Sector],Table3[[#This Row],[Sub-Sector]],Table2[% Away From Current Month Low],"&gt;=0.05")/Table3[[#This Row],[Count]]</f>
        <v>0.33333333333333331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0.66666666666666663</v>
      </c>
      <c r="U88" s="1">
        <f>COUNTIFS(Table2[Sub-Sector],Table3[[#This Row],[Sub-Sector]],Table2[Rate of Change - Zone],"Positive")/Table3[[#This Row],[Count]]</f>
        <v>0.16666666666666666</v>
      </c>
      <c r="V88" s="1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88">
        <f>_xlfn.RANK.AVG(Table3[[#This Row],[Score]],Table3[Score],1)</f>
        <v>80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88">
        <f>_xlfn.RANK.AVG(Table3[[#This Row],[Score 2 ]],Table3[[Score 2 ]],1)</f>
        <v>87</v>
      </c>
    </row>
    <row r="89" spans="1:26" x14ac:dyDescent="0.3">
      <c r="A89" t="s">
        <v>581</v>
      </c>
      <c r="B89">
        <f>COUNTIFS(Table2[Sub-Sector],Table3[[#This Row],[Sub-Sector]])</f>
        <v>8</v>
      </c>
      <c r="C89" s="1">
        <f>COUNTIFS(Table2[Sub-Sector],Table3[[#This Row],[Sub-Sector]],Table2[Uptrend],"Uptrend")/Table3[[#This Row],[Count]]</f>
        <v>0.5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0.25</v>
      </c>
      <c r="G89" s="1">
        <f>COUNTIFS(Table2[Sub-Sector],Table3[[#This Row],[Sub-Sector]],Table2[1Y Return vs Nifty],"&gt;=10")/Table3[[#This Row],[Count]]</f>
        <v>0</v>
      </c>
      <c r="H89" s="1">
        <f>COUNTIFS(Table2[Sub-Sector],Table3[[#This Row],[Sub-Sector]],Table2[RSI Exponential â€“ 14D],"&gt;=50")/Table3[[#This Row],[Count]]</f>
        <v>0.25</v>
      </c>
      <c r="I89" s="1">
        <f>COUNTIFS(Table2[Sub-Sector],Table3[[#This Row],[Sub-Sector]],Table2[Relative Volume],"&gt;=1")/Table3[[#This Row],[Count]]</f>
        <v>0.125</v>
      </c>
      <c r="J89" s="1">
        <f>COUNTIFS(Table2[Sub-Sector],Table3[[#This Row],[Sub-Sector]],Table2[% Away From Day Low],"&gt;=0.05")/Table3[[#This Row],[Count]]</f>
        <v>0.25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0.375</v>
      </c>
      <c r="M89" s="1">
        <f>COUNTIFS(Table2[Sub-Sector],Table3[[#This Row],[Sub-Sector]],Table2[% Away From Current Week High],"&lt;=0.05")/Table3[[#This Row],[Count]]</f>
        <v>0.625</v>
      </c>
      <c r="N89" s="1">
        <f>COUNTIFS(Table2[Sub-Sector],Table3[[#This Row],[Sub-Sector]],Table2[% Away From Current Month Low],"&gt;=0.05")/Table3[[#This Row],[Count]]</f>
        <v>0.5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0.125</v>
      </c>
      <c r="Q89" s="1">
        <f>COUNTIFS(Table2[Sub-Sector],Table3[[#This Row],[Sub-Sector]],Table2[% Away From 52W Low],"&gt;=10")/Table3[[#This Row],[Count]]</f>
        <v>0.875</v>
      </c>
      <c r="R89" s="1">
        <f>COUNTIFS(Table2[Sub-Sector],Table3[[#This Row],[Sub-Sector]],Table2[% Price above 20 EMA],"&gt;=0")/Table3[[#This Row],[Count]]</f>
        <v>0.125</v>
      </c>
      <c r="S89" s="1">
        <f>COUNTIFS(Table2[Sub-Sector],Table3[[#This Row],[Sub-Sector]],Table2[% Price above 50 EMA],"&gt;=0")/Table3[[#This Row],[Count]]</f>
        <v>0.375</v>
      </c>
      <c r="T89" s="1">
        <f>COUNTIFS(Table2[Sub-Sector],Table3[[#This Row],[Sub-Sector]],Table2[% Price above 200 EMA],"&gt;=0")/Table3[[#This Row],[Count]]</f>
        <v>0.75</v>
      </c>
      <c r="U89" s="1">
        <f>COUNTIFS(Table2[Sub-Sector],Table3[[#This Row],[Sub-Sector]],Table2[Rate of Change - Zone],"Positive")/Table3[[#This Row],[Count]]</f>
        <v>0.25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89">
        <f>_xlfn.RANK.AVG(Table3[[#This Row],[Score]],Table3[Score],1)</f>
        <v>82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89">
        <f>_xlfn.RANK.AVG(Table3[[#This Row],[Score 2 ]],Table3[[Score 2 ]],1)</f>
        <v>88</v>
      </c>
    </row>
    <row r="90" spans="1:26" x14ac:dyDescent="0.3">
      <c r="A90" t="s">
        <v>957</v>
      </c>
      <c r="B90">
        <f>COUNTIFS(Table2[Sub-Sector],Table3[[#This Row],[Sub-Sector]])</f>
        <v>1</v>
      </c>
      <c r="C90" s="1">
        <f>COUNTIFS(Table2[Sub-Sector],Table3[[#This Row],[Sub-Sector]],Table2[Uptrend],"Uptrend")/Table3[[#This Row],[Count]]</f>
        <v>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1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</v>
      </c>
      <c r="X90">
        <f>_xlfn.RANK.AVG(Table3[[#This Row],[Score]],Table3[Score],1)</f>
        <v>77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90">
        <f>_xlfn.RANK.AVG(Table3[[#This Row],[Score 2 ]],Table3[[Score 2 ]],1)</f>
        <v>89</v>
      </c>
    </row>
    <row r="91" spans="1:26" x14ac:dyDescent="0.3">
      <c r="A91" t="s">
        <v>86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1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91">
        <f>_xlfn.RANK.AVG(Table3[[#This Row],[Score]],Table3[Score],1)</f>
        <v>98.5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1">
        <f>_xlfn.RANK.AVG(Table3[[#This Row],[Score 2 ]],Table3[[Score 2 ]],1)</f>
        <v>92.5</v>
      </c>
    </row>
    <row r="92" spans="1:26" x14ac:dyDescent="0.3">
      <c r="A92" t="s">
        <v>92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0.66666666666666663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92">
        <f>_xlfn.RANK.AVG(Table3[[#This Row],[Score]],Table3[Score],1)</f>
        <v>98.5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2">
        <f>_xlfn.RANK.AVG(Table3[[#This Row],[Score 2 ]],Table3[[Score 2 ]],1)</f>
        <v>92.5</v>
      </c>
    </row>
    <row r="93" spans="1:26" x14ac:dyDescent="0.3">
      <c r="A93" t="s">
        <v>647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93">
        <f>_xlfn.RANK.AVG(Table3[[#This Row],[Score]],Table3[Score],1)</f>
        <v>98.5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3">
        <f>_xlfn.RANK.AVG(Table3[[#This Row],[Score 2 ]],Table3[[Score 2 ]],1)</f>
        <v>92.5</v>
      </c>
    </row>
    <row r="94" spans="1:26" x14ac:dyDescent="0.3">
      <c r="A94" t="s">
        <v>280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0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94">
        <f>_xlfn.RANK.AVG(Table3[[#This Row],[Score]],Table3[Score],1)</f>
        <v>98.5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4">
        <f>_xlfn.RANK.AVG(Table3[[#This Row],[Score 2 ]],Table3[[Score 2 ]],1)</f>
        <v>92.5</v>
      </c>
    </row>
    <row r="95" spans="1:26" x14ac:dyDescent="0.3">
      <c r="A95" t="s">
        <v>1456</v>
      </c>
      <c r="B95">
        <f>COUNTIFS(Table2[Sub-Sector],Table3[[#This Row],[Sub-Sector]])</f>
        <v>2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0.5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0.5</v>
      </c>
      <c r="M95" s="1">
        <f>COUNTIFS(Table2[Sub-Sector],Table3[[#This Row],[Sub-Sector]],Table2[% Away From Current Week High],"&lt;=0.05")/Table3[[#This Row],[Count]]</f>
        <v>0</v>
      </c>
      <c r="N95" s="1">
        <f>COUNTIFS(Table2[Sub-Sector],Table3[[#This Row],[Sub-Sector]],Table2[% Away From Current Month Low],"&gt;=0.05")/Table3[[#This Row],[Count]]</f>
        <v>0.5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95">
        <f>_xlfn.RANK.AVG(Table3[[#This Row],[Score]],Table3[Score],1)</f>
        <v>98.5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5">
        <f>_xlfn.RANK.AVG(Table3[[#This Row],[Score 2 ]],Table3[[Score 2 ]],1)</f>
        <v>92.5</v>
      </c>
    </row>
    <row r="96" spans="1:26" x14ac:dyDescent="0.3">
      <c r="A96" t="s">
        <v>529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96">
        <f>_xlfn.RANK.AVG(Table3[[#This Row],[Score]],Table3[Score],1)</f>
        <v>98.5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6">
        <f>_xlfn.RANK.AVG(Table3[[#This Row],[Score 2 ]],Table3[[Score 2 ]],1)</f>
        <v>92.5</v>
      </c>
    </row>
    <row r="97" spans="1:26" x14ac:dyDescent="0.3">
      <c r="A97" t="s">
        <v>1367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1</v>
      </c>
      <c r="V97" s="1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</v>
      </c>
      <c r="X97">
        <f>_xlfn.RANK.AVG(Table3[[#This Row],[Score]],Table3[Score],1)</f>
        <v>103.5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97">
        <f>_xlfn.RANK.AVG(Table3[[#This Row],[Score 2 ]],Table3[[Score 2 ]],1)</f>
        <v>97</v>
      </c>
    </row>
    <row r="98" spans="1:26" x14ac:dyDescent="0.3">
      <c r="A98" t="s">
        <v>534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</v>
      </c>
      <c r="X98">
        <f>_xlfn.RANK.AVG(Table3[[#This Row],[Score]],Table3[Score],1)</f>
        <v>103.5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98">
        <f>_xlfn.RANK.AVG(Table3[[#This Row],[Score 2 ]],Table3[[Score 2 ]],1)</f>
        <v>97</v>
      </c>
    </row>
    <row r="99" spans="1:26" x14ac:dyDescent="0.3">
      <c r="A99" t="s">
        <v>1434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0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</v>
      </c>
      <c r="X99">
        <f>_xlfn.RANK.AVG(Table3[[#This Row],[Score]],Table3[Score],1)</f>
        <v>103.5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99">
        <f>_xlfn.RANK.AVG(Table3[[#This Row],[Score 2 ]],Table3[[Score 2 ]],1)</f>
        <v>97</v>
      </c>
    </row>
    <row r="100" spans="1:26" x14ac:dyDescent="0.3">
      <c r="A100" t="s">
        <v>27</v>
      </c>
      <c r="B100">
        <f>COUNTIFS(Table2[Sub-Sector],Table3[[#This Row],[Sub-Sector]])</f>
        <v>4</v>
      </c>
      <c r="C100" s="1">
        <f>COUNTIFS(Table2[Sub-Sector],Table3[[#This Row],[Sub-Sector]],Table2[Uptrend],"Uptrend")/Table3[[#This Row],[Count]]</f>
        <v>0.25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0.25</v>
      </c>
      <c r="G100" s="1">
        <f>COUNTIFS(Table2[Sub-Sector],Table3[[#This Row],[Sub-Sector]],Table2[1Y Return vs Nifty],"&gt;=10")/Table3[[#This Row],[Count]]</f>
        <v>0.25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0.25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0.25</v>
      </c>
      <c r="M100" s="1">
        <f>COUNTIFS(Table2[Sub-Sector],Table3[[#This Row],[Sub-Sector]],Table2[% Away From Current Week High],"&lt;=0.05")/Table3[[#This Row],[Count]]</f>
        <v>0.25</v>
      </c>
      <c r="N100" s="1">
        <f>COUNTIFS(Table2[Sub-Sector],Table3[[#This Row],[Sub-Sector]],Table2[% Away From Current Month Low],"&gt;=0.05")/Table3[[#This Row],[Count]]</f>
        <v>0.25</v>
      </c>
      <c r="O100" s="1">
        <f>COUNTIFS(Table2[Sub-Sector],Table3[[#This Row],[Sub-Sector]],Table2[% Away From Current Month High],"&lt;=0.05")/Table3[[#This Row],[Count]]</f>
        <v>0.25</v>
      </c>
      <c r="P100" s="1">
        <f>COUNTIFS(Table2[Sub-Sector],Table3[[#This Row],[Sub-Sector]],Table2[% Away From 52W High],"&lt;=10")/Table3[[#This Row],[Count]]</f>
        <v>0.25</v>
      </c>
      <c r="Q100" s="1">
        <f>COUNTIFS(Table2[Sub-Sector],Table3[[#This Row],[Sub-Sector]],Table2[% Away From 52W Low],"&gt;=10")/Table3[[#This Row],[Count]]</f>
        <v>0.75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0.25</v>
      </c>
      <c r="T100" s="1">
        <f>COUNTIFS(Table2[Sub-Sector],Table3[[#This Row],[Sub-Sector]],Table2[% Price above 200 EMA],"&gt;=0")/Table3[[#This Row],[Count]]</f>
        <v>0.25</v>
      </c>
      <c r="U100" s="1">
        <f>COUNTIFS(Table2[Sub-Sector],Table3[[#This Row],[Sub-Sector]],Table2[Rate of Change - Zone],"Positive")/Table3[[#This Row],[Count]]</f>
        <v>0.25</v>
      </c>
      <c r="V100" s="1">
        <f>COUNTIFS(Table2[Sub-Sector],Table3[[#This Row],[Sub-Sector]],Table2[Sharpe Ratio],"&gt;=0.10")/Table3[[#This Row],[Count]]</f>
        <v>0.25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100">
        <f>_xlfn.RANK.AVG(Table3[[#This Row],[Score]],Table3[Score],1)</f>
        <v>91.5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0">
        <f>_xlfn.RANK.AVG(Table3[[#This Row],[Score 2 ]],Table3[[Score 2 ]],1)</f>
        <v>99.5</v>
      </c>
    </row>
    <row r="101" spans="1:26" x14ac:dyDescent="0.3">
      <c r="A101" t="s">
        <v>1499</v>
      </c>
      <c r="B101">
        <f>COUNTIFS(Table2[Sub-Sector],Table3[[#This Row],[Sub-Sector]])</f>
        <v>4</v>
      </c>
      <c r="C101" s="1">
        <f>COUNTIFS(Table2[Sub-Sector],Table3[[#This Row],[Sub-Sector]],Table2[Uptrend],"Uptrend")/Table3[[#This Row],[Count]]</f>
        <v>0.25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0.25</v>
      </c>
      <c r="G101" s="1">
        <f>COUNTIFS(Table2[Sub-Sector],Table3[[#This Row],[Sub-Sector]],Table2[1Y Return vs Nifty],"&gt;=10")/Table3[[#This Row],[Count]]</f>
        <v>0.25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0.25</v>
      </c>
      <c r="N101" s="1">
        <f>COUNTIFS(Table2[Sub-Sector],Table3[[#This Row],[Sub-Sector]],Table2[% Away From Current Month Low],"&gt;=0.05")/Table3[[#This Row],[Count]]</f>
        <v>0.25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0.25</v>
      </c>
      <c r="U101" s="1">
        <f>COUNTIFS(Table2[Sub-Sector],Table3[[#This Row],[Sub-Sector]],Table2[Rate of Change - Zone],"Positive")/Table3[[#This Row],[Count]]</f>
        <v>0.25</v>
      </c>
      <c r="V101" s="1">
        <f>COUNTIFS(Table2[Sub-Sector],Table3[[#This Row],[Sub-Sector]],Table2[Sharpe Ratio],"&gt;=0.10")/Table3[[#This Row],[Count]]</f>
        <v>0.5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101">
        <f>_xlfn.RANK.AVG(Table3[[#This Row],[Score]],Table3[Score],1)</f>
        <v>91.5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1">
        <f>_xlfn.RANK.AVG(Table3[[#This Row],[Score 2 ]],Table3[[Score 2 ]],1)</f>
        <v>99.5</v>
      </c>
    </row>
    <row r="102" spans="1:26" x14ac:dyDescent="0.3">
      <c r="A102" t="s">
        <v>37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0.33333333333333331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0.33333333333333331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0.66666666666666663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0.66666666666666663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0.33333333333333331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02">
        <f>_xlfn.RANK.AVG(Table3[[#This Row],[Score]],Table3[Score],1)</f>
        <v>106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2">
        <f>_xlfn.RANK.AVG(Table3[[#This Row],[Score 2 ]],Table3[[Score 2 ]],1)</f>
        <v>101</v>
      </c>
    </row>
    <row r="103" spans="1:26" x14ac:dyDescent="0.3">
      <c r="A103" t="s">
        <v>445</v>
      </c>
      <c r="B103">
        <f>COUNTIFS(Table2[Sub-Sector],Table3[[#This Row],[Sub-Sector]])</f>
        <v>11</v>
      </c>
      <c r="C103" s="1">
        <f>COUNTIFS(Table2[Sub-Sector],Table3[[#This Row],[Sub-Sector]],Table2[Uptrend],"Uptrend")/Table3[[#This Row],[Count]]</f>
        <v>9.0909090909090912E-2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9.0909090909090912E-2</v>
      </c>
      <c r="G103" s="1">
        <f>COUNTIFS(Table2[Sub-Sector],Table3[[#This Row],[Sub-Sector]],Table2[1Y Return vs Nifty],"&gt;=10")/Table3[[#This Row],[Count]]</f>
        <v>9.0909090909090912E-2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9.0909090909090912E-2</v>
      </c>
      <c r="J103" s="1">
        <f>COUNTIFS(Table2[Sub-Sector],Table3[[#This Row],[Sub-Sector]],Table2[% Away From Day Low],"&gt;=0.05")/Table3[[#This Row],[Count]]</f>
        <v>9.0909090909090912E-2</v>
      </c>
      <c r="K103" s="1">
        <f>COUNTIFS(Table2[Sub-Sector],Table3[[#This Row],[Sub-Sector]],Table2[% Away From Day High],"&lt;=0.05")/Table3[[#This Row],[Count]]</f>
        <v>0.81818181818181823</v>
      </c>
      <c r="L103" s="1">
        <f>COUNTIFS(Table2[Sub-Sector],Table3[[#This Row],[Sub-Sector]],Table2[% Away From Current Week Low],"&gt;=0.05")/Table3[[#This Row],[Count]]</f>
        <v>9.0909090909090912E-2</v>
      </c>
      <c r="M103" s="1">
        <f>COUNTIFS(Table2[Sub-Sector],Table3[[#This Row],[Sub-Sector]],Table2[% Away From Current Week High],"&lt;=0.05")/Table3[[#This Row],[Count]]</f>
        <v>0.18181818181818182</v>
      </c>
      <c r="N103" s="1">
        <f>COUNTIFS(Table2[Sub-Sector],Table3[[#This Row],[Sub-Sector]],Table2[% Away From Current Month Low],"&gt;=0.05")/Table3[[#This Row],[Count]]</f>
        <v>9.0909090909090912E-2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0.54545454545454541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9.0909090909090912E-2</v>
      </c>
      <c r="U103" s="1">
        <f>COUNTIFS(Table2[Sub-Sector],Table3[[#This Row],[Sub-Sector]],Table2[Rate of Change - Zone],"Positive")/Table3[[#This Row],[Count]]</f>
        <v>9.0909090909090912E-2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588.5</v>
      </c>
      <c r="X103">
        <f>_xlfn.RANK.AVG(Table3[[#This Row],[Score]],Table3[Score],1)</f>
        <v>95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3">
        <f>_xlfn.RANK.AVG(Table3[[#This Row],[Score 2 ]],Table3[[Score 2 ]],1)</f>
        <v>102</v>
      </c>
    </row>
    <row r="104" spans="1:26" x14ac:dyDescent="0.3">
      <c r="A104" t="s">
        <v>34</v>
      </c>
      <c r="B104">
        <f>COUNTIFS(Table2[Sub-Sector],Table3[[#This Row],[Sub-Sector]])</f>
        <v>11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9.0909090909090912E-2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0.36363636363636365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9.0909090909090912E-2</v>
      </c>
      <c r="J104" s="1">
        <f>COUNTIFS(Table2[Sub-Sector],Table3[[#This Row],[Sub-Sector]],Table2[% Away From Day Low],"&gt;=0.05")/Table3[[#This Row],[Count]]</f>
        <v>0.27272727272727271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0.27272727272727271</v>
      </c>
      <c r="M104" s="1">
        <f>COUNTIFS(Table2[Sub-Sector],Table3[[#This Row],[Sub-Sector]],Table2[% Away From Current Week High],"&lt;=0.05")/Table3[[#This Row],[Count]]</f>
        <v>9.0909090909090912E-2</v>
      </c>
      <c r="N104" s="1">
        <f>COUNTIFS(Table2[Sub-Sector],Table3[[#This Row],[Sub-Sector]],Table2[% Away From Current Month Low],"&gt;=0.05")/Table3[[#This Row],[Count]]</f>
        <v>0.27272727272727271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9.0909090909090912E-2</v>
      </c>
      <c r="U104" s="1">
        <f>COUNTIFS(Table2[Sub-Sector],Table3[[#This Row],[Sub-Sector]],Table2[Rate of Change - Zone],"Positive")/Table3[[#This Row],[Count]]</f>
        <v>9.0909090909090912E-2</v>
      </c>
      <c r="V104" s="1">
        <f>COUNTIFS(Table2[Sub-Sector],Table3[[#This Row],[Sub-Sector]],Table2[Sharpe Ratio],"&gt;=0.10")/Table3[[#This Row],[Count]]</f>
        <v>0.54545454545454541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04">
        <f>_xlfn.RANK.AVG(Table3[[#This Row],[Score]],Table3[Score],1)</f>
        <v>94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342.5</v>
      </c>
      <c r="Z104">
        <f>_xlfn.RANK.AVG(Table3[[#This Row],[Score 2 ]],Table3[[Score 2 ]],1)</f>
        <v>103</v>
      </c>
    </row>
    <row r="105" spans="1:26" x14ac:dyDescent="0.3">
      <c r="A105" t="s">
        <v>913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0.33333333333333331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0.33333333333333331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0.33333333333333331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</v>
      </c>
      <c r="X105">
        <f>_xlfn.RANK.AVG(Table3[[#This Row],[Score]],Table3[Score],1)</f>
        <v>108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05">
        <f>_xlfn.RANK.AVG(Table3[[#This Row],[Score 2 ]],Table3[[Score 2 ]],1)</f>
        <v>104</v>
      </c>
    </row>
    <row r="106" spans="1:26" x14ac:dyDescent="0.3">
      <c r="A106" t="s">
        <v>1382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0.5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0.5</v>
      </c>
      <c r="F106" s="1">
        <f>COUNTIFS(Table2[Sub-Sector],Table3[[#This Row],[Sub-Sector]],Table2[6M Return vs Nifty],"&gt;=10")/Table3[[#This Row],[Count]]</f>
        <v>0.5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0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0.5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0.5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106">
        <f>_xlfn.RANK.AVG(Table3[[#This Row],[Score]],Table3[Score],1)</f>
        <v>73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06">
        <f>_xlfn.RANK.AVG(Table3[[#This Row],[Score 2 ]],Table3[[Score 2 ]],1)</f>
        <v>105.5</v>
      </c>
    </row>
    <row r="107" spans="1:26" x14ac:dyDescent="0.3">
      <c r="A107" t="s">
        <v>630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0.5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0.5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0.5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0.5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617.5</v>
      </c>
      <c r="X107">
        <f>_xlfn.RANK.AVG(Table3[[#This Row],[Score]],Table3[Score],1)</f>
        <v>109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07">
        <f>_xlfn.RANK.AVG(Table3[[#This Row],[Score 2 ]],Table3[[Score 2 ]],1)</f>
        <v>105.5</v>
      </c>
    </row>
    <row r="108" spans="1:26" x14ac:dyDescent="0.3">
      <c r="A108" t="s">
        <v>95</v>
      </c>
      <c r="B108">
        <f>COUNTIFS(Table2[Sub-Sector],Table3[[#This Row],[Sub-Sector]])</f>
        <v>4</v>
      </c>
      <c r="C108" s="1">
        <f>COUNTIFS(Table2[Sub-Sector],Table3[[#This Row],[Sub-Sector]],Table2[Uptrend],"Uptrend")/Table3[[#This Row],[Count]]</f>
        <v>0.25</v>
      </c>
      <c r="D108" s="1">
        <f>COUNTIFS(Table2[Sub-Sector],Table3[[#This Row],[Sub-Sector]],Table2[1W Return vs Nifty],"&gt;=5")/Table3[[#This Row],[Count]]</f>
        <v>0.25</v>
      </c>
      <c r="E108" s="1">
        <f>COUNTIFS(Table2[Sub-Sector],Table3[[#This Row],[Sub-Sector]],Table2[1M Return vs Nifty],"&gt;=5")/Table3[[#This Row],[Count]]</f>
        <v>0.25</v>
      </c>
      <c r="F108" s="1">
        <f>COUNTIFS(Table2[Sub-Sector],Table3[[#This Row],[Sub-Sector]],Table2[6M Return vs Nifty],"&gt;=10")/Table3[[#This Row],[Count]]</f>
        <v>0.25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0.25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0.75</v>
      </c>
      <c r="N108" s="1">
        <f>COUNTIFS(Table2[Sub-Sector],Table3[[#This Row],[Sub-Sector]],Table2[% Away From Current Month Low],"&gt;=0.05")/Table3[[#This Row],[Count]]</f>
        <v>0.25</v>
      </c>
      <c r="O108" s="1">
        <f>COUNTIFS(Table2[Sub-Sector],Table3[[#This Row],[Sub-Sector]],Table2[% Away From Current Month High],"&lt;=0.05")/Table3[[#This Row],[Count]]</f>
        <v>0.25</v>
      </c>
      <c r="P108" s="1">
        <f>COUNTIFS(Table2[Sub-Sector],Table3[[#This Row],[Sub-Sector]],Table2[% Away From 52W High],"&lt;=10")/Table3[[#This Row],[Count]]</f>
        <v>0.25</v>
      </c>
      <c r="Q108" s="1">
        <f>COUNTIFS(Table2[Sub-Sector],Table3[[#This Row],[Sub-Sector]],Table2[% Away From 52W Low],"&gt;=10")/Table3[[#This Row],[Count]]</f>
        <v>0.75</v>
      </c>
      <c r="R108" s="1">
        <f>COUNTIFS(Table2[Sub-Sector],Table3[[#This Row],[Sub-Sector]],Table2[% Price above 20 EMA],"&gt;=0")/Table3[[#This Row],[Count]]</f>
        <v>0.25</v>
      </c>
      <c r="S108" s="1">
        <f>COUNTIFS(Table2[Sub-Sector],Table3[[#This Row],[Sub-Sector]],Table2[% Price above 50 EMA],"&gt;=0")/Table3[[#This Row],[Count]]</f>
        <v>0.25</v>
      </c>
      <c r="T108" s="1">
        <f>COUNTIFS(Table2[Sub-Sector],Table3[[#This Row],[Sub-Sector]],Table2[% Price above 200 EMA],"&gt;=0")/Table3[[#This Row],[Count]]</f>
        <v>0.25</v>
      </c>
      <c r="U108" s="1">
        <f>COUNTIFS(Table2[Sub-Sector],Table3[[#This Row],[Sub-Sector]],Table2[Rate of Change - Zone],"Positive")/Table3[[#This Row],[Count]]</f>
        <v>0.25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108">
        <f>_xlfn.RANK.AVG(Table3[[#This Row],[Score]],Table3[Score],1)</f>
        <v>68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</v>
      </c>
      <c r="Z108">
        <f>_xlfn.RANK.AVG(Table3[[#This Row],[Score 2 ]],Table3[[Score 2 ]],1)</f>
        <v>107</v>
      </c>
    </row>
    <row r="109" spans="1:26" x14ac:dyDescent="0.3">
      <c r="A109" t="s">
        <v>598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0.5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0.5</v>
      </c>
      <c r="V109" s="1">
        <f>COUNTIFS(Table2[Sub-Sector],Table3[[#This Row],[Sub-Sector]],Table2[Sharpe Ratio],"&gt;=0.10")/Table3[[#This Row],[Count]]</f>
        <v>0.5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</v>
      </c>
      <c r="X109">
        <f>_xlfn.RANK.AVG(Table3[[#This Row],[Score]],Table3[Score],1)</f>
        <v>110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</v>
      </c>
      <c r="Z109">
        <f>_xlfn.RANK.AVG(Table3[[#This Row],[Score 2 ]],Table3[[Score 2 ]],1)</f>
        <v>108</v>
      </c>
    </row>
    <row r="110" spans="1:26" x14ac:dyDescent="0.3">
      <c r="A110" t="s">
        <v>883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0.5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0.5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0.5</v>
      </c>
      <c r="M110" s="1">
        <f>COUNTIFS(Table2[Sub-Sector],Table3[[#This Row],[Sub-Sector]],Table2[% Away From Current Week High],"&lt;=0.05")/Table3[[#This Row],[Count]]</f>
        <v>0</v>
      </c>
      <c r="N110" s="1">
        <f>COUNTIFS(Table2[Sub-Sector],Table3[[#This Row],[Sub-Sector]],Table2[% Away From Current Month Low],"&gt;=0.05")/Table3[[#This Row],[Count]]</f>
        <v>0.5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0.5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643.5</v>
      </c>
      <c r="X110">
        <f>_xlfn.RANK.AVG(Table3[[#This Row],[Score]],Table3[Score],1)</f>
        <v>111.5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375.5</v>
      </c>
      <c r="Z110">
        <f>_xlfn.RANK.AVG(Table3[[#This Row],[Score 2 ]],Table3[[Score 2 ]],1)</f>
        <v>109.5</v>
      </c>
    </row>
    <row r="111" spans="1:26" x14ac:dyDescent="0.3">
      <c r="A111" t="s">
        <v>1145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0.5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0.5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643.5</v>
      </c>
      <c r="X111">
        <f>_xlfn.RANK.AVG(Table3[[#This Row],[Score]],Table3[Score],1)</f>
        <v>111.5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375.5</v>
      </c>
      <c r="Z111">
        <f>_xlfn.RANK.AVG(Table3[[#This Row],[Score 2 ]],Table3[[Score 2 ]],1)</f>
        <v>109.5</v>
      </c>
    </row>
    <row r="112" spans="1:26" x14ac:dyDescent="0.3">
      <c r="A112" t="s">
        <v>518</v>
      </c>
      <c r="B112">
        <f>COUNTIFS(Table2[Sub-Sector],Table3[[#This Row],[Sub-Sector]])</f>
        <v>5</v>
      </c>
      <c r="C112" s="1">
        <f>COUNTIFS(Table2[Sub-Sector],Table3[[#This Row],[Sub-Sector]],Table2[Uptrend],"Uptrend")/Table3[[#This Row],[Count]]</f>
        <v>0.4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0.2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0.2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0.8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0.4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112">
        <f>_xlfn.RANK.AVG(Table3[[#This Row],[Score]],Table3[Score],1)</f>
        <v>107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2">
        <f>_xlfn.RANK.AVG(Table3[[#This Row],[Score 2 ]],Table3[[Score 2 ]],1)</f>
        <v>111</v>
      </c>
    </row>
    <row r="113" spans="1:26" x14ac:dyDescent="0.3">
      <c r="A113" t="s">
        <v>506</v>
      </c>
      <c r="B113">
        <f>COUNTIFS(Table2[Sub-Sector],Table3[[#This Row],[Sub-Sector]])</f>
        <v>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13">
        <f>_xlfn.RANK.AVG(Table3[[#This Row],[Score]],Table3[Score],1)</f>
        <v>118.5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3">
        <f>_xlfn.RANK.AVG(Table3[[#This Row],[Score 2 ]],Table3[[Score 2 ]],1)</f>
        <v>118</v>
      </c>
    </row>
    <row r="114" spans="1:26" x14ac:dyDescent="0.3">
      <c r="A114" t="s">
        <v>1764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14">
        <f>_xlfn.RANK.AVG(Table3[[#This Row],[Score]],Table3[Score],1)</f>
        <v>118.5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4">
        <f>_xlfn.RANK.AVG(Table3[[#This Row],[Score 2 ]],Table3[[Score 2 ]],1)</f>
        <v>118</v>
      </c>
    </row>
    <row r="115" spans="1:26" x14ac:dyDescent="0.3">
      <c r="A115" t="s">
        <v>1162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1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1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1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15">
        <f>_xlfn.RANK.AVG(Table3[[#This Row],[Score]],Table3[Score],1)</f>
        <v>118.5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5">
        <f>_xlfn.RANK.AVG(Table3[[#This Row],[Score 2 ]],Table3[[Score 2 ]],1)</f>
        <v>118</v>
      </c>
    </row>
    <row r="116" spans="1:26" x14ac:dyDescent="0.3">
      <c r="A116" t="s">
        <v>320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16">
        <f>_xlfn.RANK.AVG(Table3[[#This Row],[Score]],Table3[Score],1)</f>
        <v>118.5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6">
        <f>_xlfn.RANK.AVG(Table3[[#This Row],[Score 2 ]],Table3[[Score 2 ]],1)</f>
        <v>118</v>
      </c>
    </row>
    <row r="117" spans="1:26" x14ac:dyDescent="0.3">
      <c r="A117" t="s">
        <v>1863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17">
        <f>_xlfn.RANK.AVG(Table3[[#This Row],[Score]],Table3[Score],1)</f>
        <v>118.5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7">
        <f>_xlfn.RANK.AVG(Table3[[#This Row],[Score 2 ]],Table3[[Score 2 ]],1)</f>
        <v>118</v>
      </c>
    </row>
    <row r="118" spans="1:26" x14ac:dyDescent="0.3">
      <c r="A118" t="s">
        <v>438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18">
        <f>_xlfn.RANK.AVG(Table3[[#This Row],[Score]],Table3[Score],1)</f>
        <v>118.5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8">
        <f>_xlfn.RANK.AVG(Table3[[#This Row],[Score 2 ]],Table3[[Score 2 ]],1)</f>
        <v>118</v>
      </c>
    </row>
    <row r="119" spans="1:26" x14ac:dyDescent="0.3">
      <c r="A119" t="s">
        <v>787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19">
        <f>_xlfn.RANK.AVG(Table3[[#This Row],[Score]],Table3[Score],1)</f>
        <v>118.5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9">
        <f>_xlfn.RANK.AVG(Table3[[#This Row],[Score 2 ]],Table3[[Score 2 ]],1)</f>
        <v>118</v>
      </c>
    </row>
    <row r="120" spans="1:26" x14ac:dyDescent="0.3">
      <c r="A120" t="s">
        <v>1541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0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</v>
      </c>
      <c r="X120">
        <f>_xlfn.RANK.AVG(Table3[[#This Row],[Score]],Table3[Score],1)</f>
        <v>103.5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0">
        <f>_xlfn.RANK.AVG(Table3[[#This Row],[Score 2 ]],Table3[[Score 2 ]],1)</f>
        <v>118</v>
      </c>
    </row>
    <row r="121" spans="1:26" x14ac:dyDescent="0.3">
      <c r="A121" t="s">
        <v>1177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21">
        <f>_xlfn.RANK.AVG(Table3[[#This Row],[Score]],Table3[Score],1)</f>
        <v>118.5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1">
        <f>_xlfn.RANK.AVG(Table3[[#This Row],[Score 2 ]],Table3[[Score 2 ]],1)</f>
        <v>118</v>
      </c>
    </row>
    <row r="122" spans="1:26" x14ac:dyDescent="0.3">
      <c r="A122" t="s">
        <v>1987</v>
      </c>
      <c r="B122">
        <f>COUNTIFS(Table2[Sub-Sector],Table3[[#This Row],[Sub-Sector]])</f>
        <v>3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0.33333333333333331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22">
        <f>_xlfn.RANK.AVG(Table3[[#This Row],[Score]],Table3[Score],1)</f>
        <v>118.5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2">
        <f>_xlfn.RANK.AVG(Table3[[#This Row],[Score 2 ]],Table3[[Score 2 ]],1)</f>
        <v>118</v>
      </c>
    </row>
    <row r="123" spans="1:26" x14ac:dyDescent="0.3">
      <c r="A123" t="s">
        <v>1973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23">
        <f>_xlfn.RANK.AVG(Table3[[#This Row],[Score]],Table3[Score],1)</f>
        <v>118.5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3">
        <f>_xlfn.RANK.AVG(Table3[[#This Row],[Score 2 ]],Table3[[Score 2 ]],1)</f>
        <v>118</v>
      </c>
    </row>
    <row r="124" spans="1:26" x14ac:dyDescent="0.3">
      <c r="A124" t="s">
        <v>1624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0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24">
        <f>_xlfn.RANK.AVG(Table3[[#This Row],[Score]],Table3[Score],1)</f>
        <v>118.5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4">
        <f>_xlfn.RANK.AVG(Table3[[#This Row],[Score 2 ]],Table3[[Score 2 ]],1)</f>
        <v>118</v>
      </c>
    </row>
    <row r="125" spans="1:26" x14ac:dyDescent="0.3">
      <c r="A125" t="s">
        <v>355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25">
        <f>_xlfn.RANK.AVG(Table3[[#This Row],[Score]],Table3[Score],1)</f>
        <v>118.5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5">
        <f>_xlfn.RANK.AVG(Table3[[#This Row],[Score 2 ]],Table3[[Score 2 ]],1)</f>
        <v>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0F70-DD3B-4A5D-A808-7DBB2D8926A7}">
  <dimension ref="A1:AV733"/>
  <sheetViews>
    <sheetView workbookViewId="0"/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3117</v>
      </c>
      <c r="D1" t="s">
        <v>2</v>
      </c>
      <c r="E1" t="s">
        <v>3</v>
      </c>
      <c r="F1" t="s">
        <v>4</v>
      </c>
      <c r="G1" t="s">
        <v>5</v>
      </c>
      <c r="H1" t="s">
        <v>3140</v>
      </c>
      <c r="I1" t="s">
        <v>6</v>
      </c>
      <c r="J1" t="s">
        <v>3141</v>
      </c>
      <c r="K1" t="s">
        <v>7</v>
      </c>
      <c r="L1" t="s">
        <v>3142</v>
      </c>
      <c r="M1" t="s">
        <v>8</v>
      </c>
      <c r="N1" t="s">
        <v>3143</v>
      </c>
      <c r="O1" t="s">
        <v>3144</v>
      </c>
      <c r="P1" t="s">
        <v>9</v>
      </c>
      <c r="Q1" t="s">
        <v>10</v>
      </c>
      <c r="R1" t="s">
        <v>11</v>
      </c>
      <c r="S1" s="1" t="s">
        <v>3145</v>
      </c>
      <c r="T1" s="1" t="s">
        <v>3146</v>
      </c>
      <c r="U1" s="1" t="s">
        <v>3147</v>
      </c>
      <c r="V1" t="s">
        <v>12</v>
      </c>
      <c r="W1" t="s">
        <v>3148</v>
      </c>
      <c r="X1" t="s">
        <v>3149</v>
      </c>
      <c r="Y1" t="s">
        <v>3150</v>
      </c>
      <c r="Z1" t="s">
        <v>3151</v>
      </c>
      <c r="AA1" t="s">
        <v>3152</v>
      </c>
      <c r="AB1" t="s">
        <v>3153</v>
      </c>
      <c r="AC1" s="1" t="s">
        <v>3154</v>
      </c>
      <c r="AD1" s="1" t="s">
        <v>3155</v>
      </c>
      <c r="AE1" s="1" t="s">
        <v>3156</v>
      </c>
      <c r="AF1" s="1" t="s">
        <v>3157</v>
      </c>
      <c r="AG1" s="1" t="s">
        <v>3158</v>
      </c>
      <c r="AH1" s="1" t="s">
        <v>3159</v>
      </c>
      <c r="AI1" t="s">
        <v>13</v>
      </c>
      <c r="AJ1" t="s">
        <v>14</v>
      </c>
      <c r="AK1" t="s">
        <v>3160</v>
      </c>
      <c r="AL1" t="s">
        <v>3161</v>
      </c>
      <c r="AM1" t="s">
        <v>3162</v>
      </c>
      <c r="AN1" t="s">
        <v>3163</v>
      </c>
      <c r="AO1" t="s">
        <v>3164</v>
      </c>
      <c r="AP1" t="s">
        <v>15</v>
      </c>
      <c r="AQ1" s="2" t="s">
        <v>3168</v>
      </c>
      <c r="AR1" s="2" t="s">
        <v>3169</v>
      </c>
      <c r="AS1" s="2" t="s">
        <v>3170</v>
      </c>
      <c r="AT1" s="2" t="s">
        <v>3171</v>
      </c>
      <c r="AU1" s="2" t="s">
        <v>3172</v>
      </c>
      <c r="AV1" s="2" t="s">
        <v>3173</v>
      </c>
    </row>
    <row r="2" spans="1:48" x14ac:dyDescent="0.3">
      <c r="A2" t="s">
        <v>940</v>
      </c>
      <c r="B2" t="s">
        <v>941</v>
      </c>
      <c r="C2" t="s">
        <v>3129</v>
      </c>
      <c r="D2" t="s">
        <v>141</v>
      </c>
      <c r="E2">
        <v>15297.439084920001</v>
      </c>
      <c r="F2">
        <v>585.79999999999995</v>
      </c>
      <c r="G2">
        <v>159.84523919538401</v>
      </c>
      <c r="H2">
        <f>(Table2[[#This Row],[1Y Return vs Nifty]]-AVERAGE(Table2[1Y Return vs Nifty]))/_xlfn.STDEV.P(Table2[1Y Return vs Nifty])</f>
        <v>2.3304361780578593</v>
      </c>
      <c r="I2">
        <v>-1.9615916306532699</v>
      </c>
      <c r="J2">
        <f>(Table2[[#This Row],[1M Return vs Nifty]]-AVERAGE(Table2[1M Return vs Nifty]))/_xlfn.STDEV.P(Table2[1M Return vs Nifty])</f>
        <v>-4.4892265795556871E-2</v>
      </c>
      <c r="K2">
        <v>179.68413514374001</v>
      </c>
      <c r="L2">
        <f>(Table2[[#This Row],[6M Return vs Nifty]]-AVERAGE(Table2[6M Return vs Nifty]))/_xlfn.STDEV.P(Table2[6M Return vs Nifty])</f>
        <v>6.0309887327149569</v>
      </c>
      <c r="M2">
        <v>-3.8768493084057698</v>
      </c>
      <c r="N2">
        <f>(Table2[[#This Row],[1W Return vs Nifty]]-AVERAGE(Table2[1W Return vs Nifty]))/_xlfn.STDEV.P(Table2[1W Return vs Nifty])</f>
        <v>5.817230710294001E-2</v>
      </c>
      <c r="O2">
        <v>600.97</v>
      </c>
      <c r="P2">
        <v>566.73742465631506</v>
      </c>
      <c r="Q2">
        <v>390.40727241035302</v>
      </c>
      <c r="R2">
        <v>43.596638721727501</v>
      </c>
      <c r="S2" s="1">
        <f>(Table2[[#This Row],[Close Price]]-Table2[[#This Row],[20D EMA]])/Table2[[#This Row],[20D EMA]]</f>
        <v>-2.5242524585253959E-2</v>
      </c>
      <c r="T2" s="1">
        <f>(Table2[[#This Row],[Close Price]]-Table2[[#This Row],[50D EMA]])/Table2[[#This Row],[50D EMA]]</f>
        <v>3.363563885911533E-2</v>
      </c>
      <c r="U2" s="1">
        <f>(Table2[[#This Row],[Close Price]]-Table2[[#This Row],[200D EMA]])/Table2[[#This Row],[200D EMA]]</f>
        <v>0.50048434390912599</v>
      </c>
      <c r="V2">
        <v>0.60187500704610597</v>
      </c>
      <c r="W2">
        <v>556.54999999999995</v>
      </c>
      <c r="X2">
        <v>595</v>
      </c>
      <c r="Y2">
        <v>556.54999999999995</v>
      </c>
      <c r="Z2">
        <v>620</v>
      </c>
      <c r="AA2">
        <v>532.20000000000005</v>
      </c>
      <c r="AB2">
        <v>648.4</v>
      </c>
      <c r="AC2" s="1">
        <f>(Table2[[#This Row],[Close Price]]/Table2[[#This Row],[Day Low]])-1</f>
        <v>5.2555924894438943E-2</v>
      </c>
      <c r="AD2" s="1">
        <f>(Table2[[#This Row],[Day High]]/Table2[[#This Row],[Close Price]])-1</f>
        <v>1.5705018777739888E-2</v>
      </c>
      <c r="AE2" s="1">
        <f>(Table2[[#This Row],[Close Price]]/Table2[[#This Row],[Current Week Low]])-1</f>
        <v>5.2555924894438943E-2</v>
      </c>
      <c r="AF2" s="1">
        <f>(Table2[[#This Row],[Current Week High]]/Table2[[#This Row],[Close Price]])-1</f>
        <v>5.8381700238989476E-2</v>
      </c>
      <c r="AG2" s="1">
        <f>(Table2[[#This Row],[Close Price]]/Table2[[#This Row],[Current Month Low]])-1</f>
        <v>0.10071401728673424</v>
      </c>
      <c r="AH2" s="1">
        <f>(Table2[[#This Row],[Current Month High]]/Table2[[#This Row],[Close Price]])-1</f>
        <v>0.10686241037896904</v>
      </c>
      <c r="AI2">
        <v>18.470467736428802</v>
      </c>
      <c r="AJ2">
        <v>299.30472717357901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0.34</v>
      </c>
      <c r="AM2" t="s">
        <v>3166</v>
      </c>
      <c r="AN2">
        <v>8.75</v>
      </c>
      <c r="AO2" t="s">
        <v>3166</v>
      </c>
      <c r="AP2">
        <v>0.26045550782237997</v>
      </c>
      <c r="AQ2">
        <f>(Table2[[#This Row],[Sharpe Ratio]]-AVERAGE(Table2[Sharpe Ratio]))/_xlfn.STDEV.P(Table2[Sharpe Ratio])</f>
        <v>2.351440018669928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10.726144970750127</v>
      </c>
      <c r="AS2">
        <f>_xlfn.RANK.AVG(Table2[[#This Row],[1Y Return vs Nifty Z-Score]],Table2[1Y Return vs Nifty Z-Score])</f>
        <v>22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9.6666666666666661</v>
      </c>
    </row>
    <row r="3" spans="1:48" x14ac:dyDescent="0.3">
      <c r="A3" t="s">
        <v>109</v>
      </c>
      <c r="B3" t="s">
        <v>110</v>
      </c>
      <c r="C3" t="s">
        <v>3132</v>
      </c>
      <c r="D3" t="s">
        <v>111</v>
      </c>
      <c r="E3">
        <v>267017.29658093001</v>
      </c>
      <c r="F3">
        <v>7511.3</v>
      </c>
      <c r="G3">
        <v>250.35411573227799</v>
      </c>
      <c r="H3">
        <f>(Table2[[#This Row],[1Y Return vs Nifty]]-AVERAGE(Table2[1Y Return vs Nifty]))/_xlfn.STDEV.P(Table2[1Y Return vs Nifty])</f>
        <v>3.8797525103679589</v>
      </c>
      <c r="I3">
        <v>5.4952760769651201</v>
      </c>
      <c r="J3">
        <f>(Table2[[#This Row],[1M Return vs Nifty]]-AVERAGE(Table2[1M Return vs Nifty]))/_xlfn.STDEV.P(Table2[1M Return vs Nifty])</f>
        <v>0.81287348583729113</v>
      </c>
      <c r="K3">
        <v>71.390797732576601</v>
      </c>
      <c r="L3">
        <f>(Table2[[#This Row],[6M Return vs Nifty]]-AVERAGE(Table2[6M Return vs Nifty]))/_xlfn.STDEV.P(Table2[6M Return vs Nifty])</f>
        <v>2.3038770674199087</v>
      </c>
      <c r="M3">
        <v>-5.4080208333940698</v>
      </c>
      <c r="N3">
        <f>(Table2[[#This Row],[1W Return vs Nifty]]-AVERAGE(Table2[1W Return vs Nifty]))/_xlfn.STDEV.P(Table2[1W Return vs Nifty])</f>
        <v>-0.24335144944156217</v>
      </c>
      <c r="O3">
        <v>7690.64</v>
      </c>
      <c r="P3">
        <v>7257.9573685211799</v>
      </c>
      <c r="Q3">
        <v>5426.4311874000996</v>
      </c>
      <c r="R3">
        <v>36.664870999813999</v>
      </c>
      <c r="S3" s="1">
        <f>(Table2[[#This Row],[Close Price]]-Table2[[#This Row],[20D EMA]])/Table2[[#This Row],[20D EMA]]</f>
        <v>-2.3319255614617267E-2</v>
      </c>
      <c r="T3" s="1">
        <f>(Table2[[#This Row],[Close Price]]-Table2[[#This Row],[50D EMA]])/Table2[[#This Row],[50D EMA]]</f>
        <v>3.4905500076041263E-2</v>
      </c>
      <c r="U3" s="1">
        <f>(Table2[[#This Row],[Close Price]]-Table2[[#This Row],[200D EMA]])/Table2[[#This Row],[200D EMA]]</f>
        <v>0.38420625648784806</v>
      </c>
      <c r="V3">
        <v>0.66497669200469001</v>
      </c>
      <c r="W3">
        <v>7450</v>
      </c>
      <c r="X3">
        <v>7585</v>
      </c>
      <c r="Y3">
        <v>7450</v>
      </c>
      <c r="Z3">
        <v>7850</v>
      </c>
      <c r="AA3">
        <v>7272</v>
      </c>
      <c r="AB3">
        <v>8345</v>
      </c>
      <c r="AC3" s="1">
        <f>(Table2[[#This Row],[Close Price]]/Table2[[#This Row],[Day Low]])-1</f>
        <v>8.2281879194630037E-3</v>
      </c>
      <c r="AD3" s="1">
        <f>(Table2[[#This Row],[Day High]]/Table2[[#This Row],[Close Price]])-1</f>
        <v>9.8118834289671053E-3</v>
      </c>
      <c r="AE3" s="1">
        <f>(Table2[[#This Row],[Close Price]]/Table2[[#This Row],[Current Week Low]])-1</f>
        <v>8.2281879194630037E-3</v>
      </c>
      <c r="AF3" s="1">
        <f>(Table2[[#This Row],[Current Week High]]/Table2[[#This Row],[Close Price]])-1</f>
        <v>4.5092061294316643E-2</v>
      </c>
      <c r="AG3" s="1">
        <f>(Table2[[#This Row],[Close Price]]/Table2[[#This Row],[Current Month Low]])-1</f>
        <v>3.2907040704070356E-2</v>
      </c>
      <c r="AH3" s="1">
        <f>(Table2[[#This Row],[Current Month High]]/Table2[[#This Row],[Close Price]])-1</f>
        <v>0.11099277089185633</v>
      </c>
      <c r="AI3">
        <v>11.0992770891856</v>
      </c>
      <c r="AJ3">
        <v>286.18508997429302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0.37</v>
      </c>
      <c r="AM3" t="s">
        <v>3166</v>
      </c>
      <c r="AN3">
        <v>0.83</v>
      </c>
      <c r="AO3" t="s">
        <v>3166</v>
      </c>
      <c r="AP3">
        <v>0.290720792080157</v>
      </c>
      <c r="AQ3">
        <f>(Table2[[#This Row],[Sharpe Ratio]]-AVERAGE(Table2[Sharpe Ratio]))/_xlfn.STDEV.P(Table2[Sharpe Ratio])</f>
        <v>2.7075279064804922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9.4606795206640886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23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10.333333333333334</v>
      </c>
    </row>
    <row r="4" spans="1:48" x14ac:dyDescent="0.3">
      <c r="A4" t="s">
        <v>724</v>
      </c>
      <c r="B4" t="s">
        <v>725</v>
      </c>
      <c r="C4" t="s">
        <v>3133</v>
      </c>
      <c r="D4" t="s">
        <v>138</v>
      </c>
      <c r="E4">
        <v>23602.428133354999</v>
      </c>
      <c r="F4">
        <v>690.35</v>
      </c>
      <c r="G4">
        <v>182.083703862188</v>
      </c>
      <c r="H4">
        <f>(Table2[[#This Row],[1Y Return vs Nifty]]-AVERAGE(Table2[1Y Return vs Nifty]))/_xlfn.STDEV.P(Table2[1Y Return vs Nifty])</f>
        <v>2.7111106249419272</v>
      </c>
      <c r="I4">
        <v>-0.32111005614153099</v>
      </c>
      <c r="J4">
        <f>(Table2[[#This Row],[1M Return vs Nifty]]-AVERAGE(Table2[1M Return vs Nifty]))/_xlfn.STDEV.P(Table2[1M Return vs Nifty])</f>
        <v>0.14381282674125595</v>
      </c>
      <c r="K4">
        <v>82.494143549546706</v>
      </c>
      <c r="L4">
        <f>(Table2[[#This Row],[6M Return vs Nifty]]-AVERAGE(Table2[6M Return vs Nifty]))/_xlfn.STDEV.P(Table2[6M Return vs Nifty])</f>
        <v>2.6860188566336949</v>
      </c>
      <c r="M4">
        <v>-9.6841512379948593</v>
      </c>
      <c r="N4">
        <f>(Table2[[#This Row],[1W Return vs Nifty]]-AVERAGE(Table2[1W Return vs Nifty]))/_xlfn.STDEV.P(Table2[1W Return vs Nifty])</f>
        <v>-1.0854222965200724</v>
      </c>
      <c r="O4">
        <v>722.47</v>
      </c>
      <c r="P4">
        <v>667.74104846309206</v>
      </c>
      <c r="Q4">
        <v>488.010457392798</v>
      </c>
      <c r="R4">
        <v>33.519199937874397</v>
      </c>
      <c r="S4" s="1">
        <f>(Table2[[#This Row],[Close Price]]-Table2[[#This Row],[20D EMA]])/Table2[[#This Row],[20D EMA]]</f>
        <v>-4.4458593436405666E-2</v>
      </c>
      <c r="T4" s="1">
        <f>(Table2[[#This Row],[Close Price]]-Table2[[#This Row],[50D EMA]])/Table2[[#This Row],[50D EMA]]</f>
        <v>3.3858861289037E-2</v>
      </c>
      <c r="U4" s="1">
        <f>(Table2[[#This Row],[Close Price]]-Table2[[#This Row],[200D EMA]])/Table2[[#This Row],[200D EMA]]</f>
        <v>0.41462132530561652</v>
      </c>
      <c r="V4">
        <v>0.56265345850086601</v>
      </c>
      <c r="W4">
        <v>678.55</v>
      </c>
      <c r="X4">
        <v>726.9</v>
      </c>
      <c r="Y4">
        <v>678.55</v>
      </c>
      <c r="Z4">
        <v>776.35</v>
      </c>
      <c r="AA4">
        <v>653.5</v>
      </c>
      <c r="AB4">
        <v>796.25</v>
      </c>
      <c r="AC4" s="1">
        <f>(Table2[[#This Row],[Close Price]]/Table2[[#This Row],[Day Low]])-1</f>
        <v>1.7390022842826758E-2</v>
      </c>
      <c r="AD4" s="1">
        <f>(Table2[[#This Row],[Day High]]/Table2[[#This Row],[Close Price]])-1</f>
        <v>5.2944158760049209E-2</v>
      </c>
      <c r="AE4" s="1">
        <f>(Table2[[#This Row],[Close Price]]/Table2[[#This Row],[Current Week Low]])-1</f>
        <v>1.7390022842826758E-2</v>
      </c>
      <c r="AF4" s="1">
        <f>(Table2[[#This Row],[Current Week High]]/Table2[[#This Row],[Close Price]])-1</f>
        <v>0.12457449120011588</v>
      </c>
      <c r="AG4" s="1">
        <f>(Table2[[#This Row],[Close Price]]/Table2[[#This Row],[Current Month Low]])-1</f>
        <v>5.6388676358071876E-2</v>
      </c>
      <c r="AH4" s="1">
        <f>(Table2[[#This Row],[Current Month High]]/Table2[[#This Row],[Close Price]])-1</f>
        <v>0.15340044904758443</v>
      </c>
      <c r="AI4">
        <v>15.3400449047584</v>
      </c>
      <c r="AJ4">
        <v>213.79545454545399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0.37</v>
      </c>
      <c r="AM4" t="s">
        <v>3166</v>
      </c>
      <c r="AN4">
        <v>3.88</v>
      </c>
      <c r="AO4" t="s">
        <v>3166</v>
      </c>
      <c r="AP4">
        <v>0.26613913155924801</v>
      </c>
      <c r="AQ4">
        <f>(Table2[[#This Row],[Sharpe Ratio]]-AVERAGE(Table2[Sharpe Ratio]))/_xlfn.STDEV.P(Table2[Sharpe Ratio])</f>
        <v>2.4183110103425491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6.8738310221393544</v>
      </c>
      <c r="AS4">
        <f>_xlfn.RANK.AVG(Table2[[#This Row],[1Y Return vs Nifty Z-Score]],Table2[1Y Return vs Nifty Z-Score])</f>
        <v>16</v>
      </c>
      <c r="AT4">
        <f>_xlfn.RANK.AVG(Table2[[#This Row],[6M Return vs Nifty Z-Score]],Table2[6M Return vs Nifty Z-Score])</f>
        <v>16</v>
      </c>
      <c r="AU4">
        <f>_xlfn.RANK.AVG(Table2[[#This Row],[Sharpe Ratio Z-Score]],Table2[Sharpe Ratio Z-Score])</f>
        <v>5</v>
      </c>
      <c r="AV4">
        <f>(Table2[[#This Row],[Rank 1Y]]+Table2[[#This Row],[Rank 6M]]+Table2[[#This Row],[Rank Sharpe]])/3</f>
        <v>12.333333333333334</v>
      </c>
    </row>
    <row r="5" spans="1:48" x14ac:dyDescent="0.3">
      <c r="A5" t="s">
        <v>478</v>
      </c>
      <c r="B5" t="s">
        <v>479</v>
      </c>
      <c r="C5" t="s">
        <v>3131</v>
      </c>
      <c r="D5" t="s">
        <v>163</v>
      </c>
      <c r="E5">
        <v>44795.341298250001</v>
      </c>
      <c r="F5">
        <v>1749.5</v>
      </c>
      <c r="G5">
        <v>340.24052885739798</v>
      </c>
      <c r="H5">
        <f>(Table2[[#This Row],[1Y Return vs Nifty]]-AVERAGE(Table2[1Y Return vs Nifty]))/_xlfn.STDEV.P(Table2[1Y Return vs Nifty])</f>
        <v>5.4184136145167212</v>
      </c>
      <c r="I5">
        <v>22.704620785760099</v>
      </c>
      <c r="J5">
        <f>(Table2[[#This Row],[1M Return vs Nifty]]-AVERAGE(Table2[1M Return vs Nifty]))/_xlfn.STDEV.P(Table2[1M Return vs Nifty])</f>
        <v>2.7924696216473666</v>
      </c>
      <c r="K5">
        <v>59.945995613488002</v>
      </c>
      <c r="L5">
        <f>(Table2[[#This Row],[6M Return vs Nifty]]-AVERAGE(Table2[6M Return vs Nifty]))/_xlfn.STDEV.P(Table2[6M Return vs Nifty])</f>
        <v>1.909983440122285</v>
      </c>
      <c r="M5">
        <v>-5.2027151498329696</v>
      </c>
      <c r="N5">
        <f>(Table2[[#This Row],[1W Return vs Nifty]]-AVERAGE(Table2[1W Return vs Nifty]))/_xlfn.STDEV.P(Table2[1W Return vs Nifty])</f>
        <v>-0.20292192215672528</v>
      </c>
      <c r="O5">
        <v>1755.14</v>
      </c>
      <c r="P5">
        <v>1697.14346549985</v>
      </c>
      <c r="Q5">
        <v>1316.22787416549</v>
      </c>
      <c r="R5">
        <v>45.396845247571797</v>
      </c>
      <c r="S5" s="1">
        <f>(Table2[[#This Row],[Close Price]]-Table2[[#This Row],[20D EMA]])/Table2[[#This Row],[20D EMA]]</f>
        <v>-3.2134188725686267E-3</v>
      </c>
      <c r="T5" s="1">
        <f>(Table2[[#This Row],[Close Price]]-Table2[[#This Row],[50D EMA]])/Table2[[#This Row],[50D EMA]]</f>
        <v>3.0849798832257087E-2</v>
      </c>
      <c r="U5" s="1">
        <f>(Table2[[#This Row],[Close Price]]-Table2[[#This Row],[200D EMA]])/Table2[[#This Row],[200D EMA]]</f>
        <v>0.32917713895795714</v>
      </c>
      <c r="V5">
        <v>1.2319108029755099</v>
      </c>
      <c r="W5">
        <v>1695</v>
      </c>
      <c r="X5">
        <v>1808.95</v>
      </c>
      <c r="Y5">
        <v>1678.1</v>
      </c>
      <c r="Z5">
        <v>1829.65</v>
      </c>
      <c r="AA5">
        <v>1577.9</v>
      </c>
      <c r="AB5">
        <v>1969</v>
      </c>
      <c r="AC5" s="1">
        <f>(Table2[[#This Row],[Close Price]]/Table2[[#This Row],[Day Low]])-1</f>
        <v>3.215339233038339E-2</v>
      </c>
      <c r="AD5" s="1">
        <f>(Table2[[#This Row],[Day High]]/Table2[[#This Row],[Close Price]])-1</f>
        <v>3.3981137467848033E-2</v>
      </c>
      <c r="AE5" s="1">
        <f>(Table2[[#This Row],[Close Price]]/Table2[[#This Row],[Current Week Low]])-1</f>
        <v>4.2548119897503289E-2</v>
      </c>
      <c r="AF5" s="1">
        <f>(Table2[[#This Row],[Current Week High]]/Table2[[#This Row],[Close Price]])-1</f>
        <v>4.5813089454129763E-2</v>
      </c>
      <c r="AG5" s="1">
        <f>(Table2[[#This Row],[Close Price]]/Table2[[#This Row],[Current Month Low]])-1</f>
        <v>0.10875213891881619</v>
      </c>
      <c r="AH5" s="1">
        <f>(Table2[[#This Row],[Current Month High]]/Table2[[#This Row],[Close Price]])-1</f>
        <v>0.12546441840525868</v>
      </c>
      <c r="AI5">
        <v>12.5464418405258</v>
      </c>
      <c r="AJ5">
        <v>401.289398280802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0.04</v>
      </c>
      <c r="AM5" t="s">
        <v>3166</v>
      </c>
      <c r="AN5">
        <v>6.57</v>
      </c>
      <c r="AO5" t="s">
        <v>3166</v>
      </c>
      <c r="AP5">
        <v>0.24201822704318399</v>
      </c>
      <c r="AQ5">
        <f>(Table2[[#This Row],[Sharpe Ratio]]-AVERAGE(Table2[Sharpe Ratio]))/_xlfn.STDEV.P(Table2[Sharpe Ratio])</f>
        <v>2.1345151646452316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12.052459918774879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36</v>
      </c>
      <c r="AU5">
        <f>_xlfn.RANK.AVG(Table2[[#This Row],[Sharpe Ratio Z-Score]],Table2[Sharpe Ratio Z-Score])</f>
        <v>12</v>
      </c>
      <c r="AV5">
        <f>(Table2[[#This Row],[Rank 1Y]]+Table2[[#This Row],[Rank 6M]]+Table2[[#This Row],[Rank Sharpe]])/3</f>
        <v>16.666666666666668</v>
      </c>
    </row>
    <row r="6" spans="1:48" x14ac:dyDescent="0.3">
      <c r="A6" t="s">
        <v>1136</v>
      </c>
      <c r="B6" t="s">
        <v>1137</v>
      </c>
      <c r="C6" t="s">
        <v>3138</v>
      </c>
      <c r="D6" t="s">
        <v>1138</v>
      </c>
      <c r="E6">
        <v>10605.95559112</v>
      </c>
      <c r="F6">
        <v>1705.4</v>
      </c>
      <c r="G6">
        <v>241.76746826186201</v>
      </c>
      <c r="H6">
        <f>(Table2[[#This Row],[1Y Return vs Nifty]]-AVERAGE(Table2[1Y Return vs Nifty]))/_xlfn.STDEV.P(Table2[1Y Return vs Nifty])</f>
        <v>3.7327676656242299</v>
      </c>
      <c r="I6">
        <v>12.889783096907699</v>
      </c>
      <c r="J6">
        <f>(Table2[[#This Row],[1M Return vs Nifty]]-AVERAGE(Table2[1M Return vs Nifty]))/_xlfn.STDEV.P(Table2[1M Return vs Nifty])</f>
        <v>1.66346586867322</v>
      </c>
      <c r="K6">
        <v>64.848350739929998</v>
      </c>
      <c r="L6">
        <f>(Table2[[#This Row],[6M Return vs Nifty]]-AVERAGE(Table2[6M Return vs Nifty]))/_xlfn.STDEV.P(Table2[6M Return vs Nifty])</f>
        <v>2.0787068853127129</v>
      </c>
      <c r="M6">
        <v>-3.8989840766703598</v>
      </c>
      <c r="N6">
        <f>(Table2[[#This Row],[1W Return vs Nifty]]-AVERAGE(Table2[1W Return vs Nifty]))/_xlfn.STDEV.P(Table2[1W Return vs Nifty])</f>
        <v>5.3813449608230382E-2</v>
      </c>
      <c r="O6">
        <v>1610.66</v>
      </c>
      <c r="P6">
        <v>1483.0020613419299</v>
      </c>
      <c r="Q6">
        <v>1126.3934785133399</v>
      </c>
      <c r="R6">
        <v>56.091716636172599</v>
      </c>
      <c r="S6" s="1">
        <f>(Table2[[#This Row],[Close Price]]-Table2[[#This Row],[20D EMA]])/Table2[[#This Row],[20D EMA]]</f>
        <v>5.8820607701190818E-2</v>
      </c>
      <c r="T6" s="1">
        <f>(Table2[[#This Row],[Close Price]]-Table2[[#This Row],[50D EMA]])/Table2[[#This Row],[50D EMA]]</f>
        <v>0.14996468612918049</v>
      </c>
      <c r="U6" s="1">
        <f>(Table2[[#This Row],[Close Price]]-Table2[[#This Row],[200D EMA]])/Table2[[#This Row],[200D EMA]]</f>
        <v>0.51403575440693838</v>
      </c>
      <c r="V6">
        <v>1.387123328283</v>
      </c>
      <c r="W6">
        <v>1552.3</v>
      </c>
      <c r="X6">
        <v>1738.9</v>
      </c>
      <c r="Y6">
        <v>1552.3</v>
      </c>
      <c r="Z6">
        <v>1892.3</v>
      </c>
      <c r="AA6">
        <v>1405.05</v>
      </c>
      <c r="AB6">
        <v>1905.65</v>
      </c>
      <c r="AC6" s="1">
        <f>(Table2[[#This Row],[Close Price]]/Table2[[#This Row],[Day Low]])-1</f>
        <v>9.8627842556207046E-2</v>
      </c>
      <c r="AD6" s="1">
        <f>(Table2[[#This Row],[Day High]]/Table2[[#This Row],[Close Price]])-1</f>
        <v>1.9643485399319704E-2</v>
      </c>
      <c r="AE6" s="1">
        <f>(Table2[[#This Row],[Close Price]]/Table2[[#This Row],[Current Week Low]])-1</f>
        <v>9.8627842556207046E-2</v>
      </c>
      <c r="AF6" s="1">
        <f>(Table2[[#This Row],[Current Week High]]/Table2[[#This Row],[Close Price]])-1</f>
        <v>0.10959305734724989</v>
      </c>
      <c r="AG6" s="1">
        <f>(Table2[[#This Row],[Close Price]]/Table2[[#This Row],[Current Month Low]])-1</f>
        <v>0.21376463471050866</v>
      </c>
      <c r="AH6" s="1">
        <f>(Table2[[#This Row],[Current Month High]]/Table2[[#This Row],[Close Price]])-1</f>
        <v>0.11742113287205358</v>
      </c>
      <c r="AI6">
        <v>11.742113287205299</v>
      </c>
      <c r="AJ6">
        <v>287.54686967390001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15.84</v>
      </c>
      <c r="AO6" t="s">
        <v>3166</v>
      </c>
      <c r="AP6">
        <v>0.19776826478791201</v>
      </c>
      <c r="AQ6">
        <f>(Table2[[#This Row],[Sharpe Ratio]]-AVERAGE(Table2[Sharpe Ratio]))/_xlfn.STDEV.P(Table2[Sharpe Ratio])</f>
        <v>1.6138897688626672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9.1426436380810596</v>
      </c>
      <c r="AS6">
        <f>_xlfn.RANK.AVG(Table2[[#This Row],[1Y Return vs Nifty Z-Score]],Table2[1Y Return vs Nifty Z-Score])</f>
        <v>7</v>
      </c>
      <c r="AT6">
        <f>_xlfn.RANK.AVG(Table2[[#This Row],[6M Return vs Nifty Z-Score]],Table2[6M Return vs Nifty Z-Score])</f>
        <v>29</v>
      </c>
      <c r="AU6">
        <f>_xlfn.RANK.AVG(Table2[[#This Row],[Sharpe Ratio Z-Score]],Table2[Sharpe Ratio Z-Score])</f>
        <v>36</v>
      </c>
      <c r="AV6">
        <f>(Table2[[#This Row],[Rank 1Y]]+Table2[[#This Row],[Rank 6M]]+Table2[[#This Row],[Rank Sharpe]])/3</f>
        <v>24</v>
      </c>
    </row>
    <row r="7" spans="1:48" x14ac:dyDescent="0.3">
      <c r="A7" t="s">
        <v>859</v>
      </c>
      <c r="B7" t="s">
        <v>860</v>
      </c>
      <c r="C7" t="s">
        <v>3124</v>
      </c>
      <c r="D7" t="s">
        <v>51</v>
      </c>
      <c r="E7">
        <v>17818.727188204899</v>
      </c>
      <c r="F7">
        <v>13888.45</v>
      </c>
      <c r="G7">
        <v>236.277931161677</v>
      </c>
      <c r="H7">
        <f>(Table2[[#This Row],[1Y Return vs Nifty]]-AVERAGE(Table2[1Y Return vs Nifty]))/_xlfn.STDEV.P(Table2[1Y Return vs Nifty])</f>
        <v>3.6387986560467884</v>
      </c>
      <c r="I7">
        <v>10.119112250165699</v>
      </c>
      <c r="J7">
        <f>(Table2[[#This Row],[1M Return vs Nifty]]-AVERAGE(Table2[1M Return vs Nifty]))/_xlfn.STDEV.P(Table2[1M Return vs Nifty])</f>
        <v>1.3447547617355435</v>
      </c>
      <c r="K7">
        <v>75.032041400599695</v>
      </c>
      <c r="L7">
        <f>(Table2[[#This Row],[6M Return vs Nifty]]-AVERAGE(Table2[6M Return vs Nifty]))/_xlfn.STDEV.P(Table2[6M Return vs Nifty])</f>
        <v>2.4291970739475826</v>
      </c>
      <c r="M7">
        <v>-12.3928967786218</v>
      </c>
      <c r="N7">
        <f>(Table2[[#This Row],[1W Return vs Nifty]]-AVERAGE(Table2[1W Return vs Nifty]))/_xlfn.STDEV.P(Table2[1W Return vs Nifty])</f>
        <v>-1.6188381272117023</v>
      </c>
      <c r="O7">
        <v>13522.77</v>
      </c>
      <c r="P7">
        <v>12469.6591862358</v>
      </c>
      <c r="Q7">
        <v>9021.7032619703696</v>
      </c>
      <c r="R7">
        <v>51.654253187105603</v>
      </c>
      <c r="S7" s="1">
        <f>(Table2[[#This Row],[Close Price]]-Table2[[#This Row],[20D EMA]])/Table2[[#This Row],[20D EMA]]</f>
        <v>2.7041796909952641E-2</v>
      </c>
      <c r="T7" s="1">
        <f>(Table2[[#This Row],[Close Price]]-Table2[[#This Row],[50D EMA]])/Table2[[#This Row],[50D EMA]]</f>
        <v>0.11377943796012353</v>
      </c>
      <c r="U7" s="1">
        <f>(Table2[[#This Row],[Close Price]]-Table2[[#This Row],[200D EMA]])/Table2[[#This Row],[200D EMA]]</f>
        <v>0.5394487711145044</v>
      </c>
      <c r="V7">
        <v>1.2957627656999799</v>
      </c>
      <c r="W7">
        <v>13450</v>
      </c>
      <c r="X7">
        <v>14470</v>
      </c>
      <c r="Y7">
        <v>13150</v>
      </c>
      <c r="Z7">
        <v>14470</v>
      </c>
      <c r="AA7">
        <v>11100</v>
      </c>
      <c r="AB7">
        <v>16524.95</v>
      </c>
      <c r="AC7" s="1">
        <f>(Table2[[#This Row],[Close Price]]/Table2[[#This Row],[Day Low]])-1</f>
        <v>3.2598513011152574E-2</v>
      </c>
      <c r="AD7" s="1">
        <f>(Table2[[#This Row],[Day High]]/Table2[[#This Row],[Close Price]])-1</f>
        <v>4.1872923184372635E-2</v>
      </c>
      <c r="AE7" s="1">
        <f>(Table2[[#This Row],[Close Price]]/Table2[[#This Row],[Current Week Low]])-1</f>
        <v>5.6155893536121715E-2</v>
      </c>
      <c r="AF7" s="1">
        <f>(Table2[[#This Row],[Current Week High]]/Table2[[#This Row],[Close Price]])-1</f>
        <v>4.1872923184372635E-2</v>
      </c>
      <c r="AG7" s="1">
        <f>(Table2[[#This Row],[Close Price]]/Table2[[#This Row],[Current Month Low]])-1</f>
        <v>0.25121171171171186</v>
      </c>
      <c r="AH7" s="1">
        <f>(Table2[[#This Row],[Current Month High]]/Table2[[#This Row],[Close Price]])-1</f>
        <v>0.18983399875436069</v>
      </c>
      <c r="AI7">
        <v>18.983399875436</v>
      </c>
      <c r="AJ7">
        <v>284.60441416742799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0.22</v>
      </c>
      <c r="AM7" t="s">
        <v>3166</v>
      </c>
      <c r="AN7">
        <v>22.44</v>
      </c>
      <c r="AO7" t="s">
        <v>3166</v>
      </c>
      <c r="AP7">
        <v>0.18847476435615801</v>
      </c>
      <c r="AQ7">
        <f>(Table2[[#This Row],[Sharpe Ratio]]-AVERAGE(Table2[Sharpe Ratio]))/_xlfn.STDEV.P(Table2[Sharpe Ratio])</f>
        <v>1.5045465718543822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7.2984589363725938</v>
      </c>
      <c r="AS7">
        <f>_xlfn.RANK.AVG(Table2[[#This Row],[1Y Return vs Nifty Z-Score]],Table2[1Y Return vs Nifty Z-Score])</f>
        <v>8</v>
      </c>
      <c r="AT7">
        <f>_xlfn.RANK.AVG(Table2[[#This Row],[6M Return vs Nifty Z-Score]],Table2[6M Return vs Nifty Z-Score])</f>
        <v>21</v>
      </c>
      <c r="AU7">
        <f>_xlfn.RANK.AVG(Table2[[#This Row],[Sharpe Ratio Z-Score]],Table2[Sharpe Ratio Z-Score])</f>
        <v>46</v>
      </c>
      <c r="AV7">
        <f>(Table2[[#This Row],[Rank 1Y]]+Table2[[#This Row],[Rank 6M]]+Table2[[#This Row],[Rank Sharpe]])/3</f>
        <v>25</v>
      </c>
    </row>
    <row r="8" spans="1:48" x14ac:dyDescent="0.3">
      <c r="A8" t="s">
        <v>557</v>
      </c>
      <c r="B8" t="s">
        <v>558</v>
      </c>
      <c r="C8" t="s">
        <v>3122</v>
      </c>
      <c r="D8" t="s">
        <v>40</v>
      </c>
      <c r="E8">
        <v>35411.149004899999</v>
      </c>
      <c r="F8">
        <v>6838.45</v>
      </c>
      <c r="G8">
        <v>198.41637474769399</v>
      </c>
      <c r="H8">
        <f>(Table2[[#This Row],[1Y Return vs Nifty]]-AVERAGE(Table2[1Y Return vs Nifty]))/_xlfn.STDEV.P(Table2[1Y Return vs Nifty])</f>
        <v>2.9906906476024147</v>
      </c>
      <c r="I8">
        <v>-8.3215762617951601</v>
      </c>
      <c r="J8">
        <f>(Table2[[#This Row],[1M Return vs Nifty]]-AVERAGE(Table2[1M Return vs Nifty]))/_xlfn.STDEV.P(Table2[1M Return vs Nifty])</f>
        <v>-0.77648322481595622</v>
      </c>
      <c r="K8">
        <v>109.811596860592</v>
      </c>
      <c r="L8">
        <f>(Table2[[#This Row],[6M Return vs Nifty]]-AVERAGE(Table2[6M Return vs Nifty]))/_xlfn.STDEV.P(Table2[6M Return vs Nifty])</f>
        <v>3.6261985697695298</v>
      </c>
      <c r="M8">
        <v>-8.0472589164193007</v>
      </c>
      <c r="N8">
        <f>(Table2[[#This Row],[1W Return vs Nifty]]-AVERAGE(Table2[1W Return vs Nifty]))/_xlfn.STDEV.P(Table2[1W Return vs Nifty])</f>
        <v>-0.76307962373291671</v>
      </c>
      <c r="O8">
        <v>6828.13</v>
      </c>
      <c r="P8">
        <v>6426.7915896537797</v>
      </c>
      <c r="Q8">
        <v>4599.1557960947202</v>
      </c>
      <c r="R8">
        <v>50.681082735760803</v>
      </c>
      <c r="S8" s="1">
        <f>(Table2[[#This Row],[Close Price]]-Table2[[#This Row],[20D EMA]])/Table2[[#This Row],[20D EMA]]</f>
        <v>1.5113947742646536E-3</v>
      </c>
      <c r="T8" s="1">
        <f>(Table2[[#This Row],[Close Price]]-Table2[[#This Row],[50D EMA]])/Table2[[#This Row],[50D EMA]]</f>
        <v>6.4053486814312069E-2</v>
      </c>
      <c r="U8" s="1">
        <f>(Table2[[#This Row],[Close Price]]-Table2[[#This Row],[200D EMA]])/Table2[[#This Row],[200D EMA]]</f>
        <v>0.48689244356686739</v>
      </c>
      <c r="V8">
        <v>0.25110688902185202</v>
      </c>
      <c r="W8">
        <v>6089.1</v>
      </c>
      <c r="X8">
        <v>6920</v>
      </c>
      <c r="Y8">
        <v>6089.1</v>
      </c>
      <c r="Z8">
        <v>6920</v>
      </c>
      <c r="AA8">
        <v>6089.1</v>
      </c>
      <c r="AB8">
        <v>7231</v>
      </c>
      <c r="AC8" s="1">
        <f>(Table2[[#This Row],[Close Price]]/Table2[[#This Row],[Day Low]])-1</f>
        <v>0.12306416383373553</v>
      </c>
      <c r="AD8" s="1">
        <f>(Table2[[#This Row],[Day High]]/Table2[[#This Row],[Close Price]])-1</f>
        <v>1.192521697168214E-2</v>
      </c>
      <c r="AE8" s="1">
        <f>(Table2[[#This Row],[Close Price]]/Table2[[#This Row],[Current Week Low]])-1</f>
        <v>0.12306416383373553</v>
      </c>
      <c r="AF8" s="1">
        <f>(Table2[[#This Row],[Current Week High]]/Table2[[#This Row],[Close Price]])-1</f>
        <v>1.192521697168214E-2</v>
      </c>
      <c r="AG8" s="1">
        <f>(Table2[[#This Row],[Close Price]]/Table2[[#This Row],[Current Month Low]])-1</f>
        <v>0.12306416383373553</v>
      </c>
      <c r="AH8" s="1">
        <f>(Table2[[#This Row],[Current Month High]]/Table2[[#This Row],[Close Price]])-1</f>
        <v>5.7403358948299621E-2</v>
      </c>
      <c r="AI8">
        <v>24.004708669362198</v>
      </c>
      <c r="AJ8">
        <v>243.278449877014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0.76</v>
      </c>
      <c r="AM8" t="s">
        <v>3166</v>
      </c>
      <c r="AN8">
        <v>6.73</v>
      </c>
      <c r="AO8" t="s">
        <v>3166</v>
      </c>
      <c r="AP8">
        <v>0.17325348610601199</v>
      </c>
      <c r="AQ8">
        <f>(Table2[[#This Row],[Sharpe Ratio]]-AVERAGE(Table2[Sharpe Ratio]))/_xlfn.STDEV.P(Table2[Sharpe Ratio])</f>
        <v>1.3254597747271222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6.4027861435501929</v>
      </c>
      <c r="AS8">
        <f>_xlfn.RANK.AVG(Table2[[#This Row],[1Y Return vs Nifty Z-Score]],Table2[1Y Return vs Nifty Z-Score])</f>
        <v>10</v>
      </c>
      <c r="AT8">
        <f>_xlfn.RANK.AVG(Table2[[#This Row],[6M Return vs Nifty Z-Score]],Table2[6M Return vs Nifty Z-Score])</f>
        <v>5</v>
      </c>
      <c r="AU8">
        <f>_xlfn.RANK.AVG(Table2[[#This Row],[Sharpe Ratio Z-Score]],Table2[Sharpe Ratio Z-Score])</f>
        <v>71</v>
      </c>
      <c r="AV8">
        <f>(Table2[[#This Row],[Rank 1Y]]+Table2[[#This Row],[Rank 6M]]+Table2[[#This Row],[Rank Sharpe]])/3</f>
        <v>28.666666666666668</v>
      </c>
    </row>
    <row r="9" spans="1:48" x14ac:dyDescent="0.3">
      <c r="A9" t="s">
        <v>837</v>
      </c>
      <c r="B9" t="s">
        <v>838</v>
      </c>
      <c r="C9" t="s">
        <v>3123</v>
      </c>
      <c r="D9" t="s">
        <v>48</v>
      </c>
      <c r="E9">
        <v>18307.878939079899</v>
      </c>
      <c r="F9">
        <v>1574.2</v>
      </c>
      <c r="G9">
        <v>183.948286780318</v>
      </c>
      <c r="H9">
        <f>(Table2[[#This Row],[1Y Return vs Nifty]]-AVERAGE(Table2[1Y Return vs Nifty]))/_xlfn.STDEV.P(Table2[1Y Return vs Nifty])</f>
        <v>2.7430282542235993</v>
      </c>
      <c r="I9">
        <v>7.98608692515025</v>
      </c>
      <c r="J9">
        <f>(Table2[[#This Row],[1M Return vs Nifty]]-AVERAGE(Table2[1M Return vs Nifty]))/_xlfn.STDEV.P(Table2[1M Return vs Nifty])</f>
        <v>1.0993922123511004</v>
      </c>
      <c r="K9">
        <v>57.127630977943802</v>
      </c>
      <c r="L9">
        <f>(Table2[[#This Row],[6M Return vs Nifty]]-AVERAGE(Table2[6M Return vs Nifty]))/_xlfn.STDEV.P(Table2[6M Return vs Nifty])</f>
        <v>1.8129843083076536</v>
      </c>
      <c r="M9">
        <v>-10.0052610917083</v>
      </c>
      <c r="N9">
        <f>(Table2[[#This Row],[1W Return vs Nifty]]-AVERAGE(Table2[1W Return vs Nifty]))/_xlfn.STDEV.P(Table2[1W Return vs Nifty])</f>
        <v>-1.1486563939252421</v>
      </c>
      <c r="O9">
        <v>1652.12</v>
      </c>
      <c r="P9">
        <v>1618.4777947208599</v>
      </c>
      <c r="Q9">
        <v>1285.09534233504</v>
      </c>
      <c r="R9">
        <v>33.024450713396099</v>
      </c>
      <c r="S9" s="1">
        <f>(Table2[[#This Row],[Close Price]]-Table2[[#This Row],[20D EMA]])/Table2[[#This Row],[20D EMA]]</f>
        <v>-4.7163644287339809E-2</v>
      </c>
      <c r="T9" s="1">
        <f>(Table2[[#This Row],[Close Price]]-Table2[[#This Row],[50D EMA]])/Table2[[#This Row],[50D EMA]]</f>
        <v>-2.7357678224122023E-2</v>
      </c>
      <c r="U9" s="1">
        <f>(Table2[[#This Row],[Close Price]]-Table2[[#This Row],[200D EMA]])/Table2[[#This Row],[200D EMA]]</f>
        <v>0.2249674776189384</v>
      </c>
      <c r="V9">
        <v>1.1828681075763801</v>
      </c>
      <c r="W9">
        <v>1506.1</v>
      </c>
      <c r="X9">
        <v>1620.95</v>
      </c>
      <c r="Y9">
        <v>1506.1</v>
      </c>
      <c r="Z9">
        <v>1779</v>
      </c>
      <c r="AA9">
        <v>1506.1</v>
      </c>
      <c r="AB9">
        <v>1822</v>
      </c>
      <c r="AC9" s="1">
        <f>(Table2[[#This Row],[Close Price]]/Table2[[#This Row],[Day Low]])-1</f>
        <v>4.5216121107496177E-2</v>
      </c>
      <c r="AD9" s="1">
        <f>(Table2[[#This Row],[Day High]]/Table2[[#This Row],[Close Price]])-1</f>
        <v>2.9697624190064831E-2</v>
      </c>
      <c r="AE9" s="1">
        <f>(Table2[[#This Row],[Close Price]]/Table2[[#This Row],[Current Week Low]])-1</f>
        <v>4.5216121107496177E-2</v>
      </c>
      <c r="AF9" s="1">
        <f>(Table2[[#This Row],[Current Week High]]/Table2[[#This Row],[Close Price]])-1</f>
        <v>0.13009782746792009</v>
      </c>
      <c r="AG9" s="1">
        <f>(Table2[[#This Row],[Close Price]]/Table2[[#This Row],[Current Month Low]])-1</f>
        <v>4.5216121107496177E-2</v>
      </c>
      <c r="AH9" s="1">
        <f>(Table2[[#This Row],[Current Month High]]/Table2[[#This Row],[Close Price]])-1</f>
        <v>0.15741328928979792</v>
      </c>
      <c r="AI9">
        <v>15.7413289289797</v>
      </c>
      <c r="AJ9">
        <v>227.958333333333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-0.01</v>
      </c>
      <c r="AM9" t="s">
        <v>3165</v>
      </c>
      <c r="AN9">
        <v>0.71</v>
      </c>
      <c r="AO9" t="s">
        <v>3166</v>
      </c>
      <c r="AP9">
        <v>0.198817237278792</v>
      </c>
      <c r="AQ9">
        <f>(Table2[[#This Row],[Sharpe Ratio]]-AVERAGE(Table2[Sharpe Ratio]))/_xlfn.STDEV.P(Table2[Sharpe Ratio])</f>
        <v>1.6262315131353271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6.132979894092438</v>
      </c>
      <c r="AS9">
        <f>_xlfn.RANK.AVG(Table2[[#This Row],[1Y Return vs Nifty Z-Score]],Table2[1Y Return vs Nifty Z-Score])</f>
        <v>15</v>
      </c>
      <c r="AT9">
        <f>_xlfn.RANK.AVG(Table2[[#This Row],[6M Return vs Nifty Z-Score]],Table2[6M Return vs Nifty Z-Score])</f>
        <v>41</v>
      </c>
      <c r="AU9">
        <f>_xlfn.RANK.AVG(Table2[[#This Row],[Sharpe Ratio Z-Score]],Table2[Sharpe Ratio Z-Score])</f>
        <v>30</v>
      </c>
      <c r="AV9">
        <f>(Table2[[#This Row],[Rank 1Y]]+Table2[[#This Row],[Rank 6M]]+Table2[[#This Row],[Rank Sharpe]])/3</f>
        <v>28.666666666666668</v>
      </c>
    </row>
    <row r="10" spans="1:48" x14ac:dyDescent="0.3">
      <c r="A10" t="s">
        <v>924</v>
      </c>
      <c r="B10" t="s">
        <v>925</v>
      </c>
      <c r="C10" t="s">
        <v>3131</v>
      </c>
      <c r="D10" t="s">
        <v>141</v>
      </c>
      <c r="E10">
        <v>15936.72333716</v>
      </c>
      <c r="F10">
        <v>1773.35</v>
      </c>
      <c r="G10">
        <v>134.75027240532299</v>
      </c>
      <c r="H10">
        <f>(Table2[[#This Row],[1Y Return vs Nifty]]-AVERAGE(Table2[1Y Return vs Nifty]))/_xlfn.STDEV.P(Table2[1Y Return vs Nifty])</f>
        <v>1.9008645891234579</v>
      </c>
      <c r="I10">
        <v>7.8260896102144297</v>
      </c>
      <c r="J10">
        <f>(Table2[[#This Row],[1M Return vs Nifty]]-AVERAGE(Table2[1M Return vs Nifty]))/_xlfn.STDEV.P(Table2[1M Return vs Nifty])</f>
        <v>1.080987672739254</v>
      </c>
      <c r="K10">
        <v>64.486985251839698</v>
      </c>
      <c r="L10">
        <f>(Table2[[#This Row],[6M Return vs Nifty]]-AVERAGE(Table2[6M Return vs Nifty]))/_xlfn.STDEV.P(Table2[6M Return vs Nifty])</f>
        <v>2.0662698364757865</v>
      </c>
      <c r="M10">
        <v>-9.0746500681620308</v>
      </c>
      <c r="N10">
        <f>(Table2[[#This Row],[1W Return vs Nifty]]-AVERAGE(Table2[1W Return vs Nifty]))/_xlfn.STDEV.P(Table2[1W Return vs Nifty])</f>
        <v>-0.96539715280035276</v>
      </c>
      <c r="O10">
        <v>1801.57</v>
      </c>
      <c r="P10">
        <v>1711.13230302599</v>
      </c>
      <c r="Q10">
        <v>1302.1464951658199</v>
      </c>
      <c r="R10">
        <v>42.202165632547498</v>
      </c>
      <c r="S10" s="1">
        <f>(Table2[[#This Row],[Close Price]]-Table2[[#This Row],[20D EMA]])/Table2[[#This Row],[20D EMA]]</f>
        <v>-1.5664115188419005E-2</v>
      </c>
      <c r="T10" s="1">
        <f>(Table2[[#This Row],[Close Price]]-Table2[[#This Row],[50D EMA]])/Table2[[#This Row],[50D EMA]]</f>
        <v>3.6360541416922132E-2</v>
      </c>
      <c r="U10" s="1">
        <f>(Table2[[#This Row],[Close Price]]-Table2[[#This Row],[200D EMA]])/Table2[[#This Row],[200D EMA]]</f>
        <v>0.36186673817693243</v>
      </c>
      <c r="V10">
        <v>1.1396159815764699</v>
      </c>
      <c r="W10">
        <v>1685.55</v>
      </c>
      <c r="X10">
        <v>1809.95</v>
      </c>
      <c r="Y10">
        <v>1685.55</v>
      </c>
      <c r="Z10">
        <v>1918.8</v>
      </c>
      <c r="AA10">
        <v>1583.5</v>
      </c>
      <c r="AB10">
        <v>1997.7</v>
      </c>
      <c r="AC10" s="1">
        <f>(Table2[[#This Row],[Close Price]]/Table2[[#This Row],[Day Low]])-1</f>
        <v>5.2089822313191592E-2</v>
      </c>
      <c r="AD10" s="1">
        <f>(Table2[[#This Row],[Day High]]/Table2[[#This Row],[Close Price]])-1</f>
        <v>2.0638903769701455E-2</v>
      </c>
      <c r="AE10" s="1">
        <f>(Table2[[#This Row],[Close Price]]/Table2[[#This Row],[Current Week Low]])-1</f>
        <v>5.2089822313191592E-2</v>
      </c>
      <c r="AF10" s="1">
        <f>(Table2[[#This Row],[Current Week High]]/Table2[[#This Row],[Close Price]])-1</f>
        <v>8.201990582795271E-2</v>
      </c>
      <c r="AG10" s="1">
        <f>(Table2[[#This Row],[Close Price]]/Table2[[#This Row],[Current Month Low]])-1</f>
        <v>0.11989264287969692</v>
      </c>
      <c r="AH10" s="1">
        <f>(Table2[[#This Row],[Current Month High]]/Table2[[#This Row],[Close Price]])-1</f>
        <v>0.12651196887247318</v>
      </c>
      <c r="AI10">
        <v>12.6511968872473</v>
      </c>
      <c r="AJ10">
        <v>172.823076923076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-0.01</v>
      </c>
      <c r="AM10" t="s">
        <v>3165</v>
      </c>
      <c r="AN10">
        <v>8.9</v>
      </c>
      <c r="AO10" t="s">
        <v>3166</v>
      </c>
      <c r="AP10">
        <v>0.20698169331600599</v>
      </c>
      <c r="AQ10">
        <f>(Table2[[#This Row],[Sharpe Ratio]]-AVERAGE(Table2[Sharpe Ratio]))/_xlfn.STDEV.P(Table2[Sharpe Ratio])</f>
        <v>1.7222908754281721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5.8050158209663172</v>
      </c>
      <c r="AS10">
        <f>_xlfn.RANK.AVG(Table2[[#This Row],[1Y Return vs Nifty Z-Score]],Table2[1Y Return vs Nifty Z-Score])</f>
        <v>38</v>
      </c>
      <c r="AT10">
        <f>_xlfn.RANK.AVG(Table2[[#This Row],[6M Return vs Nifty Z-Score]],Table2[6M Return vs Nifty Z-Score])</f>
        <v>30</v>
      </c>
      <c r="AU10">
        <f>_xlfn.RANK.AVG(Table2[[#This Row],[Sharpe Ratio Z-Score]],Table2[Sharpe Ratio Z-Score])</f>
        <v>24</v>
      </c>
      <c r="AV10">
        <f>(Table2[[#This Row],[Rank 1Y]]+Table2[[#This Row],[Rank 6M]]+Table2[[#This Row],[Rank Sharpe]])/3</f>
        <v>30.666666666666668</v>
      </c>
    </row>
    <row r="11" spans="1:48" x14ac:dyDescent="0.3">
      <c r="A11" t="s">
        <v>984</v>
      </c>
      <c r="B11" t="s">
        <v>985</v>
      </c>
      <c r="C11" t="s">
        <v>3122</v>
      </c>
      <c r="D11" t="s">
        <v>366</v>
      </c>
      <c r="E11">
        <v>14107.15085</v>
      </c>
      <c r="F11">
        <v>406.25</v>
      </c>
      <c r="G11">
        <v>126.860621051644</v>
      </c>
      <c r="H11">
        <f>(Table2[[#This Row],[1Y Return vs Nifty]]-AVERAGE(Table2[1Y Return vs Nifty]))/_xlfn.STDEV.P(Table2[1Y Return vs Nifty])</f>
        <v>1.7658108113483613</v>
      </c>
      <c r="I11">
        <v>0.83004547172257503</v>
      </c>
      <c r="J11">
        <f>(Table2[[#This Row],[1M Return vs Nifty]]-AVERAGE(Table2[1M Return vs Nifty]))/_xlfn.STDEV.P(Table2[1M Return vs Nifty])</f>
        <v>0.27623059587987869</v>
      </c>
      <c r="K11">
        <v>79.534765876371395</v>
      </c>
      <c r="L11">
        <f>(Table2[[#This Row],[6M Return vs Nifty]]-AVERAGE(Table2[6M Return vs Nifty]))/_xlfn.STDEV.P(Table2[6M Return vs Nifty])</f>
        <v>2.5841665053128797</v>
      </c>
      <c r="M11">
        <v>1.13276077353055</v>
      </c>
      <c r="N11">
        <f>(Table2[[#This Row],[1W Return vs Nifty]]-AVERAGE(Table2[1W Return vs Nifty]))/_xlfn.STDEV.P(Table2[1W Return vs Nifty])</f>
        <v>1.0446825876805472</v>
      </c>
      <c r="O11">
        <v>407.02</v>
      </c>
      <c r="P11">
        <v>385.16482693021499</v>
      </c>
      <c r="Q11">
        <v>290.08483692778799</v>
      </c>
      <c r="R11">
        <v>46.125575879336402</v>
      </c>
      <c r="S11" s="1">
        <f>(Table2[[#This Row],[Close Price]]-Table2[[#This Row],[20D EMA]])/Table2[[#This Row],[20D EMA]]</f>
        <v>-1.8917989287995231E-3</v>
      </c>
      <c r="T11" s="1">
        <f>(Table2[[#This Row],[Close Price]]-Table2[[#This Row],[50D EMA]])/Table2[[#This Row],[50D EMA]]</f>
        <v>5.4743246515615178E-2</v>
      </c>
      <c r="U11" s="1">
        <f>(Table2[[#This Row],[Close Price]]-Table2[[#This Row],[200D EMA]])/Table2[[#This Row],[200D EMA]]</f>
        <v>0.40045237904361569</v>
      </c>
      <c r="V11">
        <v>0.60797008764091698</v>
      </c>
      <c r="W11">
        <v>390.35</v>
      </c>
      <c r="X11">
        <v>415.25</v>
      </c>
      <c r="Y11">
        <v>390.35</v>
      </c>
      <c r="Z11">
        <v>425</v>
      </c>
      <c r="AA11">
        <v>372</v>
      </c>
      <c r="AB11">
        <v>427.8</v>
      </c>
      <c r="AC11" s="1">
        <f>(Table2[[#This Row],[Close Price]]/Table2[[#This Row],[Day Low]])-1</f>
        <v>4.0732675803765828E-2</v>
      </c>
      <c r="AD11" s="1">
        <f>(Table2[[#This Row],[Day High]]/Table2[[#This Row],[Close Price]])-1</f>
        <v>2.2153846153846191E-2</v>
      </c>
      <c r="AE11" s="1">
        <f>(Table2[[#This Row],[Close Price]]/Table2[[#This Row],[Current Week Low]])-1</f>
        <v>4.0732675803765828E-2</v>
      </c>
      <c r="AF11" s="1">
        <f>(Table2[[#This Row],[Current Week High]]/Table2[[#This Row],[Close Price]])-1</f>
        <v>4.6153846153846212E-2</v>
      </c>
      <c r="AG11" s="1">
        <f>(Table2[[#This Row],[Close Price]]/Table2[[#This Row],[Current Month Low]])-1</f>
        <v>9.2069892473118253E-2</v>
      </c>
      <c r="AH11" s="1">
        <f>(Table2[[#This Row],[Current Month High]]/Table2[[#This Row],[Close Price]])-1</f>
        <v>5.3046153846153965E-2</v>
      </c>
      <c r="AI11">
        <v>10.264615384615301</v>
      </c>
      <c r="AJ11">
        <v>170.202859993348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0.41</v>
      </c>
      <c r="AM11" t="s">
        <v>3166</v>
      </c>
      <c r="AN11">
        <v>6.25</v>
      </c>
      <c r="AO11" t="s">
        <v>3166</v>
      </c>
      <c r="AP11">
        <v>0.19851044913438501</v>
      </c>
      <c r="AQ11">
        <f>(Table2[[#This Row],[Sharpe Ratio]]-AVERAGE(Table2[Sharpe Ratio]))/_xlfn.STDEV.P(Table2[Sharpe Ratio])</f>
        <v>1.6226219801331998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7.2935124803548668</v>
      </c>
      <c r="AS11">
        <f>_xlfn.RANK.AVG(Table2[[#This Row],[1Y Return vs Nifty Z-Score]],Table2[1Y Return vs Nifty Z-Score])</f>
        <v>43</v>
      </c>
      <c r="AT11">
        <f>_xlfn.RANK.AVG(Table2[[#This Row],[6M Return vs Nifty Z-Score]],Table2[6M Return vs Nifty Z-Score])</f>
        <v>18</v>
      </c>
      <c r="AU11">
        <f>_xlfn.RANK.AVG(Table2[[#This Row],[Sharpe Ratio Z-Score]],Table2[Sharpe Ratio Z-Score])</f>
        <v>31</v>
      </c>
      <c r="AV11">
        <f>(Table2[[#This Row],[Rank 1Y]]+Table2[[#This Row],[Rank 6M]]+Table2[[#This Row],[Rank Sharpe]])/3</f>
        <v>30.666666666666668</v>
      </c>
    </row>
    <row r="12" spans="1:48" x14ac:dyDescent="0.3">
      <c r="A12" t="s">
        <v>968</v>
      </c>
      <c r="B12" t="s">
        <v>969</v>
      </c>
      <c r="C12" t="s">
        <v>3127</v>
      </c>
      <c r="D12" t="s">
        <v>970</v>
      </c>
      <c r="E12">
        <v>14555.01075245</v>
      </c>
      <c r="F12">
        <v>2139.25</v>
      </c>
      <c r="G12">
        <v>94.989759455038097</v>
      </c>
      <c r="H12">
        <f>(Table2[[#This Row],[1Y Return vs Nifty]]-AVERAGE(Table2[1Y Return vs Nifty]))/_xlfn.STDEV.P(Table2[1Y Return vs Nifty])</f>
        <v>1.2202505493525297</v>
      </c>
      <c r="I12">
        <v>-7.0650507751579896</v>
      </c>
      <c r="J12">
        <f>(Table2[[#This Row],[1M Return vs Nifty]]-AVERAGE(Table2[1M Return vs Nifty]))/_xlfn.STDEV.P(Table2[1M Return vs Nifty])</f>
        <v>-0.63194471739547298</v>
      </c>
      <c r="K12">
        <v>110.957605370734</v>
      </c>
      <c r="L12">
        <f>(Table2[[#This Row],[6M Return vs Nifty]]-AVERAGE(Table2[6M Return vs Nifty]))/_xlfn.STDEV.P(Table2[6M Return vs Nifty])</f>
        <v>3.6656405316555185</v>
      </c>
      <c r="M12">
        <v>-10.6231971317518</v>
      </c>
      <c r="N12">
        <f>(Table2[[#This Row],[1W Return vs Nifty]]-AVERAGE(Table2[1W Return vs Nifty]))/_xlfn.STDEV.P(Table2[1W Return vs Nifty])</f>
        <v>-1.2703425623638653</v>
      </c>
      <c r="O12">
        <v>2387.67</v>
      </c>
      <c r="P12">
        <v>2258.74148965322</v>
      </c>
      <c r="Q12">
        <v>1610.6310501344201</v>
      </c>
      <c r="R12">
        <v>25.574339595898302</v>
      </c>
      <c r="S12" s="1">
        <f>(Table2[[#This Row],[Close Price]]-Table2[[#This Row],[20D EMA]])/Table2[[#This Row],[20D EMA]]</f>
        <v>-0.10404285349315444</v>
      </c>
      <c r="T12" s="1">
        <f>(Table2[[#This Row],[Close Price]]-Table2[[#This Row],[50D EMA]])/Table2[[#This Row],[50D EMA]]</f>
        <v>-5.290179960857995E-2</v>
      </c>
      <c r="U12" s="1">
        <f>(Table2[[#This Row],[Close Price]]-Table2[[#This Row],[200D EMA]])/Table2[[#This Row],[200D EMA]]</f>
        <v>0.32820610891703744</v>
      </c>
      <c r="V12">
        <v>0.57025438959940999</v>
      </c>
      <c r="W12">
        <v>2115.0500000000002</v>
      </c>
      <c r="X12">
        <v>2240</v>
      </c>
      <c r="Y12">
        <v>1951.3</v>
      </c>
      <c r="Z12">
        <v>2600</v>
      </c>
      <c r="AA12">
        <v>1951.3</v>
      </c>
      <c r="AB12">
        <v>2609.85</v>
      </c>
      <c r="AC12" s="1">
        <f>(Table2[[#This Row],[Close Price]]/Table2[[#This Row],[Day Low]])-1</f>
        <v>1.1441809886290955E-2</v>
      </c>
      <c r="AD12" s="1">
        <f>(Table2[[#This Row],[Day High]]/Table2[[#This Row],[Close Price]])-1</f>
        <v>4.7095944840481518E-2</v>
      </c>
      <c r="AE12" s="1">
        <f>(Table2[[#This Row],[Close Price]]/Table2[[#This Row],[Current Week Low]])-1</f>
        <v>9.632040178342649E-2</v>
      </c>
      <c r="AF12" s="1">
        <f>(Table2[[#This Row],[Current Week High]]/Table2[[#This Row],[Close Price]])-1</f>
        <v>0.21537922168984447</v>
      </c>
      <c r="AG12" s="1">
        <f>(Table2[[#This Row],[Close Price]]/Table2[[#This Row],[Current Month Low]])-1</f>
        <v>9.632040178342649E-2</v>
      </c>
      <c r="AH12" s="1">
        <f>(Table2[[#This Row],[Current Month High]]/Table2[[#This Row],[Close Price]])-1</f>
        <v>0.21998363912586183</v>
      </c>
      <c r="AI12">
        <v>26.2124576370223</v>
      </c>
      <c r="AJ12">
        <v>193.04794520547901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0.26</v>
      </c>
      <c r="AM12" t="s">
        <v>3166</v>
      </c>
      <c r="AN12">
        <v>-5.32</v>
      </c>
      <c r="AO12" t="s">
        <v>3165</v>
      </c>
      <c r="AP12">
        <v>0.23147326615890901</v>
      </c>
      <c r="AQ12">
        <f>(Table2[[#This Row],[Sharpe Ratio]]-AVERAGE(Table2[Sharpe Ratio]))/_xlfn.STDEV.P(Table2[Sharpe Ratio])</f>
        <v>2.0104478399723562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4.9940516412210663</v>
      </c>
      <c r="AS12">
        <f>_xlfn.RANK.AVG(Table2[[#This Row],[1Y Return vs Nifty Z-Score]],Table2[1Y Return vs Nifty Z-Score])</f>
        <v>78</v>
      </c>
      <c r="AT12">
        <f>_xlfn.RANK.AVG(Table2[[#This Row],[6M Return vs Nifty Z-Score]],Table2[6M Return vs Nifty Z-Score])</f>
        <v>4</v>
      </c>
      <c r="AU12">
        <f>_xlfn.RANK.AVG(Table2[[#This Row],[Sharpe Ratio Z-Score]],Table2[Sharpe Ratio Z-Score])</f>
        <v>16</v>
      </c>
      <c r="AV12">
        <f>(Table2[[#This Row],[Rank 1Y]]+Table2[[#This Row],[Rank 6M]]+Table2[[#This Row],[Rank Sharpe]])/3</f>
        <v>32.666666666666664</v>
      </c>
    </row>
    <row r="13" spans="1:48" x14ac:dyDescent="0.3">
      <c r="A13" t="s">
        <v>391</v>
      </c>
      <c r="B13" t="s">
        <v>392</v>
      </c>
      <c r="C13" t="s">
        <v>3131</v>
      </c>
      <c r="D13" t="s">
        <v>163</v>
      </c>
      <c r="E13">
        <v>58249.797936750001</v>
      </c>
      <c r="F13">
        <v>13744.1</v>
      </c>
      <c r="G13">
        <v>191.838465074683</v>
      </c>
      <c r="H13">
        <f>(Table2[[#This Row],[1Y Return vs Nifty]]-AVERAGE(Table2[1Y Return vs Nifty]))/_xlfn.STDEV.P(Table2[1Y Return vs Nifty])</f>
        <v>2.878091052084264</v>
      </c>
      <c r="I13">
        <v>14.596118595192801</v>
      </c>
      <c r="J13">
        <f>(Table2[[#This Row],[1M Return vs Nifty]]-AVERAGE(Table2[1M Return vs Nifty]))/_xlfn.STDEV.P(Table2[1M Return vs Nifty])</f>
        <v>1.8597461580136079</v>
      </c>
      <c r="K13">
        <v>60.994080599398202</v>
      </c>
      <c r="L13">
        <f>(Table2[[#This Row],[6M Return vs Nifty]]-AVERAGE(Table2[6M Return vs Nifty]))/_xlfn.STDEV.P(Table2[6M Return vs Nifty])</f>
        <v>1.9460551862757454</v>
      </c>
      <c r="M13">
        <v>-12.1719293712144</v>
      </c>
      <c r="N13">
        <f>(Table2[[#This Row],[1W Return vs Nifty]]-AVERAGE(Table2[1W Return vs Nifty]))/_xlfn.STDEV.P(Table2[1W Return vs Nifty])</f>
        <v>-1.5753244374205551</v>
      </c>
      <c r="O13">
        <v>14530.42</v>
      </c>
      <c r="P13">
        <v>13542.134578711801</v>
      </c>
      <c r="Q13">
        <v>10454.5550854391</v>
      </c>
      <c r="R13">
        <v>30.338901120003499</v>
      </c>
      <c r="S13" s="1">
        <f>(Table2[[#This Row],[Close Price]]-Table2[[#This Row],[20D EMA]])/Table2[[#This Row],[20D EMA]]</f>
        <v>-5.4115435066570662E-2</v>
      </c>
      <c r="T13" s="1">
        <f>(Table2[[#This Row],[Close Price]]-Table2[[#This Row],[50D EMA]])/Table2[[#This Row],[50D EMA]]</f>
        <v>1.4913854246116321E-2</v>
      </c>
      <c r="U13" s="1">
        <f>(Table2[[#This Row],[Close Price]]-Table2[[#This Row],[200D EMA]])/Table2[[#This Row],[200D EMA]]</f>
        <v>0.31465183240007161</v>
      </c>
      <c r="V13">
        <v>1.58571751985438</v>
      </c>
      <c r="W13">
        <v>13596.6</v>
      </c>
      <c r="X13">
        <v>14312.3</v>
      </c>
      <c r="Y13">
        <v>13596.6</v>
      </c>
      <c r="Z13">
        <v>15799.85</v>
      </c>
      <c r="AA13">
        <v>13324.5</v>
      </c>
      <c r="AB13">
        <v>16549.95</v>
      </c>
      <c r="AC13" s="1">
        <f>(Table2[[#This Row],[Close Price]]/Table2[[#This Row],[Day Low]])-1</f>
        <v>1.084830031037165E-2</v>
      </c>
      <c r="AD13" s="1">
        <f>(Table2[[#This Row],[Day High]]/Table2[[#This Row],[Close Price]])-1</f>
        <v>4.1341375572063521E-2</v>
      </c>
      <c r="AE13" s="1">
        <f>(Table2[[#This Row],[Close Price]]/Table2[[#This Row],[Current Week Low]])-1</f>
        <v>1.084830031037165E-2</v>
      </c>
      <c r="AF13" s="1">
        <f>(Table2[[#This Row],[Current Week High]]/Table2[[#This Row],[Close Price]])-1</f>
        <v>0.14957327144010879</v>
      </c>
      <c r="AG13" s="1">
        <f>(Table2[[#This Row],[Close Price]]/Table2[[#This Row],[Current Month Low]])-1</f>
        <v>3.1490862696536448E-2</v>
      </c>
      <c r="AH13" s="1">
        <f>(Table2[[#This Row],[Current Month High]]/Table2[[#This Row],[Close Price]])-1</f>
        <v>0.20414941684068078</v>
      </c>
      <c r="AI13">
        <v>20.414941684068001</v>
      </c>
      <c r="AJ13">
        <v>241.00658735376899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0.21</v>
      </c>
      <c r="AM13" t="s">
        <v>3166</v>
      </c>
      <c r="AN13">
        <v>0.74</v>
      </c>
      <c r="AO13" t="s">
        <v>3166</v>
      </c>
      <c r="AP13">
        <v>0.186088525742067</v>
      </c>
      <c r="AQ13">
        <f>(Table2[[#This Row],[Sharpe Ratio]]-AVERAGE(Table2[Sharpe Ratio]))/_xlfn.STDEV.P(Table2[Sharpe Ratio])</f>
        <v>1.4764711485189703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6.5850391074720314</v>
      </c>
      <c r="AS13">
        <f>_xlfn.RANK.AVG(Table2[[#This Row],[1Y Return vs Nifty Z-Score]],Table2[1Y Return vs Nifty Z-Score])</f>
        <v>12</v>
      </c>
      <c r="AT13">
        <f>_xlfn.RANK.AVG(Table2[[#This Row],[6M Return vs Nifty Z-Score]],Table2[6M Return vs Nifty Z-Score])</f>
        <v>35</v>
      </c>
      <c r="AU13">
        <f>_xlfn.RANK.AVG(Table2[[#This Row],[Sharpe Ratio Z-Score]],Table2[Sharpe Ratio Z-Score])</f>
        <v>53</v>
      </c>
      <c r="AV13">
        <f>(Table2[[#This Row],[Rank 1Y]]+Table2[[#This Row],[Rank 6M]]+Table2[[#This Row],[Rank Sharpe]])/3</f>
        <v>33.333333333333336</v>
      </c>
    </row>
    <row r="14" spans="1:48" x14ac:dyDescent="0.3">
      <c r="A14" t="s">
        <v>291</v>
      </c>
      <c r="B14" t="s">
        <v>292</v>
      </c>
      <c r="C14" t="s">
        <v>3123</v>
      </c>
      <c r="D14" t="s">
        <v>146</v>
      </c>
      <c r="E14">
        <v>92189.163721499994</v>
      </c>
      <c r="F14">
        <v>442.15</v>
      </c>
      <c r="G14">
        <v>153.55661912061899</v>
      </c>
      <c r="H14">
        <f>(Table2[[#This Row],[1Y Return vs Nifty]]-AVERAGE(Table2[1Y Return vs Nifty]))/_xlfn.STDEV.P(Table2[1Y Return vs Nifty])</f>
        <v>2.2227885951652016</v>
      </c>
      <c r="I14">
        <v>-12.4768419806368</v>
      </c>
      <c r="J14">
        <f>(Table2[[#This Row],[1M Return vs Nifty]]-AVERAGE(Table2[1M Return vs Nifty]))/_xlfn.STDEV.P(Table2[1M Return vs Nifty])</f>
        <v>-1.2544646993853599</v>
      </c>
      <c r="K14">
        <v>50.176390874779699</v>
      </c>
      <c r="L14">
        <f>(Table2[[#This Row],[6M Return vs Nifty]]-AVERAGE(Table2[6M Return vs Nifty]))/_xlfn.STDEV.P(Table2[6M Return vs Nifty])</f>
        <v>1.5737447696977838</v>
      </c>
      <c r="M14">
        <v>-4.2820775546023997</v>
      </c>
      <c r="N14">
        <f>(Table2[[#This Row],[1W Return vs Nifty]]-AVERAGE(Table2[1W Return vs Nifty]))/_xlfn.STDEV.P(Table2[1W Return vs Nifty])</f>
        <v>-2.1626684098964604E-2</v>
      </c>
      <c r="O14">
        <v>485.58</v>
      </c>
      <c r="P14">
        <v>508.86557814024701</v>
      </c>
      <c r="Q14">
        <v>410.354543416225</v>
      </c>
      <c r="R14">
        <v>25.4429774136247</v>
      </c>
      <c r="S14" s="1">
        <f>(Table2[[#This Row],[Close Price]]-Table2[[#This Row],[20D EMA]])/Table2[[#This Row],[20D EMA]]</f>
        <v>-8.9439433255076417E-2</v>
      </c>
      <c r="T14" s="1">
        <f>(Table2[[#This Row],[Close Price]]-Table2[[#This Row],[50D EMA]])/Table2[[#This Row],[50D EMA]]</f>
        <v>-0.13110648667585792</v>
      </c>
      <c r="U14" s="1">
        <f>(Table2[[#This Row],[Close Price]]-Table2[[#This Row],[200D EMA]])/Table2[[#This Row],[200D EMA]]</f>
        <v>7.7482891548064717E-2</v>
      </c>
      <c r="V14">
        <v>0.38636309462134599</v>
      </c>
      <c r="W14">
        <v>421.1</v>
      </c>
      <c r="X14">
        <v>452.95</v>
      </c>
      <c r="Y14">
        <v>421.1</v>
      </c>
      <c r="Z14">
        <v>482.95</v>
      </c>
      <c r="AA14">
        <v>421.1</v>
      </c>
      <c r="AB14">
        <v>533.5</v>
      </c>
      <c r="AC14" s="1">
        <f>(Table2[[#This Row],[Close Price]]/Table2[[#This Row],[Day Low]])-1</f>
        <v>4.9988126335787086E-2</v>
      </c>
      <c r="AD14" s="1">
        <f>(Table2[[#This Row],[Day High]]/Table2[[#This Row],[Close Price]])-1</f>
        <v>2.4426099739907281E-2</v>
      </c>
      <c r="AE14" s="1">
        <f>(Table2[[#This Row],[Close Price]]/Table2[[#This Row],[Current Week Low]])-1</f>
        <v>4.9988126335787086E-2</v>
      </c>
      <c r="AF14" s="1">
        <f>(Table2[[#This Row],[Current Week High]]/Table2[[#This Row],[Close Price]])-1</f>
        <v>9.2276376795205284E-2</v>
      </c>
      <c r="AG14" s="1">
        <f>(Table2[[#This Row],[Close Price]]/Table2[[#This Row],[Current Month Low]])-1</f>
        <v>4.9988126335787086E-2</v>
      </c>
      <c r="AH14" s="1">
        <f>(Table2[[#This Row],[Current Month High]]/Table2[[#This Row],[Close Price]])-1</f>
        <v>0.20660409363338239</v>
      </c>
      <c r="AI14">
        <v>46.330430849259301</v>
      </c>
      <c r="AJ14">
        <v>211.04467112205401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-0.18</v>
      </c>
      <c r="AM14" t="s">
        <v>3165</v>
      </c>
      <c r="AN14">
        <v>-2.11</v>
      </c>
      <c r="AO14" t="s">
        <v>3165</v>
      </c>
      <c r="AP14">
        <v>0.20578005481344799</v>
      </c>
      <c r="AQ14">
        <f>(Table2[[#This Row],[Sharpe Ratio]]-AVERAGE(Table2[Sharpe Ratio]))/_xlfn.STDEV.P(Table2[Sharpe Ratio])</f>
        <v>1.7081529306911165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28</v>
      </c>
      <c r="AT14">
        <f>_xlfn.RANK.AVG(Table2[[#This Row],[6M Return vs Nifty Z-Score]],Table2[6M Return vs Nifty Z-Score])</f>
        <v>53</v>
      </c>
      <c r="AU14">
        <f>_xlfn.RANK.AVG(Table2[[#This Row],[Sharpe Ratio Z-Score]],Table2[Sharpe Ratio Z-Score])</f>
        <v>25</v>
      </c>
      <c r="AV14">
        <f>(Table2[[#This Row],[Rank 1Y]]+Table2[[#This Row],[Rank 6M]]+Table2[[#This Row],[Rank Sharpe]])/3</f>
        <v>35.333333333333336</v>
      </c>
    </row>
    <row r="15" spans="1:48" x14ac:dyDescent="0.3">
      <c r="A15" t="s">
        <v>343</v>
      </c>
      <c r="B15" t="s">
        <v>344</v>
      </c>
      <c r="C15" t="s">
        <v>3129</v>
      </c>
      <c r="D15" t="s">
        <v>89</v>
      </c>
      <c r="E15">
        <v>71634.550955384999</v>
      </c>
      <c r="F15">
        <v>694.65</v>
      </c>
      <c r="G15">
        <v>115.01487598832399</v>
      </c>
      <c r="H15">
        <f>(Table2[[#This Row],[1Y Return vs Nifty]]-AVERAGE(Table2[1Y Return vs Nifty]))/_xlfn.STDEV.P(Table2[1Y Return vs Nifty])</f>
        <v>1.5630372603198908</v>
      </c>
      <c r="I15">
        <v>-2.2443434410548502</v>
      </c>
      <c r="J15">
        <f>(Table2[[#This Row],[1M Return vs Nifty]]-AVERAGE(Table2[1M Return vs Nifty]))/_xlfn.STDEV.P(Table2[1M Return vs Nifty])</f>
        <v>-7.7417292212060368E-2</v>
      </c>
      <c r="K15">
        <v>58.283714691984699</v>
      </c>
      <c r="L15">
        <f>(Table2[[#This Row],[6M Return vs Nifty]]-AVERAGE(Table2[6M Return vs Nifty]))/_xlfn.STDEV.P(Table2[6M Return vs Nifty])</f>
        <v>1.8527730266135616</v>
      </c>
      <c r="M15">
        <v>-7.8423511613625703</v>
      </c>
      <c r="N15">
        <f>(Table2[[#This Row],[1W Return vs Nifty]]-AVERAGE(Table2[1W Return vs Nifty]))/_xlfn.STDEV.P(Table2[1W Return vs Nifty])</f>
        <v>-0.72272845794809182</v>
      </c>
      <c r="O15">
        <v>713.18</v>
      </c>
      <c r="P15">
        <v>673.17578888119704</v>
      </c>
      <c r="Q15">
        <v>509.71582841232998</v>
      </c>
      <c r="R15">
        <v>39.801711550955098</v>
      </c>
      <c r="S15" s="1">
        <f>(Table2[[#This Row],[Close Price]]-Table2[[#This Row],[20D EMA]])/Table2[[#This Row],[20D EMA]]</f>
        <v>-2.5982220477298822E-2</v>
      </c>
      <c r="T15" s="1">
        <f>(Table2[[#This Row],[Close Price]]-Table2[[#This Row],[50D EMA]])/Table2[[#This Row],[50D EMA]]</f>
        <v>3.1899856580541314E-2</v>
      </c>
      <c r="U15" s="1">
        <f>(Table2[[#This Row],[Close Price]]-Table2[[#This Row],[200D EMA]])/Table2[[#This Row],[200D EMA]]</f>
        <v>0.36281818472011268</v>
      </c>
      <c r="V15">
        <v>0.86696778802044405</v>
      </c>
      <c r="W15">
        <v>658.85</v>
      </c>
      <c r="X15">
        <v>706.95</v>
      </c>
      <c r="Y15">
        <v>658.85</v>
      </c>
      <c r="Z15">
        <v>728.05</v>
      </c>
      <c r="AA15">
        <v>658.85</v>
      </c>
      <c r="AB15">
        <v>773</v>
      </c>
      <c r="AC15" s="1">
        <f>(Table2[[#This Row],[Close Price]]/Table2[[#This Row],[Day Low]])-1</f>
        <v>5.4337102527130643E-2</v>
      </c>
      <c r="AD15" s="1">
        <f>(Table2[[#This Row],[Day High]]/Table2[[#This Row],[Close Price]])-1</f>
        <v>1.7706758799395539E-2</v>
      </c>
      <c r="AE15" s="1">
        <f>(Table2[[#This Row],[Close Price]]/Table2[[#This Row],[Current Week Low]])-1</f>
        <v>5.4337102527130643E-2</v>
      </c>
      <c r="AF15" s="1">
        <f>(Table2[[#This Row],[Current Week High]]/Table2[[#This Row],[Close Price]])-1</f>
        <v>4.8081767796732233E-2</v>
      </c>
      <c r="AG15" s="1">
        <f>(Table2[[#This Row],[Close Price]]/Table2[[#This Row],[Current Month Low]])-1</f>
        <v>5.4337102527130643E-2</v>
      </c>
      <c r="AH15" s="1">
        <f>(Table2[[#This Row],[Current Month High]]/Table2[[#This Row],[Close Price]])-1</f>
        <v>0.1127906139782624</v>
      </c>
      <c r="AI15">
        <v>13.186496796947999</v>
      </c>
      <c r="AJ15">
        <v>149.78425026968699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0.25</v>
      </c>
      <c r="AM15" t="s">
        <v>3166</v>
      </c>
      <c r="AN15">
        <v>-1.08</v>
      </c>
      <c r="AO15" t="s">
        <v>3165</v>
      </c>
      <c r="AP15">
        <v>0.24133684909229</v>
      </c>
      <c r="AQ15">
        <f>(Table2[[#This Row],[Sharpe Ratio]]-AVERAGE(Table2[Sharpe Ratio]))/_xlfn.STDEV.P(Table2[Sharpe Ratio])</f>
        <v>2.126498374409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4.7421629111822998</v>
      </c>
      <c r="AS15">
        <f>_xlfn.RANK.AVG(Table2[[#This Row],[1Y Return vs Nifty Z-Score]],Table2[1Y Return vs Nifty Z-Score])</f>
        <v>54</v>
      </c>
      <c r="AT15">
        <f>_xlfn.RANK.AVG(Table2[[#This Row],[6M Return vs Nifty Z-Score]],Table2[6M Return vs Nifty Z-Score])</f>
        <v>40</v>
      </c>
      <c r="AU15">
        <f>_xlfn.RANK.AVG(Table2[[#This Row],[Sharpe Ratio Z-Score]],Table2[Sharpe Ratio Z-Score])</f>
        <v>13</v>
      </c>
      <c r="AV15">
        <f>(Table2[[#This Row],[Rank 1Y]]+Table2[[#This Row],[Rank 6M]]+Table2[[#This Row],[Rank Sharpe]])/3</f>
        <v>35.666666666666664</v>
      </c>
    </row>
    <row r="16" spans="1:48" x14ac:dyDescent="0.3">
      <c r="A16" t="s">
        <v>1219</v>
      </c>
      <c r="B16" t="s">
        <v>1220</v>
      </c>
      <c r="C16" t="s">
        <v>3123</v>
      </c>
      <c r="D16" t="s">
        <v>48</v>
      </c>
      <c r="E16">
        <v>9444.0224304000003</v>
      </c>
      <c r="F16">
        <v>549.75</v>
      </c>
      <c r="G16">
        <v>145.69454890941299</v>
      </c>
      <c r="H16">
        <f>(Table2[[#This Row],[1Y Return vs Nifty]]-AVERAGE(Table2[1Y Return vs Nifty]))/_xlfn.STDEV.P(Table2[1Y Return vs Nifty])</f>
        <v>2.0882069469328881</v>
      </c>
      <c r="I16">
        <v>-1.75437457215135</v>
      </c>
      <c r="J16">
        <f>(Table2[[#This Row],[1M Return vs Nifty]]-AVERAGE(Table2[1M Return vs Nifty]))/_xlfn.STDEV.P(Table2[1M Return vs Nifty])</f>
        <v>-2.1056024775020402E-2</v>
      </c>
      <c r="K16">
        <v>43.997302953946097</v>
      </c>
      <c r="L16">
        <f>(Table2[[#This Row],[6M Return vs Nifty]]-AVERAGE(Table2[6M Return vs Nifty]))/_xlfn.STDEV.P(Table2[6M Return vs Nifty])</f>
        <v>1.361080249227953</v>
      </c>
      <c r="M16">
        <v>-3.3222743869407401</v>
      </c>
      <c r="N16">
        <f>(Table2[[#This Row],[1W Return vs Nifty]]-AVERAGE(Table2[1W Return vs Nifty]))/_xlfn.STDEV.P(Table2[1W Return vs Nifty])</f>
        <v>0.16738117813832959</v>
      </c>
      <c r="O16">
        <v>571.09</v>
      </c>
      <c r="P16">
        <v>550.15600986943605</v>
      </c>
      <c r="Q16">
        <v>444.26466921853398</v>
      </c>
      <c r="R16">
        <v>37.377969672315203</v>
      </c>
      <c r="S16" s="1">
        <f>(Table2[[#This Row],[Close Price]]-Table2[[#This Row],[20D EMA]])/Table2[[#This Row],[20D EMA]]</f>
        <v>-3.7367140030468107E-2</v>
      </c>
      <c r="T16" s="1">
        <f>(Table2[[#This Row],[Close Price]]-Table2[[#This Row],[50D EMA]])/Table2[[#This Row],[50D EMA]]</f>
        <v>-7.3799042844665576E-4</v>
      </c>
      <c r="U16" s="1">
        <f>(Table2[[#This Row],[Close Price]]-Table2[[#This Row],[200D EMA]])/Table2[[#This Row],[200D EMA]]</f>
        <v>0.23743803658079715</v>
      </c>
      <c r="V16">
        <v>0.48450746052501897</v>
      </c>
      <c r="W16">
        <v>525.6</v>
      </c>
      <c r="X16">
        <v>568.70000000000005</v>
      </c>
      <c r="Y16">
        <v>525.6</v>
      </c>
      <c r="Z16">
        <v>584.79999999999995</v>
      </c>
      <c r="AA16">
        <v>524.04999999999995</v>
      </c>
      <c r="AB16">
        <v>694.3</v>
      </c>
      <c r="AC16" s="1">
        <f>(Table2[[#This Row],[Close Price]]/Table2[[#This Row],[Day Low]])-1</f>
        <v>4.5947488584474838E-2</v>
      </c>
      <c r="AD16" s="1">
        <f>(Table2[[#This Row],[Day High]]/Table2[[#This Row],[Close Price]])-1</f>
        <v>3.4470213733515331E-2</v>
      </c>
      <c r="AE16" s="1">
        <f>(Table2[[#This Row],[Close Price]]/Table2[[#This Row],[Current Week Low]])-1</f>
        <v>4.5947488584474838E-2</v>
      </c>
      <c r="AF16" s="1">
        <f>(Table2[[#This Row],[Current Week High]]/Table2[[#This Row],[Close Price]])-1</f>
        <v>6.3756252842200878E-2</v>
      </c>
      <c r="AG16" s="1">
        <f>(Table2[[#This Row],[Close Price]]/Table2[[#This Row],[Current Month Low]])-1</f>
        <v>4.9041122030340611E-2</v>
      </c>
      <c r="AH16" s="1">
        <f>(Table2[[#This Row],[Current Month High]]/Table2[[#This Row],[Close Price]])-1</f>
        <v>0.26293769895406993</v>
      </c>
      <c r="AI16">
        <v>26.2937698954069</v>
      </c>
      <c r="AJ16">
        <v>192.42021276595699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0.16</v>
      </c>
      <c r="AM16" t="s">
        <v>3166</v>
      </c>
      <c r="AN16">
        <v>-9.91</v>
      </c>
      <c r="AO16" t="s">
        <v>3165</v>
      </c>
      <c r="AP16">
        <v>0.21381277153203501</v>
      </c>
      <c r="AQ16">
        <f>(Table2[[#This Row],[Sharpe Ratio]]-AVERAGE(Table2[Sharpe Ratio]))/_xlfn.STDEV.P(Table2[Sharpe Ratio])</f>
        <v>1.8026623066923433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5.3982746562164934</v>
      </c>
      <c r="AS16">
        <f>_xlfn.RANK.AVG(Table2[[#This Row],[1Y Return vs Nifty Z-Score]],Table2[1Y Return vs Nifty Z-Score])</f>
        <v>31</v>
      </c>
      <c r="AT16">
        <f>_xlfn.RANK.AVG(Table2[[#This Row],[6M Return vs Nifty Z-Score]],Table2[6M Return vs Nifty Z-Score])</f>
        <v>63</v>
      </c>
      <c r="AU16">
        <f>_xlfn.RANK.AVG(Table2[[#This Row],[Sharpe Ratio Z-Score]],Table2[Sharpe Ratio Z-Score])</f>
        <v>21</v>
      </c>
      <c r="AV16">
        <f>(Table2[[#This Row],[Rank 1Y]]+Table2[[#This Row],[Rank 6M]]+Table2[[#This Row],[Rank Sharpe]])/3</f>
        <v>38.333333333333336</v>
      </c>
    </row>
    <row r="17" spans="1:48" x14ac:dyDescent="0.3">
      <c r="A17" t="s">
        <v>315</v>
      </c>
      <c r="B17" t="s">
        <v>316</v>
      </c>
      <c r="C17" t="s">
        <v>3131</v>
      </c>
      <c r="D17" t="s">
        <v>317</v>
      </c>
      <c r="E17">
        <v>84569.625450000007</v>
      </c>
      <c r="F17">
        <v>4193.05</v>
      </c>
      <c r="G17">
        <v>89.904872652490496</v>
      </c>
      <c r="H17">
        <f>(Table2[[#This Row],[1Y Return vs Nifty]]-AVERAGE(Table2[1Y Return vs Nifty]))/_xlfn.STDEV.P(Table2[1Y Return vs Nifty])</f>
        <v>1.1332082782232029</v>
      </c>
      <c r="I17">
        <v>0.175728446074948</v>
      </c>
      <c r="J17">
        <f>(Table2[[#This Row],[1M Return vs Nifty]]-AVERAGE(Table2[1M Return vs Nifty]))/_xlfn.STDEV.P(Table2[1M Return vs Nifty])</f>
        <v>0.20096431017959754</v>
      </c>
      <c r="K17">
        <v>76.400964263456103</v>
      </c>
      <c r="L17">
        <f>(Table2[[#This Row],[6M Return vs Nifty]]-AVERAGE(Table2[6M Return vs Nifty]))/_xlfn.STDEV.P(Table2[6M Return vs Nifty])</f>
        <v>2.4763110376780535</v>
      </c>
      <c r="M17">
        <v>-2.9798216063653999</v>
      </c>
      <c r="N17">
        <f>(Table2[[#This Row],[1W Return vs Nifty]]-AVERAGE(Table2[1W Return vs Nifty]))/_xlfn.STDEV.P(Table2[1W Return vs Nifty])</f>
        <v>0.23481820080564683</v>
      </c>
      <c r="O17">
        <v>4295.41</v>
      </c>
      <c r="P17">
        <v>4328.9703093754697</v>
      </c>
      <c r="Q17">
        <v>3565.76725696412</v>
      </c>
      <c r="R17">
        <v>44.814604551592403</v>
      </c>
      <c r="S17" s="1">
        <f>(Table2[[#This Row],[Close Price]]-Table2[[#This Row],[20D EMA]])/Table2[[#This Row],[20D EMA]]</f>
        <v>-2.3830088396683827E-2</v>
      </c>
      <c r="T17" s="1">
        <f>(Table2[[#This Row],[Close Price]]-Table2[[#This Row],[50D EMA]])/Table2[[#This Row],[50D EMA]]</f>
        <v>-3.1397838206720902E-2</v>
      </c>
      <c r="U17" s="1">
        <f>(Table2[[#This Row],[Close Price]]-Table2[[#This Row],[200D EMA]])/Table2[[#This Row],[200D EMA]]</f>
        <v>0.17591802768696302</v>
      </c>
      <c r="V17">
        <v>1.5321386218394899</v>
      </c>
      <c r="W17">
        <v>4075</v>
      </c>
      <c r="X17">
        <v>4344.8999999999996</v>
      </c>
      <c r="Y17">
        <v>4075</v>
      </c>
      <c r="Z17">
        <v>4850</v>
      </c>
      <c r="AA17">
        <v>3852.55</v>
      </c>
      <c r="AB17">
        <v>4850</v>
      </c>
      <c r="AC17" s="1">
        <f>(Table2[[#This Row],[Close Price]]/Table2[[#This Row],[Day Low]])-1</f>
        <v>2.8969325153374248E-2</v>
      </c>
      <c r="AD17" s="1">
        <f>(Table2[[#This Row],[Day High]]/Table2[[#This Row],[Close Price]])-1</f>
        <v>3.6214688591836408E-2</v>
      </c>
      <c r="AE17" s="1">
        <f>(Table2[[#This Row],[Close Price]]/Table2[[#This Row],[Current Week Low]])-1</f>
        <v>2.8969325153374248E-2</v>
      </c>
      <c r="AF17" s="1">
        <f>(Table2[[#This Row],[Current Week High]]/Table2[[#This Row],[Close Price]])-1</f>
        <v>0.15667592802375352</v>
      </c>
      <c r="AG17" s="1">
        <f>(Table2[[#This Row],[Close Price]]/Table2[[#This Row],[Current Month Low]])-1</f>
        <v>8.838301903933754E-2</v>
      </c>
      <c r="AH17" s="1">
        <f>(Table2[[#This Row],[Current Month High]]/Table2[[#This Row],[Close Price]])-1</f>
        <v>0.15667592802375352</v>
      </c>
      <c r="AI17">
        <v>39.755070891117398</v>
      </c>
      <c r="AJ17">
        <v>140.703214695752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-0.11</v>
      </c>
      <c r="AM17" t="s">
        <v>3165</v>
      </c>
      <c r="AN17">
        <v>6.98</v>
      </c>
      <c r="AO17" t="s">
        <v>3166</v>
      </c>
      <c r="AP17">
        <v>0.25342416982329002</v>
      </c>
      <c r="AQ17">
        <f>(Table2[[#This Row],[Sharpe Ratio]]-AVERAGE(Table2[Sharpe Ratio]))/_xlfn.STDEV.P(Table2[Sharpe Ratio])</f>
        <v>2.268712419773026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89</v>
      </c>
      <c r="AT17">
        <f>_xlfn.RANK.AVG(Table2[[#This Row],[6M Return vs Nifty Z-Score]],Table2[6M Return vs Nifty Z-Score])</f>
        <v>20</v>
      </c>
      <c r="AU17">
        <f>_xlfn.RANK.AVG(Table2[[#This Row],[Sharpe Ratio Z-Score]],Table2[Sharpe Ratio Z-Score])</f>
        <v>7</v>
      </c>
      <c r="AV17">
        <f>(Table2[[#This Row],[Rank 1Y]]+Table2[[#This Row],[Rank 6M]]+Table2[[#This Row],[Rank Sharpe]])/3</f>
        <v>38.666666666666664</v>
      </c>
    </row>
    <row r="18" spans="1:48" x14ac:dyDescent="0.3">
      <c r="A18" t="s">
        <v>1074</v>
      </c>
      <c r="B18" t="s">
        <v>1075</v>
      </c>
      <c r="C18" t="s">
        <v>3120</v>
      </c>
      <c r="D18" t="s">
        <v>405</v>
      </c>
      <c r="E18">
        <v>11940.798249485</v>
      </c>
      <c r="F18">
        <v>386.15</v>
      </c>
      <c r="G18">
        <v>283.19704765215101</v>
      </c>
      <c r="H18">
        <f>(Table2[[#This Row],[1Y Return vs Nifty]]-AVERAGE(Table2[1Y Return vs Nifty]))/_xlfn.STDEV.P(Table2[1Y Return vs Nifty])</f>
        <v>4.4419525151781638</v>
      </c>
      <c r="I18">
        <v>20.7411223319702</v>
      </c>
      <c r="J18">
        <f>(Table2[[#This Row],[1M Return vs Nifty]]-AVERAGE(Table2[1M Return vs Nifty]))/_xlfn.STDEV.P(Table2[1M Return vs Nifty])</f>
        <v>2.5666077996219707</v>
      </c>
      <c r="K18">
        <v>156.608864181434</v>
      </c>
      <c r="L18">
        <f>(Table2[[#This Row],[6M Return vs Nifty]]-AVERAGE(Table2[6M Return vs Nifty]))/_xlfn.STDEV.P(Table2[6M Return vs Nifty])</f>
        <v>5.2368114209850738</v>
      </c>
      <c r="M18">
        <v>-10.0975578139546</v>
      </c>
      <c r="N18">
        <f>(Table2[[#This Row],[1W Return vs Nifty]]-AVERAGE(Table2[1W Return vs Nifty]))/_xlfn.STDEV.P(Table2[1W Return vs Nifty])</f>
        <v>-1.1668317935811763</v>
      </c>
      <c r="O18">
        <v>386.98</v>
      </c>
      <c r="P18">
        <v>336.67957979205499</v>
      </c>
      <c r="Q18">
        <v>227.9788537613</v>
      </c>
      <c r="R18">
        <v>45.161160103224098</v>
      </c>
      <c r="S18" s="1">
        <f>(Table2[[#This Row],[Close Price]]-Table2[[#This Row],[20D EMA]])/Table2[[#This Row],[20D EMA]]</f>
        <v>-2.1448136854618867E-3</v>
      </c>
      <c r="T18" s="1">
        <f>(Table2[[#This Row],[Close Price]]-Table2[[#This Row],[50D EMA]])/Table2[[#This Row],[50D EMA]]</f>
        <v>0.14693620634343085</v>
      </c>
      <c r="U18" s="1">
        <f>(Table2[[#This Row],[Close Price]]-Table2[[#This Row],[200D EMA]])/Table2[[#This Row],[200D EMA]]</f>
        <v>0.69379744493456141</v>
      </c>
      <c r="V18">
        <v>0.992229210348336</v>
      </c>
      <c r="W18">
        <v>360.2</v>
      </c>
      <c r="X18">
        <v>404.85</v>
      </c>
      <c r="Y18">
        <v>360.2</v>
      </c>
      <c r="Z18">
        <v>448.55</v>
      </c>
      <c r="AA18">
        <v>329.1</v>
      </c>
      <c r="AB18">
        <v>448.95</v>
      </c>
      <c r="AC18" s="1">
        <f>(Table2[[#This Row],[Close Price]]/Table2[[#This Row],[Day Low]])-1</f>
        <v>7.2043309272626255E-2</v>
      </c>
      <c r="AD18" s="1">
        <f>(Table2[[#This Row],[Day High]]/Table2[[#This Row],[Close Price]])-1</f>
        <v>4.8426777159135126E-2</v>
      </c>
      <c r="AE18" s="1">
        <f>(Table2[[#This Row],[Close Price]]/Table2[[#This Row],[Current Week Low]])-1</f>
        <v>7.2043309272626255E-2</v>
      </c>
      <c r="AF18" s="1">
        <f>(Table2[[#This Row],[Current Week High]]/Table2[[#This Row],[Close Price]])-1</f>
        <v>0.16159523501230111</v>
      </c>
      <c r="AG18" s="1">
        <f>(Table2[[#This Row],[Close Price]]/Table2[[#This Row],[Current Month Low]])-1</f>
        <v>0.17335156487389836</v>
      </c>
      <c r="AH18" s="1">
        <f>(Table2[[#This Row],[Current Month High]]/Table2[[#This Row],[Close Price]])-1</f>
        <v>0.16263110190340546</v>
      </c>
      <c r="AI18">
        <v>16.263110190340502</v>
      </c>
      <c r="AJ18">
        <v>313.87995712754503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0.87</v>
      </c>
      <c r="AM18" t="s">
        <v>3166</v>
      </c>
      <c r="AN18">
        <v>8.4700000000000006</v>
      </c>
      <c r="AO18" t="s">
        <v>3166</v>
      </c>
      <c r="AP18">
        <v>0.14440303341248301</v>
      </c>
      <c r="AQ18">
        <f>(Table2[[#This Row],[Sharpe Ratio]]-AVERAGE(Table2[Sharpe Ratio]))/_xlfn.STDEV.P(Table2[Sharpe Ratio])</f>
        <v>0.986018166496481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12.064558108700513</v>
      </c>
      <c r="AS18">
        <f>_xlfn.RANK.AVG(Table2[[#This Row],[1Y Return vs Nifty Z-Score]],Table2[1Y Return vs Nifty Z-Score])</f>
        <v>5</v>
      </c>
      <c r="AT18">
        <f>_xlfn.RANK.AVG(Table2[[#This Row],[6M Return vs Nifty Z-Score]],Table2[6M Return vs Nifty Z-Score])</f>
        <v>2</v>
      </c>
      <c r="AU18">
        <f>_xlfn.RANK.AVG(Table2[[#This Row],[Sharpe Ratio Z-Score]],Table2[Sharpe Ratio Z-Score])</f>
        <v>114</v>
      </c>
      <c r="AV18">
        <f>(Table2[[#This Row],[Rank 1Y]]+Table2[[#This Row],[Rank 6M]]+Table2[[#This Row],[Rank Sharpe]])/3</f>
        <v>40.333333333333336</v>
      </c>
    </row>
    <row r="19" spans="1:48" x14ac:dyDescent="0.3">
      <c r="A19" t="s">
        <v>894</v>
      </c>
      <c r="B19" t="s">
        <v>895</v>
      </c>
      <c r="C19" t="s">
        <v>3127</v>
      </c>
      <c r="D19" t="s">
        <v>117</v>
      </c>
      <c r="E19">
        <v>16637.68166305</v>
      </c>
      <c r="F19">
        <v>472.15</v>
      </c>
      <c r="G19">
        <v>103.982327579613</v>
      </c>
      <c r="H19">
        <f>(Table2[[#This Row],[1Y Return vs Nifty]]-AVERAGE(Table2[1Y Return vs Nifty]))/_xlfn.STDEV.P(Table2[1Y Return vs Nifty])</f>
        <v>1.3741838783021592</v>
      </c>
      <c r="I19">
        <v>15.6801938157083</v>
      </c>
      <c r="J19">
        <f>(Table2[[#This Row],[1M Return vs Nifty]]-AVERAGE(Table2[1M Return vs Nifty]))/_xlfn.STDEV.P(Table2[1M Return vs Nifty])</f>
        <v>1.9844476590744349</v>
      </c>
      <c r="K19">
        <v>101.303150164353</v>
      </c>
      <c r="L19">
        <f>(Table2[[#This Row],[6M Return vs Nifty]]-AVERAGE(Table2[6M Return vs Nifty]))/_xlfn.STDEV.P(Table2[6M Return vs Nifty])</f>
        <v>3.3333649412823863</v>
      </c>
      <c r="M19">
        <v>-7.2024182194989104</v>
      </c>
      <c r="N19">
        <f>(Table2[[#This Row],[1W Return vs Nifty]]-AVERAGE(Table2[1W Return vs Nifty]))/_xlfn.STDEV.P(Table2[1W Return vs Nifty])</f>
        <v>-0.59671058116659959</v>
      </c>
      <c r="O19">
        <v>472.41</v>
      </c>
      <c r="P19">
        <v>418.96452162724597</v>
      </c>
      <c r="Q19">
        <v>305.957885363402</v>
      </c>
      <c r="R19">
        <v>43.706076362609203</v>
      </c>
      <c r="S19" s="1">
        <f>(Table2[[#This Row],[Close Price]]-Table2[[#This Row],[20D EMA]])/Table2[[#This Row],[20D EMA]]</f>
        <v>-5.5036938252798996E-4</v>
      </c>
      <c r="T19" s="1">
        <f>(Table2[[#This Row],[Close Price]]-Table2[[#This Row],[50D EMA]])/Table2[[#This Row],[50D EMA]]</f>
        <v>0.12694506486177676</v>
      </c>
      <c r="U19" s="1">
        <f>(Table2[[#This Row],[Close Price]]-Table2[[#This Row],[200D EMA]])/Table2[[#This Row],[200D EMA]]</f>
        <v>0.54318624420875117</v>
      </c>
      <c r="V19">
        <v>0.52288643573181404</v>
      </c>
      <c r="W19">
        <v>452.15</v>
      </c>
      <c r="X19">
        <v>476</v>
      </c>
      <c r="Y19">
        <v>452.15</v>
      </c>
      <c r="Z19">
        <v>513.75</v>
      </c>
      <c r="AA19">
        <v>433.2</v>
      </c>
      <c r="AB19">
        <v>525</v>
      </c>
      <c r="AC19" s="1">
        <f>(Table2[[#This Row],[Close Price]]/Table2[[#This Row],[Day Low]])-1</f>
        <v>4.423310848169848E-2</v>
      </c>
      <c r="AD19" s="1">
        <f>(Table2[[#This Row],[Day High]]/Table2[[#This Row],[Close Price]])-1</f>
        <v>8.1541882876206007E-3</v>
      </c>
      <c r="AE19" s="1">
        <f>(Table2[[#This Row],[Close Price]]/Table2[[#This Row],[Current Week Low]])-1</f>
        <v>4.423310848169848E-2</v>
      </c>
      <c r="AF19" s="1">
        <f>(Table2[[#This Row],[Current Week High]]/Table2[[#This Row],[Close Price]])-1</f>
        <v>8.8107592925976919E-2</v>
      </c>
      <c r="AG19" s="1">
        <f>(Table2[[#This Row],[Close Price]]/Table2[[#This Row],[Current Month Low]])-1</f>
        <v>8.9912280701754277E-2</v>
      </c>
      <c r="AH19" s="1">
        <f>(Table2[[#This Row],[Current Month High]]/Table2[[#This Row],[Close Price]])-1</f>
        <v>0.11193476649369916</v>
      </c>
      <c r="AI19">
        <v>11.1934766493699</v>
      </c>
      <c r="AJ19">
        <v>161.94174757281499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0.81</v>
      </c>
      <c r="AM19" t="s">
        <v>3166</v>
      </c>
      <c r="AN19">
        <v>2.85</v>
      </c>
      <c r="AO19" t="s">
        <v>3166</v>
      </c>
      <c r="AP19">
        <v>0.18342626922080801</v>
      </c>
      <c r="AQ19">
        <f>(Table2[[#This Row],[Sharpe Ratio]]-AVERAGE(Table2[Sharpe Ratio]))/_xlfn.STDEV.P(Table2[Sharpe Ratio])</f>
        <v>1.4451482211216697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7.5404341186140513</v>
      </c>
      <c r="AS19">
        <f>_xlfn.RANK.AVG(Table2[[#This Row],[1Y Return vs Nifty Z-Score]],Table2[1Y Return vs Nifty Z-Score])</f>
        <v>65</v>
      </c>
      <c r="AT19">
        <f>_xlfn.RANK.AVG(Table2[[#This Row],[6M Return vs Nifty Z-Score]],Table2[6M Return vs Nifty Z-Score])</f>
        <v>8</v>
      </c>
      <c r="AU19">
        <f>_xlfn.RANK.AVG(Table2[[#This Row],[Sharpe Ratio Z-Score]],Table2[Sharpe Ratio Z-Score])</f>
        <v>59</v>
      </c>
      <c r="AV19">
        <f>(Table2[[#This Row],[Rank 1Y]]+Table2[[#This Row],[Rank 6M]]+Table2[[#This Row],[Rank Sharpe]])/3</f>
        <v>44</v>
      </c>
    </row>
    <row r="20" spans="1:48" x14ac:dyDescent="0.3">
      <c r="A20" t="s">
        <v>650</v>
      </c>
      <c r="B20" t="s">
        <v>651</v>
      </c>
      <c r="C20" t="s">
        <v>3134</v>
      </c>
      <c r="D20" t="s">
        <v>265</v>
      </c>
      <c r="E20">
        <v>28224.794607200001</v>
      </c>
      <c r="F20">
        <v>571.75</v>
      </c>
      <c r="G20">
        <v>104.655412669366</v>
      </c>
      <c r="H20">
        <f>(Table2[[#This Row],[1Y Return vs Nifty]]-AVERAGE(Table2[1Y Return vs Nifty]))/_xlfn.STDEV.P(Table2[1Y Return vs Nifty])</f>
        <v>1.3857056401722632</v>
      </c>
      <c r="I20">
        <v>-5.0794961067723001</v>
      </c>
      <c r="J20">
        <f>(Table2[[#This Row],[1M Return vs Nifty]]-AVERAGE(Table2[1M Return vs Nifty]))/_xlfn.STDEV.P(Table2[1M Return vs Nifty])</f>
        <v>-0.40354576232269773</v>
      </c>
      <c r="K20">
        <v>46.2504937557947</v>
      </c>
      <c r="L20">
        <f>(Table2[[#This Row],[6M Return vs Nifty]]-AVERAGE(Table2[6M Return vs Nifty]))/_xlfn.STDEV.P(Table2[6M Return vs Nifty])</f>
        <v>1.4386278982566341</v>
      </c>
      <c r="M20">
        <v>-9.6871588645114208</v>
      </c>
      <c r="N20">
        <f>(Table2[[#This Row],[1W Return vs Nifty]]-AVERAGE(Table2[1W Return vs Nifty]))/_xlfn.STDEV.P(Table2[1W Return vs Nifty])</f>
        <v>-1.0860145690582934</v>
      </c>
      <c r="O20">
        <v>616.05999999999995</v>
      </c>
      <c r="P20">
        <v>579.34400856584205</v>
      </c>
      <c r="Q20">
        <v>438.11600927958699</v>
      </c>
      <c r="R20">
        <v>25.6881430263971</v>
      </c>
      <c r="S20" s="1">
        <f>(Table2[[#This Row],[Close Price]]-Table2[[#This Row],[20D EMA]])/Table2[[#This Row],[20D EMA]]</f>
        <v>-7.1924812518261119E-2</v>
      </c>
      <c r="T20" s="1">
        <f>(Table2[[#This Row],[Close Price]]-Table2[[#This Row],[50D EMA]])/Table2[[#This Row],[50D EMA]]</f>
        <v>-1.3107943559545747E-2</v>
      </c>
      <c r="U20" s="1">
        <f>(Table2[[#This Row],[Close Price]]-Table2[[#This Row],[200D EMA]])/Table2[[#This Row],[200D EMA]]</f>
        <v>0.30501964751334498</v>
      </c>
      <c r="V20">
        <v>0.74363039686641497</v>
      </c>
      <c r="W20">
        <v>555.1</v>
      </c>
      <c r="X20">
        <v>591</v>
      </c>
      <c r="Y20">
        <v>555.1</v>
      </c>
      <c r="Z20">
        <v>631.95000000000005</v>
      </c>
      <c r="AA20">
        <v>555.1</v>
      </c>
      <c r="AB20">
        <v>676.2</v>
      </c>
      <c r="AC20" s="1">
        <f>(Table2[[#This Row],[Close Price]]/Table2[[#This Row],[Day Low]])-1</f>
        <v>2.9994595568366034E-2</v>
      </c>
      <c r="AD20" s="1">
        <f>(Table2[[#This Row],[Day High]]/Table2[[#This Row],[Close Price]])-1</f>
        <v>3.3668561434193167E-2</v>
      </c>
      <c r="AE20" s="1">
        <f>(Table2[[#This Row],[Close Price]]/Table2[[#This Row],[Current Week Low]])-1</f>
        <v>2.9994595568366034E-2</v>
      </c>
      <c r="AF20" s="1">
        <f>(Table2[[#This Row],[Current Week High]]/Table2[[#This Row],[Close Price]])-1</f>
        <v>0.10529077393965913</v>
      </c>
      <c r="AG20" s="1">
        <f>(Table2[[#This Row],[Close Price]]/Table2[[#This Row],[Current Month Low]])-1</f>
        <v>2.9994595568366034E-2</v>
      </c>
      <c r="AH20" s="1">
        <f>(Table2[[#This Row],[Current Month High]]/Table2[[#This Row],[Close Price]])-1</f>
        <v>0.18268473983384359</v>
      </c>
      <c r="AI20">
        <v>20.4547442063839</v>
      </c>
      <c r="AJ20">
        <v>155.24553571428501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0.3</v>
      </c>
      <c r="AM20" t="s">
        <v>3166</v>
      </c>
      <c r="AN20">
        <v>-4.59</v>
      </c>
      <c r="AO20" t="s">
        <v>3165</v>
      </c>
      <c r="AP20">
        <v>0.23426561791873199</v>
      </c>
      <c r="AQ20">
        <f>(Table2[[#This Row],[Sharpe Ratio]]-AVERAGE(Table2[Sharpe Ratio]))/_xlfn.STDEV.P(Table2[Sharpe Ratio])</f>
        <v>2.0433014101457134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3.3780746171936196</v>
      </c>
      <c r="AS20">
        <f>_xlfn.RANK.AVG(Table2[[#This Row],[1Y Return vs Nifty Z-Score]],Table2[1Y Return vs Nifty Z-Score])</f>
        <v>64</v>
      </c>
      <c r="AT20">
        <f>_xlfn.RANK.AVG(Table2[[#This Row],[6M Return vs Nifty Z-Score]],Table2[6M Return vs Nifty Z-Score])</f>
        <v>59</v>
      </c>
      <c r="AU20">
        <f>_xlfn.RANK.AVG(Table2[[#This Row],[Sharpe Ratio Z-Score]],Table2[Sharpe Ratio Z-Score])</f>
        <v>14</v>
      </c>
      <c r="AV20">
        <f>(Table2[[#This Row],[Rank 1Y]]+Table2[[#This Row],[Rank 6M]]+Table2[[#This Row],[Rank Sharpe]])/3</f>
        <v>45.666666666666664</v>
      </c>
    </row>
    <row r="21" spans="1:48" x14ac:dyDescent="0.3">
      <c r="A21" t="s">
        <v>1205</v>
      </c>
      <c r="B21" t="s">
        <v>1206</v>
      </c>
      <c r="C21" t="s">
        <v>3120</v>
      </c>
      <c r="D21" t="s">
        <v>545</v>
      </c>
      <c r="E21">
        <v>9608.0740100000003</v>
      </c>
      <c r="F21">
        <v>481.9</v>
      </c>
      <c r="G21">
        <v>108.25855743586899</v>
      </c>
      <c r="H21">
        <f>(Table2[[#This Row],[1Y Return vs Nifty]]-AVERAGE(Table2[1Y Return vs Nifty]))/_xlfn.STDEV.P(Table2[1Y Return vs Nifty])</f>
        <v>1.447383690414608</v>
      </c>
      <c r="I21">
        <v>8.70445899658686</v>
      </c>
      <c r="J21">
        <f>(Table2[[#This Row],[1M Return vs Nifty]]-AVERAGE(Table2[1M Return vs Nifty]))/_xlfn.STDEV.P(Table2[1M Return vs Nifty])</f>
        <v>1.1820267693754025</v>
      </c>
      <c r="K21">
        <v>36.654553621431397</v>
      </c>
      <c r="L21">
        <f>(Table2[[#This Row],[6M Return vs Nifty]]-AVERAGE(Table2[6M Return vs Nifty]))/_xlfn.STDEV.P(Table2[6M Return vs Nifty])</f>
        <v>1.1083662102409912</v>
      </c>
      <c r="M21">
        <v>-0.88092164569752696</v>
      </c>
      <c r="N21">
        <f>(Table2[[#This Row],[1W Return vs Nifty]]-AVERAGE(Table2[1W Return vs Nifty]))/_xlfn.STDEV.P(Table2[1W Return vs Nifty])</f>
        <v>0.64814106530740201</v>
      </c>
      <c r="O21">
        <v>474.66</v>
      </c>
      <c r="P21">
        <v>453.80052575574302</v>
      </c>
      <c r="Q21">
        <v>366.45311737966699</v>
      </c>
      <c r="R21">
        <v>53.742365450527899</v>
      </c>
      <c r="S21" s="1">
        <f>(Table2[[#This Row],[Close Price]]-Table2[[#This Row],[20D EMA]])/Table2[[#This Row],[20D EMA]]</f>
        <v>1.525302321661811E-2</v>
      </c>
      <c r="T21" s="1">
        <f>(Table2[[#This Row],[Close Price]]-Table2[[#This Row],[50D EMA]])/Table2[[#This Row],[50D EMA]]</f>
        <v>6.1920321042954064E-2</v>
      </c>
      <c r="U21" s="1">
        <f>(Table2[[#This Row],[Close Price]]-Table2[[#This Row],[200D EMA]])/Table2[[#This Row],[200D EMA]]</f>
        <v>0.31503861515993931</v>
      </c>
      <c r="V21">
        <v>1.06038580320386</v>
      </c>
      <c r="W21">
        <v>475.5</v>
      </c>
      <c r="X21">
        <v>488</v>
      </c>
      <c r="Y21">
        <v>467.65</v>
      </c>
      <c r="Z21">
        <v>498.1</v>
      </c>
      <c r="AA21">
        <v>443.1</v>
      </c>
      <c r="AB21">
        <v>498.1</v>
      </c>
      <c r="AC21" s="1">
        <f>(Table2[[#This Row],[Close Price]]/Table2[[#This Row],[Day Low]])-1</f>
        <v>1.3459516298633067E-2</v>
      </c>
      <c r="AD21" s="1">
        <f>(Table2[[#This Row],[Day High]]/Table2[[#This Row],[Close Price]])-1</f>
        <v>1.2658227848101333E-2</v>
      </c>
      <c r="AE21" s="1">
        <f>(Table2[[#This Row],[Close Price]]/Table2[[#This Row],[Current Week Low]])-1</f>
        <v>3.0471506468512821E-2</v>
      </c>
      <c r="AF21" s="1">
        <f>(Table2[[#This Row],[Current Week High]]/Table2[[#This Row],[Close Price]])-1</f>
        <v>3.3616932973645985E-2</v>
      </c>
      <c r="AG21" s="1">
        <f>(Table2[[#This Row],[Close Price]]/Table2[[#This Row],[Current Month Low]])-1</f>
        <v>8.7564883773414426E-2</v>
      </c>
      <c r="AH21" s="1">
        <f>(Table2[[#This Row],[Current Month High]]/Table2[[#This Row],[Close Price]])-1</f>
        <v>3.3616932973645985E-2</v>
      </c>
      <c r="AI21">
        <v>3.3616932973645901</v>
      </c>
      <c r="AJ21">
        <v>149.04392764857801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0.21</v>
      </c>
      <c r="AM21" t="s">
        <v>3166</v>
      </c>
      <c r="AN21">
        <v>6.89</v>
      </c>
      <c r="AO21" t="s">
        <v>3166</v>
      </c>
      <c r="AP21">
        <v>0.346591597931451</v>
      </c>
      <c r="AQ21">
        <f>(Table2[[#This Row],[Sharpe Ratio]]-AVERAGE(Table2[Sharpe Ratio]))/_xlfn.STDEV.P(Table2[Sharpe Ratio])</f>
        <v>3.3648789849111918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7.7507967202495953</v>
      </c>
      <c r="AS21">
        <f>_xlfn.RANK.AVG(Table2[[#This Row],[1Y Return vs Nifty Z-Score]],Table2[1Y Return vs Nifty Z-Score])</f>
        <v>59</v>
      </c>
      <c r="AT21">
        <f>_xlfn.RANK.AVG(Table2[[#This Row],[6M Return vs Nifty Z-Score]],Table2[6M Return vs Nifty Z-Score])</f>
        <v>77</v>
      </c>
      <c r="AU21">
        <f>_xlfn.RANK.AVG(Table2[[#This Row],[Sharpe Ratio Z-Score]],Table2[Sharpe Ratio Z-Score])</f>
        <v>1</v>
      </c>
      <c r="AV21">
        <f>(Table2[[#This Row],[Rank 1Y]]+Table2[[#This Row],[Rank 6M]]+Table2[[#This Row],[Rank Sharpe]])/3</f>
        <v>45.666666666666664</v>
      </c>
    </row>
    <row r="22" spans="1:48" x14ac:dyDescent="0.3">
      <c r="A22" t="s">
        <v>1007</v>
      </c>
      <c r="B22" t="s">
        <v>1008</v>
      </c>
      <c r="C22" t="s">
        <v>3125</v>
      </c>
      <c r="D22" t="s">
        <v>117</v>
      </c>
      <c r="E22">
        <v>13590.85125827</v>
      </c>
      <c r="F22">
        <v>936.65</v>
      </c>
      <c r="G22">
        <v>93.323043288150501</v>
      </c>
      <c r="H22">
        <f>(Table2[[#This Row],[1Y Return vs Nifty]]-AVERAGE(Table2[1Y Return vs Nifty]))/_xlfn.STDEV.P(Table2[1Y Return vs Nifty])</f>
        <v>1.1917199711651887</v>
      </c>
      <c r="I22">
        <v>-18.9683024800898</v>
      </c>
      <c r="J22">
        <f>(Table2[[#This Row],[1M Return vs Nifty]]-AVERAGE(Table2[1M Return vs Nifty]))/_xlfn.STDEV.P(Table2[1M Return vs Nifty])</f>
        <v>-2.0011793673711527</v>
      </c>
      <c r="K22">
        <v>81.094214646493199</v>
      </c>
      <c r="L22">
        <f>(Table2[[#This Row],[6M Return vs Nifty]]-AVERAGE(Table2[6M Return vs Nifty]))/_xlfn.STDEV.P(Table2[6M Return vs Nifty])</f>
        <v>2.637837763780825</v>
      </c>
      <c r="M22">
        <v>-7.9842448212433803</v>
      </c>
      <c r="N22">
        <f>(Table2[[#This Row],[1W Return vs Nifty]]-AVERAGE(Table2[1W Return vs Nifty]))/_xlfn.STDEV.P(Table2[1W Return vs Nifty])</f>
        <v>-0.75067066341552746</v>
      </c>
      <c r="O22">
        <v>1024.95</v>
      </c>
      <c r="P22">
        <v>1005.96188317326</v>
      </c>
      <c r="Q22">
        <v>756.70769417998804</v>
      </c>
      <c r="R22">
        <v>24.291078104445202</v>
      </c>
      <c r="S22" s="1">
        <f>(Table2[[#This Row],[Close Price]]-Table2[[#This Row],[20D EMA]])/Table2[[#This Row],[20D EMA]]</f>
        <v>-8.6150543928972201E-2</v>
      </c>
      <c r="T22" s="1">
        <f>(Table2[[#This Row],[Close Price]]-Table2[[#This Row],[50D EMA]])/Table2[[#This Row],[50D EMA]]</f>
        <v>-6.8901102847574058E-2</v>
      </c>
      <c r="U22" s="1">
        <f>(Table2[[#This Row],[Close Price]]-Table2[[#This Row],[200D EMA]])/Table2[[#This Row],[200D EMA]]</f>
        <v>0.23779632109464377</v>
      </c>
      <c r="V22">
        <v>0.31897241648170999</v>
      </c>
      <c r="W22">
        <v>894.1</v>
      </c>
      <c r="X22">
        <v>982</v>
      </c>
      <c r="Y22">
        <v>894.1</v>
      </c>
      <c r="Z22">
        <v>1011.45</v>
      </c>
      <c r="AA22">
        <v>894.1</v>
      </c>
      <c r="AB22">
        <v>1152.6500000000001</v>
      </c>
      <c r="AC22" s="1">
        <f>(Table2[[#This Row],[Close Price]]/Table2[[#This Row],[Day Low]])-1</f>
        <v>4.7589755060955197E-2</v>
      </c>
      <c r="AD22" s="1">
        <f>(Table2[[#This Row],[Day High]]/Table2[[#This Row],[Close Price]])-1</f>
        <v>4.8417231623338441E-2</v>
      </c>
      <c r="AE22" s="1">
        <f>(Table2[[#This Row],[Close Price]]/Table2[[#This Row],[Current Week Low]])-1</f>
        <v>4.7589755060955197E-2</v>
      </c>
      <c r="AF22" s="1">
        <f>(Table2[[#This Row],[Current Week High]]/Table2[[#This Row],[Close Price]])-1</f>
        <v>7.9859072225484606E-2</v>
      </c>
      <c r="AG22" s="1">
        <f>(Table2[[#This Row],[Close Price]]/Table2[[#This Row],[Current Month Low]])-1</f>
        <v>4.7589755060955197E-2</v>
      </c>
      <c r="AH22" s="1">
        <f>(Table2[[#This Row],[Current Month High]]/Table2[[#This Row],[Close Price]])-1</f>
        <v>0.23060908557091775</v>
      </c>
      <c r="AI22">
        <v>43.895798857630901</v>
      </c>
      <c r="AJ22">
        <v>150.37423148890599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0.16</v>
      </c>
      <c r="AM22" t="s">
        <v>3166</v>
      </c>
      <c r="AN22">
        <v>-6.68</v>
      </c>
      <c r="AO22" t="s">
        <v>3165</v>
      </c>
      <c r="AP22">
        <v>0.19496511039209399</v>
      </c>
      <c r="AQ22">
        <f>(Table2[[#This Row],[Sharpe Ratio]]-AVERAGE(Table2[Sharpe Ratio]))/_xlfn.STDEV.P(Table2[Sharpe Ratio])</f>
        <v>1.5809090996737682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2.6586168038331022</v>
      </c>
      <c r="AS22">
        <f>_xlfn.RANK.AVG(Table2[[#This Row],[1Y Return vs Nifty Z-Score]],Table2[1Y Return vs Nifty Z-Score])</f>
        <v>83</v>
      </c>
      <c r="AT22">
        <f>_xlfn.RANK.AVG(Table2[[#This Row],[6M Return vs Nifty Z-Score]],Table2[6M Return vs Nifty Z-Score])</f>
        <v>17</v>
      </c>
      <c r="AU22">
        <f>_xlfn.RANK.AVG(Table2[[#This Row],[Sharpe Ratio Z-Score]],Table2[Sharpe Ratio Z-Score])</f>
        <v>39</v>
      </c>
      <c r="AV22">
        <f>(Table2[[#This Row],[Rank 1Y]]+Table2[[#This Row],[Rank 6M]]+Table2[[#This Row],[Rank Sharpe]])/3</f>
        <v>46.333333333333336</v>
      </c>
    </row>
    <row r="23" spans="1:48" x14ac:dyDescent="0.3">
      <c r="A23" t="s">
        <v>1213</v>
      </c>
      <c r="B23" t="s">
        <v>1214</v>
      </c>
      <c r="C23" t="s">
        <v>3131</v>
      </c>
      <c r="D23" t="s">
        <v>390</v>
      </c>
      <c r="E23">
        <v>9566.1947772300009</v>
      </c>
      <c r="F23">
        <v>421.55</v>
      </c>
      <c r="G23">
        <v>158.006244493466</v>
      </c>
      <c r="H23">
        <f>(Table2[[#This Row],[1Y Return vs Nifty]]-AVERAGE(Table2[1Y Return vs Nifty]))/_xlfn.STDEV.P(Table2[1Y Return vs Nifty])</f>
        <v>2.298956563729071</v>
      </c>
      <c r="I23">
        <v>7.8931110346503504</v>
      </c>
      <c r="J23">
        <f>(Table2[[#This Row],[1M Return vs Nifty]]-AVERAGE(Table2[1M Return vs Nifty]))/_xlfn.STDEV.P(Table2[1M Return vs Nifty])</f>
        <v>1.0886971674977635</v>
      </c>
      <c r="K23">
        <v>48.936997405835697</v>
      </c>
      <c r="L23">
        <f>(Table2[[#This Row],[6M Return vs Nifty]]-AVERAGE(Table2[6M Return vs Nifty]))/_xlfn.STDEV.P(Table2[6M Return vs Nifty])</f>
        <v>1.5310887950420844</v>
      </c>
      <c r="M23">
        <v>-1.4277975729771599</v>
      </c>
      <c r="N23">
        <f>(Table2[[#This Row],[1W Return vs Nifty]]-AVERAGE(Table2[1W Return vs Nifty]))/_xlfn.STDEV.P(Table2[1W Return vs Nifty])</f>
        <v>0.54044830766003593</v>
      </c>
      <c r="O23">
        <v>418.23</v>
      </c>
      <c r="P23">
        <v>398.02272135579</v>
      </c>
      <c r="Q23">
        <v>311.25842367816398</v>
      </c>
      <c r="R23">
        <v>48.688089503015199</v>
      </c>
      <c r="S23" s="1">
        <f>(Table2[[#This Row],[Close Price]]-Table2[[#This Row],[20D EMA]])/Table2[[#This Row],[20D EMA]]</f>
        <v>7.9382158142648623E-3</v>
      </c>
      <c r="T23" s="1">
        <f>(Table2[[#This Row],[Close Price]]-Table2[[#This Row],[50D EMA]])/Table2[[#This Row],[50D EMA]]</f>
        <v>5.9110390894441249E-2</v>
      </c>
      <c r="U23" s="1">
        <f>(Table2[[#This Row],[Close Price]]-Table2[[#This Row],[200D EMA]])/Table2[[#This Row],[200D EMA]]</f>
        <v>0.35434085612370664</v>
      </c>
      <c r="V23">
        <v>0.96743557549981996</v>
      </c>
      <c r="W23">
        <v>415.05</v>
      </c>
      <c r="X23">
        <v>436.9</v>
      </c>
      <c r="Y23">
        <v>415.05</v>
      </c>
      <c r="Z23">
        <v>470.7</v>
      </c>
      <c r="AA23">
        <v>356.9</v>
      </c>
      <c r="AB23">
        <v>474</v>
      </c>
      <c r="AC23" s="1">
        <f>(Table2[[#This Row],[Close Price]]/Table2[[#This Row],[Day Low]])-1</f>
        <v>1.5660763763402086E-2</v>
      </c>
      <c r="AD23" s="1">
        <f>(Table2[[#This Row],[Day High]]/Table2[[#This Row],[Close Price]])-1</f>
        <v>3.6413236863954479E-2</v>
      </c>
      <c r="AE23" s="1">
        <f>(Table2[[#This Row],[Close Price]]/Table2[[#This Row],[Current Week Low]])-1</f>
        <v>1.5660763763402086E-2</v>
      </c>
      <c r="AF23" s="1">
        <f>(Table2[[#This Row],[Current Week High]]/Table2[[#This Row],[Close Price]])-1</f>
        <v>0.11659352389989319</v>
      </c>
      <c r="AG23" s="1">
        <f>(Table2[[#This Row],[Close Price]]/Table2[[#This Row],[Current Month Low]])-1</f>
        <v>0.18114317736060537</v>
      </c>
      <c r="AH23" s="1">
        <f>(Table2[[#This Row],[Current Month High]]/Table2[[#This Row],[Close Price]])-1</f>
        <v>0.12442177677618305</v>
      </c>
      <c r="AI23">
        <v>12.4421776776183</v>
      </c>
      <c r="AJ23">
        <v>195.513494567122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</v>
      </c>
      <c r="AM23" t="s">
        <v>3166</v>
      </c>
      <c r="AN23">
        <v>16.420000000000002</v>
      </c>
      <c r="AO23" t="s">
        <v>3166</v>
      </c>
      <c r="AP23">
        <v>0.183990663590227</v>
      </c>
      <c r="AQ23">
        <f>(Table2[[#This Row],[Sharpe Ratio]]-AVERAGE(Table2[Sharpe Ratio]))/_xlfn.STDEV.P(Table2[Sharpe Ratio])</f>
        <v>1.4517886345136881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6.9109794684426422</v>
      </c>
      <c r="AS23">
        <f>_xlfn.RANK.AVG(Table2[[#This Row],[1Y Return vs Nifty Z-Score]],Table2[1Y Return vs Nifty Z-Score])</f>
        <v>24</v>
      </c>
      <c r="AT23">
        <f>_xlfn.RANK.AVG(Table2[[#This Row],[6M Return vs Nifty Z-Score]],Table2[6M Return vs Nifty Z-Score])</f>
        <v>57</v>
      </c>
      <c r="AU23">
        <f>_xlfn.RANK.AVG(Table2[[#This Row],[Sharpe Ratio Z-Score]],Table2[Sharpe Ratio Z-Score])</f>
        <v>58</v>
      </c>
      <c r="AV23">
        <f>(Table2[[#This Row],[Rank 1Y]]+Table2[[#This Row],[Rank 6M]]+Table2[[#This Row],[Rank Sharpe]])/3</f>
        <v>46.333333333333336</v>
      </c>
    </row>
    <row r="24" spans="1:48" x14ac:dyDescent="0.3">
      <c r="A24" t="s">
        <v>1267</v>
      </c>
      <c r="B24" t="s">
        <v>1268</v>
      </c>
      <c r="C24" t="s">
        <v>3131</v>
      </c>
      <c r="D24" t="s">
        <v>265</v>
      </c>
      <c r="E24">
        <v>8829.1228537899897</v>
      </c>
      <c r="F24">
        <v>3800.35</v>
      </c>
      <c r="G24">
        <v>158.00575487374601</v>
      </c>
      <c r="H24">
        <f>(Table2[[#This Row],[1Y Return vs Nifty]]-AVERAGE(Table2[1Y Return vs Nifty]))/_xlfn.STDEV.P(Table2[1Y Return vs Nifty])</f>
        <v>2.2989481824977731</v>
      </c>
      <c r="I24">
        <v>18.142909289825301</v>
      </c>
      <c r="J24">
        <f>(Table2[[#This Row],[1M Return vs Nifty]]-AVERAGE(Table2[1M Return vs Nifty]))/_xlfn.STDEV.P(Table2[1M Return vs Nifty])</f>
        <v>2.2677345661970629</v>
      </c>
      <c r="K24">
        <v>109.042352957248</v>
      </c>
      <c r="L24">
        <f>(Table2[[#This Row],[6M Return vs Nifty]]-AVERAGE(Table2[6M Return vs Nifty]))/_xlfn.STDEV.P(Table2[6M Return vs Nifty])</f>
        <v>3.5997236453268098</v>
      </c>
      <c r="M24">
        <v>-8.9456232367655293</v>
      </c>
      <c r="N24">
        <f>(Table2[[#This Row],[1W Return vs Nifty]]-AVERAGE(Table2[1W Return vs Nifty]))/_xlfn.STDEV.P(Table2[1W Return vs Nifty])</f>
        <v>-0.93998872907852016</v>
      </c>
      <c r="O24">
        <v>3763.06</v>
      </c>
      <c r="P24">
        <v>3444.85468251784</v>
      </c>
      <c r="Q24">
        <v>2496.5044636289799</v>
      </c>
      <c r="R24">
        <v>48.527093315077501</v>
      </c>
      <c r="S24" s="1">
        <f>(Table2[[#This Row],[Close Price]]-Table2[[#This Row],[20D EMA]])/Table2[[#This Row],[20D EMA]]</f>
        <v>9.9094885545274233E-3</v>
      </c>
      <c r="T24" s="1">
        <f>(Table2[[#This Row],[Close Price]]-Table2[[#This Row],[50D EMA]])/Table2[[#This Row],[50D EMA]]</f>
        <v>0.10319602718984035</v>
      </c>
      <c r="U24" s="1">
        <f>(Table2[[#This Row],[Close Price]]-Table2[[#This Row],[200D EMA]])/Table2[[#This Row],[200D EMA]]</f>
        <v>0.52226845790442455</v>
      </c>
      <c r="V24">
        <v>0.67101912955981202</v>
      </c>
      <c r="W24">
        <v>3462.35</v>
      </c>
      <c r="X24">
        <v>3875</v>
      </c>
      <c r="Y24">
        <v>3462.35</v>
      </c>
      <c r="Z24">
        <v>4083.95</v>
      </c>
      <c r="AA24">
        <v>3393.8</v>
      </c>
      <c r="AB24">
        <v>4218</v>
      </c>
      <c r="AC24" s="1">
        <f>(Table2[[#This Row],[Close Price]]/Table2[[#This Row],[Day Low]])-1</f>
        <v>9.7621557612604049E-2</v>
      </c>
      <c r="AD24" s="1">
        <f>(Table2[[#This Row],[Day High]]/Table2[[#This Row],[Close Price]])-1</f>
        <v>1.9642927625087125E-2</v>
      </c>
      <c r="AE24" s="1">
        <f>(Table2[[#This Row],[Close Price]]/Table2[[#This Row],[Current Week Low]])-1</f>
        <v>9.7621557612604049E-2</v>
      </c>
      <c r="AF24" s="1">
        <f>(Table2[[#This Row],[Current Week High]]/Table2[[#This Row],[Close Price]])-1</f>
        <v>7.46247056192193E-2</v>
      </c>
      <c r="AG24" s="1">
        <f>(Table2[[#This Row],[Close Price]]/Table2[[#This Row],[Current Month Low]])-1</f>
        <v>0.11979197359891569</v>
      </c>
      <c r="AH24" s="1">
        <f>(Table2[[#This Row],[Current Month High]]/Table2[[#This Row],[Close Price]])-1</f>
        <v>0.1098977725735788</v>
      </c>
      <c r="AI24">
        <v>10.989777257357799</v>
      </c>
      <c r="AJ24">
        <v>199.240157480314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0.56999999999999995</v>
      </c>
      <c r="AM24" t="s">
        <v>3166</v>
      </c>
      <c r="AN24">
        <v>8.51</v>
      </c>
      <c r="AO24" t="s">
        <v>3166</v>
      </c>
      <c r="AP24">
        <v>0.147527979589957</v>
      </c>
      <c r="AQ24">
        <f>(Table2[[#This Row],[Sharpe Ratio]]-AVERAGE(Table2[Sharpe Ratio]))/_xlfn.STDEV.P(Table2[Sharpe Ratio])</f>
        <v>1.0227848948173119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8.2492025597604375</v>
      </c>
      <c r="AS24">
        <f>_xlfn.RANK.AVG(Table2[[#This Row],[1Y Return vs Nifty Z-Score]],Table2[1Y Return vs Nifty Z-Score])</f>
        <v>25</v>
      </c>
      <c r="AT24">
        <f>_xlfn.RANK.AVG(Table2[[#This Row],[6M Return vs Nifty Z-Score]],Table2[6M Return vs Nifty Z-Score])</f>
        <v>6</v>
      </c>
      <c r="AU24">
        <f>_xlfn.RANK.AVG(Table2[[#This Row],[Sharpe Ratio Z-Score]],Table2[Sharpe Ratio Z-Score])</f>
        <v>108</v>
      </c>
      <c r="AV24">
        <f>(Table2[[#This Row],[Rank 1Y]]+Table2[[#This Row],[Rank 6M]]+Table2[[#This Row],[Rank Sharpe]])/3</f>
        <v>46.333333333333336</v>
      </c>
    </row>
    <row r="25" spans="1:48" x14ac:dyDescent="0.3">
      <c r="A25" t="s">
        <v>565</v>
      </c>
      <c r="B25" t="s">
        <v>566</v>
      </c>
      <c r="C25" t="s">
        <v>3120</v>
      </c>
      <c r="D25" t="s">
        <v>395</v>
      </c>
      <c r="E25">
        <v>34033.878628890001</v>
      </c>
      <c r="F25">
        <v>6686.05</v>
      </c>
      <c r="G25">
        <v>175.438393379101</v>
      </c>
      <c r="H25">
        <f>(Table2[[#This Row],[1Y Return vs Nifty]]-AVERAGE(Table2[1Y Return vs Nifty]))/_xlfn.STDEV.P(Table2[1Y Return vs Nifty])</f>
        <v>2.5973572732414296</v>
      </c>
      <c r="I25">
        <v>17.021827434074801</v>
      </c>
      <c r="J25">
        <f>(Table2[[#This Row],[1M Return vs Nifty]]-AVERAGE(Table2[1M Return vs Nifty]))/_xlfn.STDEV.P(Table2[1M Return vs Nifty])</f>
        <v>2.1387761806731622</v>
      </c>
      <c r="K25">
        <v>56.989698539762998</v>
      </c>
      <c r="L25">
        <f>(Table2[[#This Row],[6M Return vs Nifty]]-AVERAGE(Table2[6M Return vs Nifty]))/_xlfn.STDEV.P(Table2[6M Return vs Nifty])</f>
        <v>1.8082371132201627</v>
      </c>
      <c r="M25">
        <v>1.5021914089969099</v>
      </c>
      <c r="N25">
        <f>(Table2[[#This Row],[1W Return vs Nifty]]-AVERAGE(Table2[1W Return vs Nifty]))/_xlfn.STDEV.P(Table2[1W Return vs Nifty])</f>
        <v>1.1174321857305047</v>
      </c>
      <c r="O25">
        <v>6199.49</v>
      </c>
      <c r="P25">
        <v>5636.6909348974104</v>
      </c>
      <c r="Q25">
        <v>4312.1473709638703</v>
      </c>
      <c r="R25">
        <v>70.357802202994804</v>
      </c>
      <c r="S25" s="1">
        <f>(Table2[[#This Row],[Close Price]]-Table2[[#This Row],[20D EMA]])/Table2[[#This Row],[20D EMA]]</f>
        <v>7.848387528651557E-2</v>
      </c>
      <c r="T25" s="1">
        <f>(Table2[[#This Row],[Close Price]]-Table2[[#This Row],[50D EMA]])/Table2[[#This Row],[50D EMA]]</f>
        <v>0.18616579784530771</v>
      </c>
      <c r="U25" s="1">
        <f>(Table2[[#This Row],[Close Price]]-Table2[[#This Row],[200D EMA]])/Table2[[#This Row],[200D EMA]]</f>
        <v>0.55051518995407256</v>
      </c>
      <c r="V25">
        <v>0.88840866533198004</v>
      </c>
      <c r="W25">
        <v>6416</v>
      </c>
      <c r="X25">
        <v>6809.45</v>
      </c>
      <c r="Y25">
        <v>6395</v>
      </c>
      <c r="Z25">
        <v>6809.45</v>
      </c>
      <c r="AA25">
        <v>5677.45</v>
      </c>
      <c r="AB25">
        <v>6809.45</v>
      </c>
      <c r="AC25" s="1">
        <f>(Table2[[#This Row],[Close Price]]/Table2[[#This Row],[Day Low]])-1</f>
        <v>4.209008728179553E-2</v>
      </c>
      <c r="AD25" s="1">
        <f>(Table2[[#This Row],[Day High]]/Table2[[#This Row],[Close Price]])-1</f>
        <v>1.8456338196693123E-2</v>
      </c>
      <c r="AE25" s="1">
        <f>(Table2[[#This Row],[Close Price]]/Table2[[#This Row],[Current Week Low]])-1</f>
        <v>4.5512118842846006E-2</v>
      </c>
      <c r="AF25" s="1">
        <f>(Table2[[#This Row],[Current Week High]]/Table2[[#This Row],[Close Price]])-1</f>
        <v>1.8456338196693123E-2</v>
      </c>
      <c r="AG25" s="1">
        <f>(Table2[[#This Row],[Close Price]]/Table2[[#This Row],[Current Month Low]])-1</f>
        <v>0.17765017745642853</v>
      </c>
      <c r="AH25" s="1">
        <f>(Table2[[#This Row],[Current Month High]]/Table2[[#This Row],[Close Price]])-1</f>
        <v>1.8456338196693123E-2</v>
      </c>
      <c r="AI25">
        <v>1.8456338196693101</v>
      </c>
      <c r="AJ25">
        <v>209.20295049367499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0.53</v>
      </c>
      <c r="AM25" t="s">
        <v>3166</v>
      </c>
      <c r="AN25">
        <v>15.84</v>
      </c>
      <c r="AO25" t="s">
        <v>3166</v>
      </c>
      <c r="AP25">
        <v>0.16505534116470899</v>
      </c>
      <c r="AQ25">
        <f>(Table2[[#This Row],[Sharpe Ratio]]-AVERAGE(Table2[Sharpe Ratio]))/_xlfn.STDEV.P(Table2[Sharpe Ratio])</f>
        <v>1.2290040437566354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8.8908067966218951</v>
      </c>
      <c r="AS25">
        <f>_xlfn.RANK.AVG(Table2[[#This Row],[1Y Return vs Nifty Z-Score]],Table2[1Y Return vs Nifty Z-Score])</f>
        <v>19</v>
      </c>
      <c r="AT25">
        <f>_xlfn.RANK.AVG(Table2[[#This Row],[6M Return vs Nifty Z-Score]],Table2[6M Return vs Nifty Z-Score])</f>
        <v>42</v>
      </c>
      <c r="AU25">
        <f>_xlfn.RANK.AVG(Table2[[#This Row],[Sharpe Ratio Z-Score]],Table2[Sharpe Ratio Z-Score])</f>
        <v>88</v>
      </c>
      <c r="AV25">
        <f>(Table2[[#This Row],[Rank 1Y]]+Table2[[#This Row],[Rank 6M]]+Table2[[#This Row],[Rank Sharpe]])/3</f>
        <v>49.666666666666664</v>
      </c>
    </row>
    <row r="26" spans="1:48" x14ac:dyDescent="0.3">
      <c r="A26" t="s">
        <v>403</v>
      </c>
      <c r="B26" t="s">
        <v>404</v>
      </c>
      <c r="C26" t="s">
        <v>3120</v>
      </c>
      <c r="D26" t="s">
        <v>405</v>
      </c>
      <c r="E26">
        <v>56643.083737879999</v>
      </c>
      <c r="F26">
        <v>946.3</v>
      </c>
      <c r="G26">
        <v>283.96956193841203</v>
      </c>
      <c r="H26">
        <f>(Table2[[#This Row],[1Y Return vs Nifty]]-AVERAGE(Table2[1Y Return vs Nifty]))/_xlfn.STDEV.P(Table2[1Y Return vs Nifty])</f>
        <v>4.4551762899773033</v>
      </c>
      <c r="I26">
        <v>21.9806834117915</v>
      </c>
      <c r="J26">
        <f>(Table2[[#This Row],[1M Return vs Nifty]]-AVERAGE(Table2[1M Return vs Nifty]))/_xlfn.STDEV.P(Table2[1M Return vs Nifty])</f>
        <v>2.7091948861866761</v>
      </c>
      <c r="K26">
        <v>54.543908050035299</v>
      </c>
      <c r="L26">
        <f>(Table2[[#This Row],[6M Return vs Nifty]]-AVERAGE(Table2[6M Return vs Nifty]))/_xlfn.STDEV.P(Table2[6M Return vs Nifty])</f>
        <v>1.7240607965320771</v>
      </c>
      <c r="M26">
        <v>4.8485156168364503</v>
      </c>
      <c r="N26">
        <f>(Table2[[#This Row],[1W Return vs Nifty]]-AVERAGE(Table2[1W Return vs Nifty]))/_xlfn.STDEV.P(Table2[1W Return vs Nifty])</f>
        <v>1.7764022810444795</v>
      </c>
      <c r="O26">
        <v>859.3</v>
      </c>
      <c r="P26">
        <v>779.59399441244898</v>
      </c>
      <c r="Q26">
        <v>593.97448765234401</v>
      </c>
      <c r="R26">
        <v>61.380428841136798</v>
      </c>
      <c r="S26" s="1">
        <f>(Table2[[#This Row],[Close Price]]-Table2[[#This Row],[20D EMA]])/Table2[[#This Row],[20D EMA]]</f>
        <v>0.10124519958105435</v>
      </c>
      <c r="T26" s="1">
        <f>(Table2[[#This Row],[Close Price]]-Table2[[#This Row],[50D EMA]])/Table2[[#This Row],[50D EMA]]</f>
        <v>0.21383695459736204</v>
      </c>
      <c r="U26" s="1">
        <f>(Table2[[#This Row],[Close Price]]-Table2[[#This Row],[200D EMA]])/Table2[[#This Row],[200D EMA]]</f>
        <v>0.593166069708155</v>
      </c>
      <c r="V26">
        <v>2.7601452347829101</v>
      </c>
      <c r="W26">
        <v>900.95</v>
      </c>
      <c r="X26">
        <v>962</v>
      </c>
      <c r="Y26">
        <v>900.95</v>
      </c>
      <c r="Z26">
        <v>1040.5999999999999</v>
      </c>
      <c r="AA26">
        <v>691.15</v>
      </c>
      <c r="AB26">
        <v>1064</v>
      </c>
      <c r="AC26" s="1">
        <f>(Table2[[#This Row],[Close Price]]/Table2[[#This Row],[Day Low]])-1</f>
        <v>5.0335756701259671E-2</v>
      </c>
      <c r="AD26" s="1">
        <f>(Table2[[#This Row],[Day High]]/Table2[[#This Row],[Close Price]])-1</f>
        <v>1.6590933107893946E-2</v>
      </c>
      <c r="AE26" s="1">
        <f>(Table2[[#This Row],[Close Price]]/Table2[[#This Row],[Current Week Low]])-1</f>
        <v>5.0335756701259671E-2</v>
      </c>
      <c r="AF26" s="1">
        <f>(Table2[[#This Row],[Current Week High]]/Table2[[#This Row],[Close Price]])-1</f>
        <v>9.9651273380534588E-2</v>
      </c>
      <c r="AG26" s="1">
        <f>(Table2[[#This Row],[Close Price]]/Table2[[#This Row],[Current Month Low]])-1</f>
        <v>0.36916732981263101</v>
      </c>
      <c r="AH26" s="1">
        <f>(Table2[[#This Row],[Current Month High]]/Table2[[#This Row],[Close Price]])-1</f>
        <v>0.12437916094261858</v>
      </c>
      <c r="AI26">
        <v>12.4379160942618</v>
      </c>
      <c r="AJ26">
        <v>319.62197217449102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0.48</v>
      </c>
      <c r="AM26" t="s">
        <v>3166</v>
      </c>
      <c r="AN26">
        <v>34.44</v>
      </c>
      <c r="AO26" t="s">
        <v>3166</v>
      </c>
      <c r="AP26">
        <v>0.14965955598925801</v>
      </c>
      <c r="AQ26">
        <f>(Table2[[#This Row],[Sharpe Ratio]]-AVERAGE(Table2[Sharpe Ratio]))/_xlfn.STDEV.P(Table2[Sharpe Ratio])</f>
        <v>1.0478640756790909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11.712698329419627</v>
      </c>
      <c r="AS26">
        <f>_xlfn.RANK.AVG(Table2[[#This Row],[1Y Return vs Nifty Z-Score]],Table2[1Y Return vs Nifty Z-Score])</f>
        <v>3</v>
      </c>
      <c r="AT26">
        <f>_xlfn.RANK.AVG(Table2[[#This Row],[6M Return vs Nifty Z-Score]],Table2[6M Return vs Nifty Z-Score])</f>
        <v>48</v>
      </c>
      <c r="AU26">
        <f>_xlfn.RANK.AVG(Table2[[#This Row],[Sharpe Ratio Z-Score]],Table2[Sharpe Ratio Z-Score])</f>
        <v>103</v>
      </c>
      <c r="AV26">
        <f>(Table2[[#This Row],[Rank 1Y]]+Table2[[#This Row],[Rank 6M]]+Table2[[#This Row],[Rank Sharpe]])/3</f>
        <v>51.333333333333336</v>
      </c>
    </row>
    <row r="27" spans="1:48" x14ac:dyDescent="0.3">
      <c r="A27" t="s">
        <v>664</v>
      </c>
      <c r="B27" t="s">
        <v>665</v>
      </c>
      <c r="C27" t="s">
        <v>3131</v>
      </c>
      <c r="D27" t="s">
        <v>163</v>
      </c>
      <c r="E27">
        <v>27129.345219072002</v>
      </c>
      <c r="F27">
        <v>208.08</v>
      </c>
      <c r="G27">
        <v>283.38222237593101</v>
      </c>
      <c r="H27">
        <f>(Table2[[#This Row],[1Y Return vs Nifty]]-AVERAGE(Table2[1Y Return vs Nifty]))/_xlfn.STDEV.P(Table2[1Y Return vs Nifty])</f>
        <v>4.4451223061960246</v>
      </c>
      <c r="I27">
        <v>-15.5778061718558</v>
      </c>
      <c r="J27">
        <f>(Table2[[#This Row],[1M Return vs Nifty]]-AVERAGE(Table2[1M Return vs Nifty]))/_xlfn.STDEV.P(Table2[1M Return vs Nifty])</f>
        <v>-1.6111695498080105</v>
      </c>
      <c r="K27">
        <v>29.5416510597172</v>
      </c>
      <c r="L27">
        <f>(Table2[[#This Row],[6M Return vs Nifty]]-AVERAGE(Table2[6M Return vs Nifty]))/_xlfn.STDEV.P(Table2[6M Return vs Nifty])</f>
        <v>0.86356276484325822</v>
      </c>
      <c r="M27">
        <v>-5.9734226561437298</v>
      </c>
      <c r="N27">
        <f>(Table2[[#This Row],[1W Return vs Nifty]]-AVERAGE(Table2[1W Return vs Nifty]))/_xlfn.STDEV.P(Table2[1W Return vs Nifty])</f>
        <v>-0.35469239248443185</v>
      </c>
      <c r="O27">
        <v>221.19</v>
      </c>
      <c r="P27">
        <v>217.40677806831499</v>
      </c>
      <c r="Q27">
        <v>167.25490349055499</v>
      </c>
      <c r="R27">
        <v>35.832999488110303</v>
      </c>
      <c r="S27" s="1">
        <f>(Table2[[#This Row],[Close Price]]-Table2[[#This Row],[20D EMA]])/Table2[[#This Row],[20D EMA]]</f>
        <v>-5.9270310592703039E-2</v>
      </c>
      <c r="T27" s="1">
        <f>(Table2[[#This Row],[Close Price]]-Table2[[#This Row],[50D EMA]])/Table2[[#This Row],[50D EMA]]</f>
        <v>-4.2900125521313129E-2</v>
      </c>
      <c r="U27" s="1">
        <f>(Table2[[#This Row],[Close Price]]-Table2[[#This Row],[200D EMA]])/Table2[[#This Row],[200D EMA]]</f>
        <v>0.24408908592476897</v>
      </c>
      <c r="V27">
        <v>0.66872159006365495</v>
      </c>
      <c r="W27">
        <v>197.36</v>
      </c>
      <c r="X27">
        <v>210.9</v>
      </c>
      <c r="Y27">
        <v>197.36</v>
      </c>
      <c r="Z27">
        <v>228.79</v>
      </c>
      <c r="AA27">
        <v>197.36</v>
      </c>
      <c r="AB27">
        <v>241.78</v>
      </c>
      <c r="AC27" s="1">
        <f>(Table2[[#This Row],[Close Price]]/Table2[[#This Row],[Day Low]])-1</f>
        <v>5.4316984191325579E-2</v>
      </c>
      <c r="AD27" s="1">
        <f>(Table2[[#This Row],[Day High]]/Table2[[#This Row],[Close Price]])-1</f>
        <v>1.3552479815455598E-2</v>
      </c>
      <c r="AE27" s="1">
        <f>(Table2[[#This Row],[Close Price]]/Table2[[#This Row],[Current Week Low]])-1</f>
        <v>5.4316984191325579E-2</v>
      </c>
      <c r="AF27" s="1">
        <f>(Table2[[#This Row],[Current Week High]]/Table2[[#This Row],[Close Price]])-1</f>
        <v>9.9529027297193373E-2</v>
      </c>
      <c r="AG27" s="1">
        <f>(Table2[[#This Row],[Close Price]]/Table2[[#This Row],[Current Month Low]])-1</f>
        <v>5.4316984191325579E-2</v>
      </c>
      <c r="AH27" s="1">
        <f>(Table2[[#This Row],[Current Month High]]/Table2[[#This Row],[Close Price]])-1</f>
        <v>0.16195693963860047</v>
      </c>
      <c r="AI27">
        <v>25.8650519031141</v>
      </c>
      <c r="AJ27">
        <v>339.21899736147702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0.25</v>
      </c>
      <c r="AM27" t="s">
        <v>3166</v>
      </c>
      <c r="AN27">
        <v>-0.03</v>
      </c>
      <c r="AO27" t="s">
        <v>3165</v>
      </c>
      <c r="AP27">
        <v>0.187477495889805</v>
      </c>
      <c r="AQ27">
        <f>(Table2[[#This Row],[Sharpe Ratio]]-AVERAGE(Table2[Sharpe Ratio]))/_xlfn.STDEV.P(Table2[Sharpe Ratio])</f>
        <v>1.4928131541623786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4.8356362829092188</v>
      </c>
      <c r="AS27">
        <f>_xlfn.RANK.AVG(Table2[[#This Row],[1Y Return vs Nifty Z-Score]],Table2[1Y Return vs Nifty Z-Score])</f>
        <v>4</v>
      </c>
      <c r="AT27">
        <f>_xlfn.RANK.AVG(Table2[[#This Row],[6M Return vs Nifty Z-Score]],Table2[6M Return vs Nifty Z-Score])</f>
        <v>101</v>
      </c>
      <c r="AU27">
        <f>_xlfn.RANK.AVG(Table2[[#This Row],[Sharpe Ratio Z-Score]],Table2[Sharpe Ratio Z-Score])</f>
        <v>49</v>
      </c>
      <c r="AV27">
        <f>(Table2[[#This Row],[Rank 1Y]]+Table2[[#This Row],[Rank 6M]]+Table2[[#This Row],[Rank Sharpe]])/3</f>
        <v>51.333333333333336</v>
      </c>
    </row>
    <row r="28" spans="1:48" x14ac:dyDescent="0.3">
      <c r="A28" t="s">
        <v>283</v>
      </c>
      <c r="B28" t="s">
        <v>284</v>
      </c>
      <c r="C28" t="s">
        <v>3131</v>
      </c>
      <c r="D28" t="s">
        <v>285</v>
      </c>
      <c r="E28">
        <v>93957.320856959996</v>
      </c>
      <c r="F28">
        <v>68.849999999999994</v>
      </c>
      <c r="G28">
        <v>89.780791593184503</v>
      </c>
      <c r="H28">
        <f>(Table2[[#This Row],[1Y Return vs Nifty]]-AVERAGE(Table2[1Y Return vs Nifty]))/_xlfn.STDEV.P(Table2[1Y Return vs Nifty])</f>
        <v>1.1310842786878121</v>
      </c>
      <c r="I28">
        <v>-13.2781257925223</v>
      </c>
      <c r="J28">
        <f>(Table2[[#This Row],[1M Return vs Nifty]]-AVERAGE(Table2[1M Return vs Nifty]))/_xlfn.STDEV.P(Table2[1M Return vs Nifty])</f>
        <v>-1.3466366190334711</v>
      </c>
      <c r="K28">
        <v>55.273013867737198</v>
      </c>
      <c r="L28">
        <f>(Table2[[#This Row],[6M Return vs Nifty]]-AVERAGE(Table2[6M Return vs Nifty]))/_xlfn.STDEV.P(Table2[6M Return vs Nifty])</f>
        <v>1.7491542959416826</v>
      </c>
      <c r="M28">
        <v>-4.8159326532316999</v>
      </c>
      <c r="N28">
        <f>(Table2[[#This Row],[1W Return vs Nifty]]-AVERAGE(Table2[1W Return vs Nifty]))/_xlfn.STDEV.P(Table2[1W Return vs Nifty])</f>
        <v>-0.12675533373890116</v>
      </c>
      <c r="O28">
        <v>74.16</v>
      </c>
      <c r="P28">
        <v>73.872742317913094</v>
      </c>
      <c r="Q28">
        <v>57.492176856706898</v>
      </c>
      <c r="R28">
        <v>25.883404138608299</v>
      </c>
      <c r="S28" s="1">
        <f>(Table2[[#This Row],[Close Price]]-Table2[[#This Row],[20D EMA]])/Table2[[#This Row],[20D EMA]]</f>
        <v>-7.1601941747572853E-2</v>
      </c>
      <c r="T28" s="1">
        <f>(Table2[[#This Row],[Close Price]]-Table2[[#This Row],[50D EMA]])/Table2[[#This Row],[50D EMA]]</f>
        <v>-6.799182161530716E-2</v>
      </c>
      <c r="U28" s="1">
        <f>(Table2[[#This Row],[Close Price]]-Table2[[#This Row],[200D EMA]])/Table2[[#This Row],[200D EMA]]</f>
        <v>0.19755423718954418</v>
      </c>
      <c r="V28">
        <v>0.619292161752521</v>
      </c>
      <c r="W28">
        <v>66.099999999999994</v>
      </c>
      <c r="X28">
        <v>69.94</v>
      </c>
      <c r="Y28">
        <v>66.099999999999994</v>
      </c>
      <c r="Z28">
        <v>72.77</v>
      </c>
      <c r="AA28">
        <v>66.099999999999994</v>
      </c>
      <c r="AB28">
        <v>81.53</v>
      </c>
      <c r="AC28" s="1">
        <f>(Table2[[#This Row],[Close Price]]/Table2[[#This Row],[Day Low]])-1</f>
        <v>4.1603630862329766E-2</v>
      </c>
      <c r="AD28" s="1">
        <f>(Table2[[#This Row],[Day High]]/Table2[[#This Row],[Close Price]])-1</f>
        <v>1.5831517792302074E-2</v>
      </c>
      <c r="AE28" s="1">
        <f>(Table2[[#This Row],[Close Price]]/Table2[[#This Row],[Current Week Low]])-1</f>
        <v>4.1603630862329766E-2</v>
      </c>
      <c r="AF28" s="1">
        <f>(Table2[[#This Row],[Current Week High]]/Table2[[#This Row],[Close Price]])-1</f>
        <v>5.6935366739288229E-2</v>
      </c>
      <c r="AG28" s="1">
        <f>(Table2[[#This Row],[Close Price]]/Table2[[#This Row],[Current Month Low]])-1</f>
        <v>4.1603630862329766E-2</v>
      </c>
      <c r="AH28" s="1">
        <f>(Table2[[#This Row],[Current Month High]]/Table2[[#This Row],[Close Price]])-1</f>
        <v>0.1841684822076981</v>
      </c>
      <c r="AI28">
        <v>24.967320261437902</v>
      </c>
      <c r="AJ28">
        <v>129.5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0.04</v>
      </c>
      <c r="AM28" t="s">
        <v>3166</v>
      </c>
      <c r="AN28">
        <v>-2.93</v>
      </c>
      <c r="AO28" t="s">
        <v>3165</v>
      </c>
      <c r="AP28">
        <v>0.210997225988446</v>
      </c>
      <c r="AQ28">
        <f>(Table2[[#This Row],[Sharpe Ratio]]-AVERAGE(Table2[Sharpe Ratio]))/_xlfn.STDEV.P(Table2[Sharpe Ratio])</f>
        <v>1.7695358487641168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3.1763824706212396</v>
      </c>
      <c r="AS28">
        <f>_xlfn.RANK.AVG(Table2[[#This Row],[1Y Return vs Nifty Z-Score]],Table2[1Y Return vs Nifty Z-Score])</f>
        <v>90</v>
      </c>
      <c r="AT28">
        <f>_xlfn.RANK.AVG(Table2[[#This Row],[6M Return vs Nifty Z-Score]],Table2[6M Return vs Nifty Z-Score])</f>
        <v>47</v>
      </c>
      <c r="AU28">
        <f>_xlfn.RANK.AVG(Table2[[#This Row],[Sharpe Ratio Z-Score]],Table2[Sharpe Ratio Z-Score])</f>
        <v>22</v>
      </c>
      <c r="AV28">
        <f>(Table2[[#This Row],[Rank 1Y]]+Table2[[#This Row],[Rank 6M]]+Table2[[#This Row],[Rank Sharpe]])/3</f>
        <v>53</v>
      </c>
    </row>
    <row r="29" spans="1:48" x14ac:dyDescent="0.3">
      <c r="A29" t="s">
        <v>1064</v>
      </c>
      <c r="B29" t="s">
        <v>1065</v>
      </c>
      <c r="C29" t="s">
        <v>3124</v>
      </c>
      <c r="D29" t="s">
        <v>51</v>
      </c>
      <c r="E29">
        <v>12242.21859819</v>
      </c>
      <c r="F29">
        <v>270.14999999999998</v>
      </c>
      <c r="G29">
        <v>140.34995377525999</v>
      </c>
      <c r="H29">
        <f>(Table2[[#This Row],[1Y Return vs Nifty]]-AVERAGE(Table2[1Y Return vs Nifty]))/_xlfn.STDEV.P(Table2[1Y Return vs Nifty])</f>
        <v>1.9967190305233524</v>
      </c>
      <c r="I29">
        <v>-12.0738974848946</v>
      </c>
      <c r="J29">
        <f>(Table2[[#This Row],[1M Return vs Nifty]]-AVERAGE(Table2[1M Return vs Nifty]))/_xlfn.STDEV.P(Table2[1M Return vs Nifty])</f>
        <v>-1.2081138719590521</v>
      </c>
      <c r="K29">
        <v>49.855824764807799</v>
      </c>
      <c r="L29">
        <f>(Table2[[#This Row],[6M Return vs Nifty]]-AVERAGE(Table2[6M Return vs Nifty]))/_xlfn.STDEV.P(Table2[6M Return vs Nifty])</f>
        <v>1.5627119054742147</v>
      </c>
      <c r="M29">
        <v>-7.34413269698919</v>
      </c>
      <c r="N29">
        <f>(Table2[[#This Row],[1W Return vs Nifty]]-AVERAGE(Table2[1W Return vs Nifty]))/_xlfn.STDEV.P(Table2[1W Return vs Nifty])</f>
        <v>-0.62461750139876415</v>
      </c>
      <c r="O29">
        <v>283.25</v>
      </c>
      <c r="P29">
        <v>266.26224517499799</v>
      </c>
      <c r="Q29">
        <v>202.04005567621701</v>
      </c>
      <c r="R29">
        <v>35.887739911282999</v>
      </c>
      <c r="S29" s="1">
        <f>(Table2[[#This Row],[Close Price]]-Table2[[#This Row],[20D EMA]])/Table2[[#This Row],[20D EMA]]</f>
        <v>-4.624889673433371E-2</v>
      </c>
      <c r="T29" s="1">
        <f>(Table2[[#This Row],[Close Price]]-Table2[[#This Row],[50D EMA]])/Table2[[#This Row],[50D EMA]]</f>
        <v>1.4601224527521002E-2</v>
      </c>
      <c r="U29" s="1">
        <f>(Table2[[#This Row],[Close Price]]-Table2[[#This Row],[200D EMA]])/Table2[[#This Row],[200D EMA]]</f>
        <v>0.33711109460855526</v>
      </c>
      <c r="V29">
        <v>0.48935320057257298</v>
      </c>
      <c r="W29">
        <v>259.05</v>
      </c>
      <c r="X29">
        <v>276.60000000000002</v>
      </c>
      <c r="Y29">
        <v>259.05</v>
      </c>
      <c r="Z29">
        <v>284.89999999999998</v>
      </c>
      <c r="AA29">
        <v>259.05</v>
      </c>
      <c r="AB29">
        <v>306.75</v>
      </c>
      <c r="AC29" s="1">
        <f>(Table2[[#This Row],[Close Price]]/Table2[[#This Row],[Day Low]])-1</f>
        <v>4.284887087434841E-2</v>
      </c>
      <c r="AD29" s="1">
        <f>(Table2[[#This Row],[Day High]]/Table2[[#This Row],[Close Price]])-1</f>
        <v>2.3875624652970773E-2</v>
      </c>
      <c r="AE29" s="1">
        <f>(Table2[[#This Row],[Close Price]]/Table2[[#This Row],[Current Week Low]])-1</f>
        <v>4.284887087434841E-2</v>
      </c>
      <c r="AF29" s="1">
        <f>(Table2[[#This Row],[Current Week High]]/Table2[[#This Row],[Close Price]])-1</f>
        <v>5.4599296687025678E-2</v>
      </c>
      <c r="AG29" s="1">
        <f>(Table2[[#This Row],[Close Price]]/Table2[[#This Row],[Current Month Low]])-1</f>
        <v>4.284887087434841E-2</v>
      </c>
      <c r="AH29" s="1">
        <f>(Table2[[#This Row],[Current Month High]]/Table2[[#This Row],[Close Price]])-1</f>
        <v>0.13548028872848428</v>
      </c>
      <c r="AI29">
        <v>21.710161021654599</v>
      </c>
      <c r="AJ29">
        <v>177.219086711133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0.35</v>
      </c>
      <c r="AM29" t="s">
        <v>3166</v>
      </c>
      <c r="AN29">
        <v>-1.06</v>
      </c>
      <c r="AO29" t="s">
        <v>3165</v>
      </c>
      <c r="AP29">
        <v>0.16747716383656699</v>
      </c>
      <c r="AQ29">
        <f>(Table2[[#This Row],[Sharpe Ratio]]-AVERAGE(Table2[Sharpe Ratio]))/_xlfn.STDEV.P(Table2[Sharpe Ratio])</f>
        <v>1.2574981333058539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2.9841976959456051</v>
      </c>
      <c r="AS29">
        <f>_xlfn.RANK.AVG(Table2[[#This Row],[1Y Return vs Nifty Z-Score]],Table2[1Y Return vs Nifty Z-Score])</f>
        <v>35</v>
      </c>
      <c r="AT29">
        <f>_xlfn.RANK.AVG(Table2[[#This Row],[6M Return vs Nifty Z-Score]],Table2[6M Return vs Nifty Z-Score])</f>
        <v>55</v>
      </c>
      <c r="AU29">
        <f>_xlfn.RANK.AVG(Table2[[#This Row],[Sharpe Ratio Z-Score]],Table2[Sharpe Ratio Z-Score])</f>
        <v>78</v>
      </c>
      <c r="AV29">
        <f>(Table2[[#This Row],[Rank 1Y]]+Table2[[#This Row],[Rank 6M]]+Table2[[#This Row],[Rank Sharpe]])/3</f>
        <v>56</v>
      </c>
    </row>
    <row r="30" spans="1:48" x14ac:dyDescent="0.3">
      <c r="A30" t="s">
        <v>293</v>
      </c>
      <c r="B30" t="s">
        <v>294</v>
      </c>
      <c r="C30" t="s">
        <v>3129</v>
      </c>
      <c r="D30" t="s">
        <v>295</v>
      </c>
      <c r="E30">
        <v>91456.944444774999</v>
      </c>
      <c r="F30">
        <v>15284.45</v>
      </c>
      <c r="G30">
        <v>155.376377933615</v>
      </c>
      <c r="H30">
        <f>(Table2[[#This Row],[1Y Return vs Nifty]]-AVERAGE(Table2[1Y Return vs Nifty]))/_xlfn.STDEV.P(Table2[1Y Return vs Nifty])</f>
        <v>2.2539389326538202</v>
      </c>
      <c r="I30">
        <v>11.7147677344988</v>
      </c>
      <c r="J30">
        <f>(Table2[[#This Row],[1M Return vs Nifty]]-AVERAGE(Table2[1M Return vs Nifty]))/_xlfn.STDEV.P(Table2[1M Return vs Nifty])</f>
        <v>1.528303495538037</v>
      </c>
      <c r="K30">
        <v>87.552800706543294</v>
      </c>
      <c r="L30">
        <f>(Table2[[#This Row],[6M Return vs Nifty]]-AVERAGE(Table2[6M Return vs Nifty]))/_xlfn.STDEV.P(Table2[6M Return vs Nifty])</f>
        <v>2.8601217197580029</v>
      </c>
      <c r="M30">
        <v>-1.0126691375622401</v>
      </c>
      <c r="N30">
        <f>(Table2[[#This Row],[1W Return vs Nifty]]-AVERAGE(Table2[1W Return vs Nifty]))/_xlfn.STDEV.P(Table2[1W Return vs Nifty])</f>
        <v>0.62219687942485158</v>
      </c>
      <c r="O30">
        <v>14704.93</v>
      </c>
      <c r="P30">
        <v>13781.144361550099</v>
      </c>
      <c r="Q30">
        <v>10596.8027900173</v>
      </c>
      <c r="R30">
        <v>60.988283606214502</v>
      </c>
      <c r="S30" s="1">
        <f>(Table2[[#This Row],[Close Price]]-Table2[[#This Row],[20D EMA]])/Table2[[#This Row],[20D EMA]]</f>
        <v>3.9409912185913186E-2</v>
      </c>
      <c r="T30" s="1">
        <f>(Table2[[#This Row],[Close Price]]-Table2[[#This Row],[50D EMA]])/Table2[[#This Row],[50D EMA]]</f>
        <v>0.10908423850810094</v>
      </c>
      <c r="U30" s="1">
        <f>(Table2[[#This Row],[Close Price]]-Table2[[#This Row],[200D EMA]])/Table2[[#This Row],[200D EMA]]</f>
        <v>0.44236429637047608</v>
      </c>
      <c r="V30">
        <v>0.57275198912982594</v>
      </c>
      <c r="W30">
        <v>14858.35</v>
      </c>
      <c r="X30">
        <v>15450.95</v>
      </c>
      <c r="Y30">
        <v>14850</v>
      </c>
      <c r="Z30">
        <v>15600</v>
      </c>
      <c r="AA30">
        <v>13350</v>
      </c>
      <c r="AB30">
        <v>15600</v>
      </c>
      <c r="AC30" s="1">
        <f>(Table2[[#This Row],[Close Price]]/Table2[[#This Row],[Day Low]])-1</f>
        <v>2.8677477647248928E-2</v>
      </c>
      <c r="AD30" s="1">
        <f>(Table2[[#This Row],[Day High]]/Table2[[#This Row],[Close Price]])-1</f>
        <v>1.0893424362669268E-2</v>
      </c>
      <c r="AE30" s="1">
        <f>(Table2[[#This Row],[Close Price]]/Table2[[#This Row],[Current Week Low]])-1</f>
        <v>2.9255892255892313E-2</v>
      </c>
      <c r="AF30" s="1">
        <f>(Table2[[#This Row],[Current Week High]]/Table2[[#This Row],[Close Price]])-1</f>
        <v>2.0645165511353092E-2</v>
      </c>
      <c r="AG30" s="1">
        <f>(Table2[[#This Row],[Close Price]]/Table2[[#This Row],[Current Month Low]])-1</f>
        <v>0.1449026217228464</v>
      </c>
      <c r="AH30" s="1">
        <f>(Table2[[#This Row],[Current Month High]]/Table2[[#This Row],[Close Price]])-1</f>
        <v>2.0645165511353092E-2</v>
      </c>
      <c r="AI30">
        <v>2.0645165511352999</v>
      </c>
      <c r="AJ30">
        <v>201.11209613869099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0.34</v>
      </c>
      <c r="AM30" t="s">
        <v>3166</v>
      </c>
      <c r="AN30">
        <v>13.14</v>
      </c>
      <c r="AO30" t="s">
        <v>3166</v>
      </c>
      <c r="AP30">
        <v>0.13516182679972499</v>
      </c>
      <c r="AQ30">
        <f>(Table2[[#This Row],[Sharpe Ratio]]-AVERAGE(Table2[Sharpe Ratio]))/_xlfn.STDEV.P(Table2[Sharpe Ratio])</f>
        <v>0.87729023532853101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8.1418512627032413</v>
      </c>
      <c r="AS30">
        <f>_xlfn.RANK.AVG(Table2[[#This Row],[1Y Return vs Nifty Z-Score]],Table2[1Y Return vs Nifty Z-Score])</f>
        <v>27</v>
      </c>
      <c r="AT30">
        <f>_xlfn.RANK.AVG(Table2[[#This Row],[6M Return vs Nifty Z-Score]],Table2[6M Return vs Nifty Z-Score])</f>
        <v>13</v>
      </c>
      <c r="AU30">
        <f>_xlfn.RANK.AVG(Table2[[#This Row],[Sharpe Ratio Z-Score]],Table2[Sharpe Ratio Z-Score])</f>
        <v>130</v>
      </c>
      <c r="AV30">
        <f>(Table2[[#This Row],[Rank 1Y]]+Table2[[#This Row],[Rank 6M]]+Table2[[#This Row],[Rank Sharpe]])/3</f>
        <v>56.666666666666664</v>
      </c>
    </row>
    <row r="31" spans="1:48" x14ac:dyDescent="0.3">
      <c r="A31" t="s">
        <v>833</v>
      </c>
      <c r="B31" t="s">
        <v>834</v>
      </c>
      <c r="C31" t="s">
        <v>3131</v>
      </c>
      <c r="D31" t="s">
        <v>317</v>
      </c>
      <c r="E31">
        <v>18440.0082</v>
      </c>
      <c r="F31">
        <v>1609.75</v>
      </c>
      <c r="G31">
        <v>103.35068300789401</v>
      </c>
      <c r="H31">
        <f>(Table2[[#This Row],[1Y Return vs Nifty]]-AVERAGE(Table2[1Y Return vs Nifty]))/_xlfn.STDEV.P(Table2[1Y Return vs Nifty])</f>
        <v>1.3633714885275456</v>
      </c>
      <c r="I31">
        <v>-9.3679475996994395</v>
      </c>
      <c r="J31">
        <f>(Table2[[#This Row],[1M Return vs Nifty]]-AVERAGE(Table2[1M Return vs Nifty]))/_xlfn.STDEV.P(Table2[1M Return vs Nifty])</f>
        <v>-0.89684763683677704</v>
      </c>
      <c r="K31">
        <v>58.789243916898798</v>
      </c>
      <c r="L31">
        <f>(Table2[[#This Row],[6M Return vs Nifty]]-AVERAGE(Table2[6M Return vs Nifty]))/_xlfn.STDEV.P(Table2[6M Return vs Nifty])</f>
        <v>1.8701717319851692</v>
      </c>
      <c r="M31">
        <v>-8.0799564483215001</v>
      </c>
      <c r="N31">
        <f>(Table2[[#This Row],[1W Return vs Nifty]]-AVERAGE(Table2[1W Return vs Nifty]))/_xlfn.STDEV.P(Table2[1W Return vs Nifty])</f>
        <v>-0.76951853830779438</v>
      </c>
      <c r="O31">
        <v>1713.7</v>
      </c>
      <c r="P31">
        <v>1778.6607954362401</v>
      </c>
      <c r="Q31">
        <v>1510.17232301997</v>
      </c>
      <c r="R31">
        <v>38.617161949531301</v>
      </c>
      <c r="S31" s="1">
        <f>(Table2[[#This Row],[Close Price]]-Table2[[#This Row],[20D EMA]])/Table2[[#This Row],[20D EMA]]</f>
        <v>-6.0658224893505308E-2</v>
      </c>
      <c r="T31" s="1">
        <f>(Table2[[#This Row],[Close Price]]-Table2[[#This Row],[50D EMA]])/Table2[[#This Row],[50D EMA]]</f>
        <v>-9.4965153484935533E-2</v>
      </c>
      <c r="U31" s="1">
        <f>(Table2[[#This Row],[Close Price]]-Table2[[#This Row],[200D EMA]])/Table2[[#This Row],[200D EMA]]</f>
        <v>6.5937956524656297E-2</v>
      </c>
      <c r="V31">
        <v>1.40315267372076</v>
      </c>
      <c r="W31">
        <v>1535.1</v>
      </c>
      <c r="X31">
        <v>1652.95</v>
      </c>
      <c r="Y31">
        <v>1462.4</v>
      </c>
      <c r="Z31">
        <v>1870</v>
      </c>
      <c r="AA31">
        <v>1462.4</v>
      </c>
      <c r="AB31">
        <v>1870</v>
      </c>
      <c r="AC31" s="1">
        <f>(Table2[[#This Row],[Close Price]]/Table2[[#This Row],[Day Low]])-1</f>
        <v>4.8628753827112403E-2</v>
      </c>
      <c r="AD31" s="1">
        <f>(Table2[[#This Row],[Day High]]/Table2[[#This Row],[Close Price]])-1</f>
        <v>2.6836465289641342E-2</v>
      </c>
      <c r="AE31" s="1">
        <f>(Table2[[#This Row],[Close Price]]/Table2[[#This Row],[Current Week Low]])-1</f>
        <v>0.10075902625820565</v>
      </c>
      <c r="AF31" s="1">
        <f>(Table2[[#This Row],[Current Week High]]/Table2[[#This Row],[Close Price]])-1</f>
        <v>0.16167106693585964</v>
      </c>
      <c r="AG31" s="1">
        <f>(Table2[[#This Row],[Close Price]]/Table2[[#This Row],[Current Month Low]])-1</f>
        <v>0.10075902625820565</v>
      </c>
      <c r="AH31" s="1">
        <f>(Table2[[#This Row],[Current Month High]]/Table2[[#This Row],[Close Price]])-1</f>
        <v>0.16167106693585964</v>
      </c>
      <c r="AI31">
        <v>76.039757726355006</v>
      </c>
      <c r="AJ31">
        <v>148.30325466604901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-0.25</v>
      </c>
      <c r="AM31" t="s">
        <v>3165</v>
      </c>
      <c r="AN31">
        <v>4.6500000000000004</v>
      </c>
      <c r="AO31" t="s">
        <v>3166</v>
      </c>
      <c r="AP31">
        <v>0.17586155698905001</v>
      </c>
      <c r="AQ31">
        <f>(Table2[[#This Row],[Sharpe Ratio]]-AVERAGE(Table2[Sharpe Ratio]))/_xlfn.STDEV.P(Table2[Sharpe Ratio])</f>
        <v>1.3561451779796161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67</v>
      </c>
      <c r="AT31">
        <f>_xlfn.RANK.AVG(Table2[[#This Row],[6M Return vs Nifty Z-Score]],Table2[6M Return vs Nifty Z-Score])</f>
        <v>38</v>
      </c>
      <c r="AU31">
        <f>_xlfn.RANK.AVG(Table2[[#This Row],[Sharpe Ratio Z-Score]],Table2[Sharpe Ratio Z-Score])</f>
        <v>68</v>
      </c>
      <c r="AV31">
        <f>(Table2[[#This Row],[Rank 1Y]]+Table2[[#This Row],[Rank 6M]]+Table2[[#This Row],[Rank Sharpe]])/3</f>
        <v>57.666666666666664</v>
      </c>
    </row>
    <row r="32" spans="1:48" x14ac:dyDescent="0.3">
      <c r="A32" t="s">
        <v>1116</v>
      </c>
      <c r="B32" t="s">
        <v>1117</v>
      </c>
      <c r="C32" t="s">
        <v>3120</v>
      </c>
      <c r="D32" t="s">
        <v>220</v>
      </c>
      <c r="E32">
        <v>11115.002145799999</v>
      </c>
      <c r="F32">
        <v>2684.35</v>
      </c>
      <c r="G32">
        <v>81.3685707011944</v>
      </c>
      <c r="H32">
        <f>(Table2[[#This Row],[1Y Return vs Nifty]]-AVERAGE(Table2[1Y Return vs Nifty]))/_xlfn.STDEV.P(Table2[1Y Return vs Nifty])</f>
        <v>0.98708523994548714</v>
      </c>
      <c r="I32">
        <v>17.576645299268801</v>
      </c>
      <c r="J32">
        <f>(Table2[[#This Row],[1M Return vs Nifty]]-AVERAGE(Table2[1M Return vs Nifty]))/_xlfn.STDEV.P(Table2[1M Return vs Nifty])</f>
        <v>2.2025970478009582</v>
      </c>
      <c r="K32">
        <v>70.462324166023095</v>
      </c>
      <c r="L32">
        <f>(Table2[[#This Row],[6M Return vs Nifty]]-AVERAGE(Table2[6M Return vs Nifty]))/_xlfn.STDEV.P(Table2[6M Return vs Nifty])</f>
        <v>2.2719219652543812</v>
      </c>
      <c r="M32">
        <v>-1.12550425344468</v>
      </c>
      <c r="N32">
        <f>(Table2[[#This Row],[1W Return vs Nifty]]-AVERAGE(Table2[1W Return vs Nifty]))/_xlfn.STDEV.P(Table2[1W Return vs Nifty])</f>
        <v>0.59997698605838679</v>
      </c>
      <c r="O32">
        <v>2572.56</v>
      </c>
      <c r="P32">
        <v>2447.9604625256502</v>
      </c>
      <c r="Q32">
        <v>1935.7111503180799</v>
      </c>
      <c r="R32">
        <v>60.869581771070202</v>
      </c>
      <c r="S32" s="1">
        <f>(Table2[[#This Row],[Close Price]]-Table2[[#This Row],[20D EMA]])/Table2[[#This Row],[20D EMA]]</f>
        <v>4.3454768790621004E-2</v>
      </c>
      <c r="T32" s="1">
        <f>(Table2[[#This Row],[Close Price]]-Table2[[#This Row],[50D EMA]])/Table2[[#This Row],[50D EMA]]</f>
        <v>9.6565913172657211E-2</v>
      </c>
      <c r="U32" s="1">
        <f>(Table2[[#This Row],[Close Price]]-Table2[[#This Row],[200D EMA]])/Table2[[#This Row],[200D EMA]]</f>
        <v>0.3867513236977026</v>
      </c>
      <c r="V32">
        <v>0.63935871559187496</v>
      </c>
      <c r="W32">
        <v>2591.5500000000002</v>
      </c>
      <c r="X32">
        <v>2804.95</v>
      </c>
      <c r="Y32">
        <v>2575.0500000000002</v>
      </c>
      <c r="Z32">
        <v>2804.95</v>
      </c>
      <c r="AA32">
        <v>2362.25</v>
      </c>
      <c r="AB32">
        <v>2804.95</v>
      </c>
      <c r="AC32" s="1">
        <f>(Table2[[#This Row],[Close Price]]/Table2[[#This Row],[Day Low]])-1</f>
        <v>3.580868592155273E-2</v>
      </c>
      <c r="AD32" s="1">
        <f>(Table2[[#This Row],[Day High]]/Table2[[#This Row],[Close Price]])-1</f>
        <v>4.4927077318531516E-2</v>
      </c>
      <c r="AE32" s="1">
        <f>(Table2[[#This Row],[Close Price]]/Table2[[#This Row],[Current Week Low]])-1</f>
        <v>4.2445777751888292E-2</v>
      </c>
      <c r="AF32" s="1">
        <f>(Table2[[#This Row],[Current Week High]]/Table2[[#This Row],[Close Price]])-1</f>
        <v>4.4927077318531516E-2</v>
      </c>
      <c r="AG32" s="1">
        <f>(Table2[[#This Row],[Close Price]]/Table2[[#This Row],[Current Month Low]])-1</f>
        <v>0.13635305323314628</v>
      </c>
      <c r="AH32" s="1">
        <f>(Table2[[#This Row],[Current Month High]]/Table2[[#This Row],[Close Price]])-1</f>
        <v>4.4927077318531516E-2</v>
      </c>
      <c r="AI32">
        <v>6.0610576117123296</v>
      </c>
      <c r="AJ32">
        <v>145.471171871427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0.21</v>
      </c>
      <c r="AM32" t="s">
        <v>3166</v>
      </c>
      <c r="AN32">
        <v>10.46</v>
      </c>
      <c r="AO32" t="s">
        <v>3166</v>
      </c>
      <c r="AP32">
        <v>0.18689305159050601</v>
      </c>
      <c r="AQ32">
        <f>(Table2[[#This Row],[Sharpe Ratio]]-AVERAGE(Table2[Sharpe Ratio]))/_xlfn.STDEV.P(Table2[Sharpe Ratio])</f>
        <v>1.4859368422035102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7.5475180812627238</v>
      </c>
      <c r="AS32">
        <f>_xlfn.RANK.AVG(Table2[[#This Row],[1Y Return vs Nifty Z-Score]],Table2[1Y Return vs Nifty Z-Score])</f>
        <v>105</v>
      </c>
      <c r="AT32">
        <f>_xlfn.RANK.AVG(Table2[[#This Row],[6M Return vs Nifty Z-Score]],Table2[6M Return vs Nifty Z-Score])</f>
        <v>24</v>
      </c>
      <c r="AU32">
        <f>_xlfn.RANK.AVG(Table2[[#This Row],[Sharpe Ratio Z-Score]],Table2[Sharpe Ratio Z-Score])</f>
        <v>51</v>
      </c>
      <c r="AV32">
        <f>(Table2[[#This Row],[Rank 1Y]]+Table2[[#This Row],[Rank 6M]]+Table2[[#This Row],[Rank Sharpe]])/3</f>
        <v>60</v>
      </c>
    </row>
    <row r="33" spans="1:48" x14ac:dyDescent="0.3">
      <c r="A33" t="s">
        <v>873</v>
      </c>
      <c r="B33" t="s">
        <v>874</v>
      </c>
      <c r="C33" t="s">
        <v>3134</v>
      </c>
      <c r="D33" t="s">
        <v>265</v>
      </c>
      <c r="E33">
        <v>17282.125324140001</v>
      </c>
      <c r="F33">
        <v>457.85</v>
      </c>
      <c r="G33">
        <v>118.438693641629</v>
      </c>
      <c r="H33">
        <f>(Table2[[#This Row],[1Y Return vs Nifty]]-AVERAGE(Table2[1Y Return vs Nifty]))/_xlfn.STDEV.P(Table2[1Y Return vs Nifty])</f>
        <v>1.6216456179979886</v>
      </c>
      <c r="I33">
        <v>-10.173948702923299</v>
      </c>
      <c r="J33">
        <f>(Table2[[#This Row],[1M Return vs Nifty]]-AVERAGE(Table2[1M Return vs Nifty]))/_xlfn.STDEV.P(Table2[1M Return vs Nifty])</f>
        <v>-0.98956218793674933</v>
      </c>
      <c r="K33">
        <v>62.396997300334</v>
      </c>
      <c r="L33">
        <f>(Table2[[#This Row],[6M Return vs Nifty]]-AVERAGE(Table2[6M Return vs Nifty]))/_xlfn.STDEV.P(Table2[6M Return vs Nifty])</f>
        <v>1.9943391096129905</v>
      </c>
      <c r="M33">
        <v>-10.9712070000497</v>
      </c>
      <c r="N33">
        <f>(Table2[[#This Row],[1W Return vs Nifty]]-AVERAGE(Table2[1W Return vs Nifty]))/_xlfn.STDEV.P(Table2[1W Return vs Nifty])</f>
        <v>-1.338873906560945</v>
      </c>
      <c r="O33">
        <v>493.62</v>
      </c>
      <c r="P33">
        <v>472.42847415995698</v>
      </c>
      <c r="Q33">
        <v>352.836519211373</v>
      </c>
      <c r="R33">
        <v>33.710693169216697</v>
      </c>
      <c r="S33" s="1">
        <f>(Table2[[#This Row],[Close Price]]-Table2[[#This Row],[20D EMA]])/Table2[[#This Row],[20D EMA]]</f>
        <v>-7.2464648920222002E-2</v>
      </c>
      <c r="T33" s="1">
        <f>(Table2[[#This Row],[Close Price]]-Table2[[#This Row],[50D EMA]])/Table2[[#This Row],[50D EMA]]</f>
        <v>-3.0858584859601218E-2</v>
      </c>
      <c r="U33" s="1">
        <f>(Table2[[#This Row],[Close Price]]-Table2[[#This Row],[200D EMA]])/Table2[[#This Row],[200D EMA]]</f>
        <v>0.29762645041205849</v>
      </c>
      <c r="V33">
        <v>0.272414776698022</v>
      </c>
      <c r="W33">
        <v>434.15</v>
      </c>
      <c r="X33">
        <v>465</v>
      </c>
      <c r="Y33">
        <v>433.3</v>
      </c>
      <c r="Z33">
        <v>489.5</v>
      </c>
      <c r="AA33">
        <v>433.3</v>
      </c>
      <c r="AB33">
        <v>577.54999999999995</v>
      </c>
      <c r="AC33" s="1">
        <f>(Table2[[#This Row],[Close Price]]/Table2[[#This Row],[Day Low]])-1</f>
        <v>5.4589427617183217E-2</v>
      </c>
      <c r="AD33" s="1">
        <f>(Table2[[#This Row],[Day High]]/Table2[[#This Row],[Close Price]])-1</f>
        <v>1.561646827563612E-2</v>
      </c>
      <c r="AE33" s="1">
        <f>(Table2[[#This Row],[Close Price]]/Table2[[#This Row],[Current Week Low]])-1</f>
        <v>5.6658204477267438E-2</v>
      </c>
      <c r="AF33" s="1">
        <f>(Table2[[#This Row],[Current Week High]]/Table2[[#This Row],[Close Price]])-1</f>
        <v>6.9127443485857754E-2</v>
      </c>
      <c r="AG33" s="1">
        <f>(Table2[[#This Row],[Close Price]]/Table2[[#This Row],[Current Month Low]])-1</f>
        <v>5.6658204477267438E-2</v>
      </c>
      <c r="AH33" s="1">
        <f>(Table2[[#This Row],[Current Month High]]/Table2[[#This Row],[Close Price]])-1</f>
        <v>0.26143933602708302</v>
      </c>
      <c r="AI33">
        <v>27.640056787157299</v>
      </c>
      <c r="AJ33">
        <v>151.56593406593399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0.22</v>
      </c>
      <c r="AM33" t="s">
        <v>3166</v>
      </c>
      <c r="AN33">
        <v>-8.83</v>
      </c>
      <c r="AO33" t="s">
        <v>3165</v>
      </c>
      <c r="AP33">
        <v>0.153639599791037</v>
      </c>
      <c r="AQ33">
        <f>(Table2[[#This Row],[Sharpe Ratio]]-AVERAGE(Table2[Sharpe Ratio]))/_xlfn.STDEV.P(Table2[Sharpe Ratio])</f>
        <v>1.0946915027304274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2.3822401358437122</v>
      </c>
      <c r="AS33">
        <f>_xlfn.RANK.AVG(Table2[[#This Row],[1Y Return vs Nifty Z-Score]],Table2[1Y Return vs Nifty Z-Score])</f>
        <v>50</v>
      </c>
      <c r="AT33">
        <f>_xlfn.RANK.AVG(Table2[[#This Row],[6M Return vs Nifty Z-Score]],Table2[6M Return vs Nifty Z-Score])</f>
        <v>32</v>
      </c>
      <c r="AU33">
        <f>_xlfn.RANK.AVG(Table2[[#This Row],[Sharpe Ratio Z-Score]],Table2[Sharpe Ratio Z-Score])</f>
        <v>99</v>
      </c>
      <c r="AV33">
        <f>(Table2[[#This Row],[Rank 1Y]]+Table2[[#This Row],[Rank 6M]]+Table2[[#This Row],[Rank Sharpe]])/3</f>
        <v>60.333333333333336</v>
      </c>
    </row>
    <row r="34" spans="1:48" x14ac:dyDescent="0.3">
      <c r="A34" t="s">
        <v>1459</v>
      </c>
      <c r="B34" t="s">
        <v>1460</v>
      </c>
      <c r="C34" t="s">
        <v>3133</v>
      </c>
      <c r="D34" t="s">
        <v>138</v>
      </c>
      <c r="E34">
        <v>7027.7192180250004</v>
      </c>
      <c r="F34">
        <v>238.15</v>
      </c>
      <c r="G34">
        <v>129.48437538239901</v>
      </c>
      <c r="H34">
        <f>(Table2[[#This Row],[1Y Return vs Nifty]]-AVERAGE(Table2[1Y Return vs Nifty]))/_xlfn.STDEV.P(Table2[1Y Return vs Nifty])</f>
        <v>1.8107238142730089</v>
      </c>
      <c r="I34">
        <v>4.8852628833566696</v>
      </c>
      <c r="J34">
        <f>(Table2[[#This Row],[1M Return vs Nifty]]-AVERAGE(Table2[1M Return vs Nifty]))/_xlfn.STDEV.P(Table2[1M Return vs Nifty])</f>
        <v>0.74270348335931713</v>
      </c>
      <c r="K34">
        <v>40.583874454856399</v>
      </c>
      <c r="L34">
        <f>(Table2[[#This Row],[6M Return vs Nifty]]-AVERAGE(Table2[6M Return vs Nifty]))/_xlfn.STDEV.P(Table2[6M Return vs Nifty])</f>
        <v>1.2436009150256597</v>
      </c>
      <c r="M34">
        <v>-5.4067290285230003</v>
      </c>
      <c r="N34">
        <f>(Table2[[#This Row],[1W Return vs Nifty]]-AVERAGE(Table2[1W Return vs Nifty]))/_xlfn.STDEV.P(Table2[1W Return vs Nifty])</f>
        <v>-0.24309706262003977</v>
      </c>
      <c r="O34">
        <v>248.45</v>
      </c>
      <c r="P34">
        <v>239.12714370980399</v>
      </c>
      <c r="Q34">
        <v>191.02922726242201</v>
      </c>
      <c r="R34">
        <v>34.072127201668103</v>
      </c>
      <c r="S34" s="1">
        <f>(Table2[[#This Row],[Close Price]]-Table2[[#This Row],[20D EMA]])/Table2[[#This Row],[20D EMA]]</f>
        <v>-4.1457033608371836E-2</v>
      </c>
      <c r="T34" s="1">
        <f>(Table2[[#This Row],[Close Price]]-Table2[[#This Row],[50D EMA]])/Table2[[#This Row],[50D EMA]]</f>
        <v>-4.0862935702096984E-3</v>
      </c>
      <c r="U34" s="1">
        <f>(Table2[[#This Row],[Close Price]]-Table2[[#This Row],[200D EMA]])/Table2[[#This Row],[200D EMA]]</f>
        <v>0.24666787073816152</v>
      </c>
      <c r="V34">
        <v>0.63376077665896302</v>
      </c>
      <c r="W34">
        <v>226.2</v>
      </c>
      <c r="X34">
        <v>242.6</v>
      </c>
      <c r="Y34">
        <v>226.2</v>
      </c>
      <c r="Z34">
        <v>253</v>
      </c>
      <c r="AA34">
        <v>226.2</v>
      </c>
      <c r="AB34">
        <v>269.95</v>
      </c>
      <c r="AC34" s="1">
        <f>(Table2[[#This Row],[Close Price]]/Table2[[#This Row],[Day Low]])-1</f>
        <v>5.282935455349258E-2</v>
      </c>
      <c r="AD34" s="1">
        <f>(Table2[[#This Row],[Day High]]/Table2[[#This Row],[Close Price]])-1</f>
        <v>1.868570228847366E-2</v>
      </c>
      <c r="AE34" s="1">
        <f>(Table2[[#This Row],[Close Price]]/Table2[[#This Row],[Current Week Low]])-1</f>
        <v>5.282935455349258E-2</v>
      </c>
      <c r="AF34" s="1">
        <f>(Table2[[#This Row],[Current Week High]]/Table2[[#This Row],[Close Price]])-1</f>
        <v>6.2355658198614217E-2</v>
      </c>
      <c r="AG34" s="1">
        <f>(Table2[[#This Row],[Close Price]]/Table2[[#This Row],[Current Month Low]])-1</f>
        <v>5.282935455349258E-2</v>
      </c>
      <c r="AH34" s="1">
        <f>(Table2[[#This Row],[Current Month High]]/Table2[[#This Row],[Close Price]])-1</f>
        <v>0.13352928826369936</v>
      </c>
      <c r="AI34">
        <v>13.352928826369901</v>
      </c>
      <c r="AJ34">
        <v>172.79495990836199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0.09</v>
      </c>
      <c r="AM34" t="s">
        <v>3166</v>
      </c>
      <c r="AN34">
        <v>-5.8</v>
      </c>
      <c r="AO34" t="s">
        <v>3165</v>
      </c>
      <c r="AP34">
        <v>0.16990957484570701</v>
      </c>
      <c r="AQ34">
        <f>(Table2[[#This Row],[Sharpe Ratio]]-AVERAGE(Table2[Sharpe Ratio]))/_xlfn.STDEV.P(Table2[Sharpe Ratio])</f>
        <v>1.2861168005271693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4.8400479505651157</v>
      </c>
      <c r="AS34">
        <f>_xlfn.RANK.AVG(Table2[[#This Row],[1Y Return vs Nifty Z-Score]],Table2[1Y Return vs Nifty Z-Score])</f>
        <v>40</v>
      </c>
      <c r="AT34">
        <f>_xlfn.RANK.AVG(Table2[[#This Row],[6M Return vs Nifty Z-Score]],Table2[6M Return vs Nifty Z-Score])</f>
        <v>71</v>
      </c>
      <c r="AU34">
        <f>_xlfn.RANK.AVG(Table2[[#This Row],[Sharpe Ratio Z-Score]],Table2[Sharpe Ratio Z-Score])</f>
        <v>74</v>
      </c>
      <c r="AV34">
        <f>(Table2[[#This Row],[Rank 1Y]]+Table2[[#This Row],[Rank 6M]]+Table2[[#This Row],[Rank Sharpe]])/3</f>
        <v>61.666666666666664</v>
      </c>
    </row>
    <row r="35" spans="1:48" x14ac:dyDescent="0.3">
      <c r="A35" t="s">
        <v>973</v>
      </c>
      <c r="B35" t="s">
        <v>974</v>
      </c>
      <c r="C35" t="s">
        <v>3124</v>
      </c>
      <c r="D35" t="s">
        <v>51</v>
      </c>
      <c r="E35">
        <v>14347.78033935</v>
      </c>
      <c r="F35">
        <v>1560.25</v>
      </c>
      <c r="G35">
        <v>194.806648717988</v>
      </c>
      <c r="H35">
        <f>(Table2[[#This Row],[1Y Return vs Nifty]]-AVERAGE(Table2[1Y Return vs Nifty]))/_xlfn.STDEV.P(Table2[1Y Return vs Nifty])</f>
        <v>2.9288999403593667</v>
      </c>
      <c r="I35">
        <v>26.2048733814459</v>
      </c>
      <c r="J35">
        <f>(Table2[[#This Row],[1M Return vs Nifty]]-AVERAGE(Table2[1M Return vs Nifty]))/_xlfn.STDEV.P(Table2[1M Return vs Nifty])</f>
        <v>3.195104738209221</v>
      </c>
      <c r="K35">
        <v>65.408477156518003</v>
      </c>
      <c r="L35">
        <f>(Table2[[#This Row],[6M Return vs Nifty]]-AVERAGE(Table2[6M Return vs Nifty]))/_xlfn.STDEV.P(Table2[6M Return vs Nifty])</f>
        <v>2.0979846520822303</v>
      </c>
      <c r="M35">
        <v>0.73073349199138404</v>
      </c>
      <c r="N35">
        <f>(Table2[[#This Row],[1W Return vs Nifty]]-AVERAGE(Table2[1W Return vs Nifty]))/_xlfn.STDEV.P(Table2[1W Return vs Nifty])</f>
        <v>0.96551394185297434</v>
      </c>
      <c r="O35">
        <v>1517.96</v>
      </c>
      <c r="P35">
        <v>1391.5143446130701</v>
      </c>
      <c r="Q35">
        <v>1039.96483118274</v>
      </c>
      <c r="R35">
        <v>53.289811509351402</v>
      </c>
      <c r="S35" s="1">
        <f>(Table2[[#This Row],[Close Price]]-Table2[[#This Row],[20D EMA]])/Table2[[#This Row],[20D EMA]]</f>
        <v>2.7859759150438722E-2</v>
      </c>
      <c r="T35" s="1">
        <f>(Table2[[#This Row],[Close Price]]-Table2[[#This Row],[50D EMA]])/Table2[[#This Row],[50D EMA]]</f>
        <v>0.12126044984024165</v>
      </c>
      <c r="U35" s="1">
        <f>(Table2[[#This Row],[Close Price]]-Table2[[#This Row],[200D EMA]])/Table2[[#This Row],[200D EMA]]</f>
        <v>0.50029111871556819</v>
      </c>
      <c r="V35">
        <v>0.85789069345308699</v>
      </c>
      <c r="W35">
        <v>1516.2</v>
      </c>
      <c r="X35">
        <v>1578</v>
      </c>
      <c r="Y35">
        <v>1516.2</v>
      </c>
      <c r="Z35">
        <v>1672</v>
      </c>
      <c r="AA35">
        <v>1373.4</v>
      </c>
      <c r="AB35">
        <v>1675</v>
      </c>
      <c r="AC35" s="1">
        <f>(Table2[[#This Row],[Close Price]]/Table2[[#This Row],[Day Low]])-1</f>
        <v>2.9052895396385781E-2</v>
      </c>
      <c r="AD35" s="1">
        <f>(Table2[[#This Row],[Day High]]/Table2[[#This Row],[Close Price]])-1</f>
        <v>1.1376381990065632E-2</v>
      </c>
      <c r="AE35" s="1">
        <f>(Table2[[#This Row],[Close Price]]/Table2[[#This Row],[Current Week Low]])-1</f>
        <v>2.9052895396385781E-2</v>
      </c>
      <c r="AF35" s="1">
        <f>(Table2[[#This Row],[Current Week High]]/Table2[[#This Row],[Close Price]])-1</f>
        <v>7.1623137317737617E-2</v>
      </c>
      <c r="AG35" s="1">
        <f>(Table2[[#This Row],[Close Price]]/Table2[[#This Row],[Current Month Low]])-1</f>
        <v>0.13604922091160621</v>
      </c>
      <c r="AH35" s="1">
        <f>(Table2[[#This Row],[Current Month High]]/Table2[[#This Row],[Close Price]])-1</f>
        <v>7.3545906104790948E-2</v>
      </c>
      <c r="AI35">
        <v>7.3545906104790904</v>
      </c>
      <c r="AJ35">
        <v>234.100642398286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0.44</v>
      </c>
      <c r="AM35" t="s">
        <v>3166</v>
      </c>
      <c r="AN35">
        <v>10.64</v>
      </c>
      <c r="AO35" t="s">
        <v>3166</v>
      </c>
      <c r="AP35">
        <v>0.12861989932066201</v>
      </c>
      <c r="AQ35">
        <f>(Table2[[#This Row],[Sharpe Ratio]]-AVERAGE(Table2[Sharpe Ratio]))/_xlfn.STDEV.P(Table2[Sharpe Ratio])</f>
        <v>0.80032082316677888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9.9878240956705699</v>
      </c>
      <c r="AS35">
        <f>_xlfn.RANK.AVG(Table2[[#This Row],[1Y Return vs Nifty Z-Score]],Table2[1Y Return vs Nifty Z-Score])</f>
        <v>11</v>
      </c>
      <c r="AT35">
        <f>_xlfn.RANK.AVG(Table2[[#This Row],[6M Return vs Nifty Z-Score]],Table2[6M Return vs Nifty Z-Score])</f>
        <v>25</v>
      </c>
      <c r="AU35">
        <f>_xlfn.RANK.AVG(Table2[[#This Row],[Sharpe Ratio Z-Score]],Table2[Sharpe Ratio Z-Score])</f>
        <v>150</v>
      </c>
      <c r="AV35">
        <f>(Table2[[#This Row],[Rank 1Y]]+Table2[[#This Row],[Rank 6M]]+Table2[[#This Row],[Rank Sharpe]])/3</f>
        <v>62</v>
      </c>
    </row>
    <row r="36" spans="1:48" x14ac:dyDescent="0.3">
      <c r="A36" t="s">
        <v>875</v>
      </c>
      <c r="B36" t="s">
        <v>876</v>
      </c>
      <c r="C36" t="s">
        <v>3119</v>
      </c>
      <c r="D36" t="s">
        <v>268</v>
      </c>
      <c r="E36">
        <v>17260.234292599998</v>
      </c>
      <c r="F36">
        <v>1234</v>
      </c>
      <c r="G36">
        <v>108.408552752871</v>
      </c>
      <c r="H36">
        <f>(Table2[[#This Row],[1Y Return vs Nifty]]-AVERAGE(Table2[1Y Return vs Nifty]))/_xlfn.STDEV.P(Table2[1Y Return vs Nifty])</f>
        <v>1.4499512860283545</v>
      </c>
      <c r="I36">
        <v>-4.3321201553714497</v>
      </c>
      <c r="J36">
        <f>(Table2[[#This Row],[1M Return vs Nifty]]-AVERAGE(Table2[1M Return vs Nifty]))/_xlfn.STDEV.P(Table2[1M Return vs Nifty])</f>
        <v>-0.31757488019873226</v>
      </c>
      <c r="K36">
        <v>56.327795878012402</v>
      </c>
      <c r="L36">
        <f>(Table2[[#This Row],[6M Return vs Nifty]]-AVERAGE(Table2[6M Return vs Nifty]))/_xlfn.STDEV.P(Table2[6M Return vs Nifty])</f>
        <v>1.7854565323379432</v>
      </c>
      <c r="M36">
        <v>-7.9353176308128797</v>
      </c>
      <c r="N36">
        <f>(Table2[[#This Row],[1W Return vs Nifty]]-AVERAGE(Table2[1W Return vs Nifty]))/_xlfn.STDEV.P(Table2[1W Return vs Nifty])</f>
        <v>-0.74103574661162097</v>
      </c>
      <c r="O36">
        <v>1262.33</v>
      </c>
      <c r="P36">
        <v>1201.96680244303</v>
      </c>
      <c r="Q36">
        <v>969.33691678522098</v>
      </c>
      <c r="R36">
        <v>43.303538884866299</v>
      </c>
      <c r="S36" s="1">
        <f>(Table2[[#This Row],[Close Price]]-Table2[[#This Row],[20D EMA]])/Table2[[#This Row],[20D EMA]]</f>
        <v>-2.2442625937749976E-2</v>
      </c>
      <c r="T36" s="1">
        <f>(Table2[[#This Row],[Close Price]]-Table2[[#This Row],[50D EMA]])/Table2[[#This Row],[50D EMA]]</f>
        <v>2.665065082651338E-2</v>
      </c>
      <c r="U36" s="1">
        <f>(Table2[[#This Row],[Close Price]]-Table2[[#This Row],[200D EMA]])/Table2[[#This Row],[200D EMA]]</f>
        <v>0.27303518377544805</v>
      </c>
      <c r="V36">
        <v>1.6162360576942201</v>
      </c>
      <c r="W36">
        <v>1180.0999999999999</v>
      </c>
      <c r="X36">
        <v>1270</v>
      </c>
      <c r="Y36">
        <v>1175.05</v>
      </c>
      <c r="Z36">
        <v>1291.95</v>
      </c>
      <c r="AA36">
        <v>1175.05</v>
      </c>
      <c r="AB36">
        <v>1409.5</v>
      </c>
      <c r="AC36" s="1">
        <f>(Table2[[#This Row],[Close Price]]/Table2[[#This Row],[Day Low]])-1</f>
        <v>4.5674095415642713E-2</v>
      </c>
      <c r="AD36" s="1">
        <f>(Table2[[#This Row],[Day High]]/Table2[[#This Row],[Close Price]])-1</f>
        <v>2.9173419773095732E-2</v>
      </c>
      <c r="AE36" s="1">
        <f>(Table2[[#This Row],[Close Price]]/Table2[[#This Row],[Current Week Low]])-1</f>
        <v>5.0168077954129586E-2</v>
      </c>
      <c r="AF36" s="1">
        <f>(Table2[[#This Row],[Current Week High]]/Table2[[#This Row],[Close Price]])-1</f>
        <v>4.6961102106969133E-2</v>
      </c>
      <c r="AG36" s="1">
        <f>(Table2[[#This Row],[Close Price]]/Table2[[#This Row],[Current Month Low]])-1</f>
        <v>5.0168077954129586E-2</v>
      </c>
      <c r="AH36" s="1">
        <f>(Table2[[#This Row],[Current Month High]]/Table2[[#This Row],[Close Price]])-1</f>
        <v>0.14222042139384117</v>
      </c>
      <c r="AI36">
        <v>25.445705024311099</v>
      </c>
      <c r="AJ36">
        <v>139.73966681237499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0.18</v>
      </c>
      <c r="AM36" t="s">
        <v>3166</v>
      </c>
      <c r="AN36">
        <v>-1.78</v>
      </c>
      <c r="AO36" t="s">
        <v>3165</v>
      </c>
      <c r="AP36">
        <v>0.16290690398628699</v>
      </c>
      <c r="AQ36">
        <f>(Table2[[#This Row],[Sharpe Ratio]]-AVERAGE(Table2[Sharpe Ratio]))/_xlfn.STDEV.P(Table2[Sharpe Ratio])</f>
        <v>1.2037264864589077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3.380523678014852</v>
      </c>
      <c r="AS36">
        <f>_xlfn.RANK.AVG(Table2[[#This Row],[1Y Return vs Nifty Z-Score]],Table2[1Y Return vs Nifty Z-Score])</f>
        <v>58</v>
      </c>
      <c r="AT36">
        <f>_xlfn.RANK.AVG(Table2[[#This Row],[6M Return vs Nifty Z-Score]],Table2[6M Return vs Nifty Z-Score])</f>
        <v>44</v>
      </c>
      <c r="AU36">
        <f>_xlfn.RANK.AVG(Table2[[#This Row],[Sharpe Ratio Z-Score]],Table2[Sharpe Ratio Z-Score])</f>
        <v>91</v>
      </c>
      <c r="AV36">
        <f>(Table2[[#This Row],[Rank 1Y]]+Table2[[#This Row],[Rank 6M]]+Table2[[#This Row],[Rank Sharpe]])/3</f>
        <v>64.333333333333329</v>
      </c>
    </row>
    <row r="37" spans="1:48" x14ac:dyDescent="0.3">
      <c r="A37" t="s">
        <v>1653</v>
      </c>
      <c r="B37" t="s">
        <v>1654</v>
      </c>
      <c r="C37" t="s">
        <v>3131</v>
      </c>
      <c r="D37" t="s">
        <v>163</v>
      </c>
      <c r="E37">
        <v>5255.6117064</v>
      </c>
      <c r="F37">
        <v>4649.7</v>
      </c>
      <c r="G37">
        <v>124.538582705224</v>
      </c>
      <c r="H37">
        <f>(Table2[[#This Row],[1Y Return vs Nifty]]-AVERAGE(Table2[1Y Return vs Nifty]))/_xlfn.STDEV.P(Table2[1Y Return vs Nifty])</f>
        <v>1.7260625339195461</v>
      </c>
      <c r="I37">
        <v>1.09284815200026</v>
      </c>
      <c r="J37">
        <f>(Table2[[#This Row],[1M Return vs Nifty]]-AVERAGE(Table2[1M Return vs Nifty]))/_xlfn.STDEV.P(Table2[1M Return vs Nifty])</f>
        <v>0.30646086781419363</v>
      </c>
      <c r="K37">
        <v>27.624273855357199</v>
      </c>
      <c r="L37">
        <f>(Table2[[#This Row],[6M Return vs Nifty]]-AVERAGE(Table2[6M Return vs Nifty]))/_xlfn.STDEV.P(Table2[6M Return vs Nifty])</f>
        <v>0.79757274998197192</v>
      </c>
      <c r="M37">
        <v>-8.3580462671029192</v>
      </c>
      <c r="N37">
        <f>(Table2[[#This Row],[1W Return vs Nifty]]-AVERAGE(Table2[1W Return vs Nifty]))/_xlfn.STDEV.P(Table2[1W Return vs Nifty])</f>
        <v>-0.82428097703352377</v>
      </c>
      <c r="O37">
        <v>4764.92</v>
      </c>
      <c r="P37">
        <v>4787.7789806810097</v>
      </c>
      <c r="Q37">
        <v>4028.3162189442901</v>
      </c>
      <c r="R37">
        <v>43.568377733389298</v>
      </c>
      <c r="S37" s="1">
        <f>(Table2[[#This Row],[Close Price]]-Table2[[#This Row],[20D EMA]])/Table2[[#This Row],[20D EMA]]</f>
        <v>-2.4180888661299717E-2</v>
      </c>
      <c r="T37" s="1">
        <f>(Table2[[#This Row],[Close Price]]-Table2[[#This Row],[50D EMA]])/Table2[[#This Row],[50D EMA]]</f>
        <v>-2.8839881965764765E-2</v>
      </c>
      <c r="U37" s="1">
        <f>(Table2[[#This Row],[Close Price]]-Table2[[#This Row],[200D EMA]])/Table2[[#This Row],[200D EMA]]</f>
        <v>0.15425397294618473</v>
      </c>
      <c r="V37">
        <v>0.78842520606105704</v>
      </c>
      <c r="W37">
        <v>4352.3999999999996</v>
      </c>
      <c r="X37">
        <v>4665.45</v>
      </c>
      <c r="Y37">
        <v>4352.3999999999996</v>
      </c>
      <c r="Z37">
        <v>4861.8</v>
      </c>
      <c r="AA37">
        <v>4305</v>
      </c>
      <c r="AB37">
        <v>5062</v>
      </c>
      <c r="AC37" s="1">
        <f>(Table2[[#This Row],[Close Price]]/Table2[[#This Row],[Day Low]])-1</f>
        <v>6.8307140887786E-2</v>
      </c>
      <c r="AD37" s="1">
        <f>(Table2[[#This Row],[Day High]]/Table2[[#This Row],[Close Price]])-1</f>
        <v>3.3873153106651621E-3</v>
      </c>
      <c r="AE37" s="1">
        <f>(Table2[[#This Row],[Close Price]]/Table2[[#This Row],[Current Week Low]])-1</f>
        <v>6.8307140887786E-2</v>
      </c>
      <c r="AF37" s="1">
        <f>(Table2[[#This Row],[Current Week High]]/Table2[[#This Row],[Close Price]])-1</f>
        <v>4.5615846183624909E-2</v>
      </c>
      <c r="AG37" s="1">
        <f>(Table2[[#This Row],[Close Price]]/Table2[[#This Row],[Current Month Low]])-1</f>
        <v>8.0069686411149865E-2</v>
      </c>
      <c r="AH37" s="1">
        <f>(Table2[[#This Row],[Current Month High]]/Table2[[#This Row],[Close Price]])-1</f>
        <v>8.8672387465858149E-2</v>
      </c>
      <c r="AI37">
        <v>22.3659590941351</v>
      </c>
      <c r="AJ37">
        <v>171.51532846715301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0.03</v>
      </c>
      <c r="AM37" t="s">
        <v>3166</v>
      </c>
      <c r="AN37">
        <v>6.77</v>
      </c>
      <c r="AO37" t="s">
        <v>3166</v>
      </c>
      <c r="AP37">
        <v>0.19789612399693601</v>
      </c>
      <c r="AQ37">
        <f>(Table2[[#This Row],[Sharpe Ratio]]-AVERAGE(Table2[Sharpe Ratio]))/_xlfn.STDEV.P(Table2[Sharpe Ratio])</f>
        <v>1.6153941035086166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45</v>
      </c>
      <c r="AT37">
        <f>_xlfn.RANK.AVG(Table2[[#This Row],[6M Return vs Nifty Z-Score]],Table2[6M Return vs Nifty Z-Score])</f>
        <v>113</v>
      </c>
      <c r="AU37">
        <f>_xlfn.RANK.AVG(Table2[[#This Row],[Sharpe Ratio Z-Score]],Table2[Sharpe Ratio Z-Score])</f>
        <v>35</v>
      </c>
      <c r="AV37">
        <f>(Table2[[#This Row],[Rank 1Y]]+Table2[[#This Row],[Rank 6M]]+Table2[[#This Row],[Rank Sharpe]])/3</f>
        <v>64.333333333333329</v>
      </c>
    </row>
    <row r="38" spans="1:48" x14ac:dyDescent="0.3">
      <c r="A38" t="s">
        <v>393</v>
      </c>
      <c r="B38" t="s">
        <v>394</v>
      </c>
      <c r="C38" t="s">
        <v>3120</v>
      </c>
      <c r="D38" t="s">
        <v>395</v>
      </c>
      <c r="E38">
        <v>57849.025727879998</v>
      </c>
      <c r="F38">
        <v>4273.2</v>
      </c>
      <c r="G38">
        <v>123.583281011994</v>
      </c>
      <c r="H38">
        <f>(Table2[[#This Row],[1Y Return vs Nifty]]-AVERAGE(Table2[1Y Return vs Nifty]))/_xlfn.STDEV.P(Table2[1Y Return vs Nifty])</f>
        <v>1.7097098338061887</v>
      </c>
      <c r="I38">
        <v>8.9826886550994907</v>
      </c>
      <c r="J38">
        <f>(Table2[[#This Row],[1M Return vs Nifty]]-AVERAGE(Table2[1M Return vs Nifty]))/_xlfn.STDEV.P(Table2[1M Return vs Nifty])</f>
        <v>1.2140316112900329</v>
      </c>
      <c r="K38">
        <v>24.300644699222801</v>
      </c>
      <c r="L38">
        <f>(Table2[[#This Row],[6M Return vs Nifty]]-AVERAGE(Table2[6M Return vs Nifty]))/_xlfn.STDEV.P(Table2[6M Return vs Nifty])</f>
        <v>0.68318402307524828</v>
      </c>
      <c r="M38">
        <v>-7.7527859811947799</v>
      </c>
      <c r="N38">
        <f>(Table2[[#This Row],[1W Return vs Nifty]]-AVERAGE(Table2[1W Return vs Nifty]))/_xlfn.STDEV.P(Table2[1W Return vs Nifty])</f>
        <v>-0.70509096329837673</v>
      </c>
      <c r="O38">
        <v>4126.3999999999996</v>
      </c>
      <c r="P38">
        <v>3635.7542957742598</v>
      </c>
      <c r="Q38">
        <v>2777.5799676121301</v>
      </c>
      <c r="R38">
        <v>51.8874771246902</v>
      </c>
      <c r="S38" s="1">
        <f>(Table2[[#This Row],[Close Price]]-Table2[[#This Row],[20D EMA]])/Table2[[#This Row],[20D EMA]]</f>
        <v>3.5575804575416876E-2</v>
      </c>
      <c r="T38" s="1">
        <f>(Table2[[#This Row],[Close Price]]-Table2[[#This Row],[50D EMA]])/Table2[[#This Row],[50D EMA]]</f>
        <v>0.17532694796417517</v>
      </c>
      <c r="U38" s="1">
        <f>(Table2[[#This Row],[Close Price]]-Table2[[#This Row],[200D EMA]])/Table2[[#This Row],[200D EMA]]</f>
        <v>0.53846155640071303</v>
      </c>
      <c r="V38">
        <v>1.76800039066683</v>
      </c>
      <c r="W38">
        <v>4011</v>
      </c>
      <c r="X38">
        <v>4400</v>
      </c>
      <c r="Y38">
        <v>4011</v>
      </c>
      <c r="Z38">
        <v>4459</v>
      </c>
      <c r="AA38">
        <v>3690.1</v>
      </c>
      <c r="AB38">
        <v>4989.8</v>
      </c>
      <c r="AC38" s="1">
        <f>(Table2[[#This Row],[Close Price]]/Table2[[#This Row],[Day Low]])-1</f>
        <v>6.5370231862378336E-2</v>
      </c>
      <c r="AD38" s="1">
        <f>(Table2[[#This Row],[Day High]]/Table2[[#This Row],[Close Price]])-1</f>
        <v>2.9673312739867175E-2</v>
      </c>
      <c r="AE38" s="1">
        <f>(Table2[[#This Row],[Close Price]]/Table2[[#This Row],[Current Week Low]])-1</f>
        <v>6.5370231862378336E-2</v>
      </c>
      <c r="AF38" s="1">
        <f>(Table2[[#This Row],[Current Week High]]/Table2[[#This Row],[Close Price]])-1</f>
        <v>4.3480295797060808E-2</v>
      </c>
      <c r="AG38" s="1">
        <f>(Table2[[#This Row],[Close Price]]/Table2[[#This Row],[Current Month Low]])-1</f>
        <v>0.15801739790249592</v>
      </c>
      <c r="AH38" s="1">
        <f>(Table2[[#This Row],[Current Month High]]/Table2[[#This Row],[Close Price]])-1</f>
        <v>0.16769633997940669</v>
      </c>
      <c r="AI38">
        <v>16.769633997940598</v>
      </c>
      <c r="AJ38">
        <v>169.40705481827001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0.72</v>
      </c>
      <c r="AM38" t="s">
        <v>3166</v>
      </c>
      <c r="AN38">
        <v>11.68</v>
      </c>
      <c r="AO38" t="s">
        <v>3166</v>
      </c>
      <c r="AP38">
        <v>0.20482006022423899</v>
      </c>
      <c r="AQ38">
        <f>(Table2[[#This Row],[Sharpe Ratio]]-AVERAGE(Table2[Sharpe Ratio]))/_xlfn.STDEV.P(Table2[Sharpe Ratio])</f>
        <v>1.6968580608769275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4.5986925657500208</v>
      </c>
      <c r="AS38">
        <f>_xlfn.RANK.AVG(Table2[[#This Row],[1Y Return vs Nifty Z-Score]],Table2[1Y Return vs Nifty Z-Score])</f>
        <v>46</v>
      </c>
      <c r="AT38">
        <f>_xlfn.RANK.AVG(Table2[[#This Row],[6M Return vs Nifty Z-Score]],Table2[6M Return vs Nifty Z-Score])</f>
        <v>131</v>
      </c>
      <c r="AU38">
        <f>_xlfn.RANK.AVG(Table2[[#This Row],[Sharpe Ratio Z-Score]],Table2[Sharpe Ratio Z-Score])</f>
        <v>26</v>
      </c>
      <c r="AV38">
        <f>(Table2[[#This Row],[Rank 1Y]]+Table2[[#This Row],[Rank 6M]]+Table2[[#This Row],[Rank Sharpe]])/3</f>
        <v>67.666666666666671</v>
      </c>
    </row>
    <row r="39" spans="1:48" x14ac:dyDescent="0.3">
      <c r="A39" t="s">
        <v>461</v>
      </c>
      <c r="B39" t="s">
        <v>462</v>
      </c>
      <c r="C39" t="s">
        <v>3124</v>
      </c>
      <c r="D39" t="s">
        <v>51</v>
      </c>
      <c r="E39">
        <v>47574.10122004</v>
      </c>
      <c r="F39">
        <v>1685.9</v>
      </c>
      <c r="G39">
        <v>95.129496859766306</v>
      </c>
      <c r="H39">
        <f>(Table2[[#This Row],[1Y Return vs Nifty]]-AVERAGE(Table2[1Y Return vs Nifty]))/_xlfn.STDEV.P(Table2[1Y Return vs Nifty])</f>
        <v>1.2226425516805199</v>
      </c>
      <c r="I39">
        <v>3.57896532909351</v>
      </c>
      <c r="J39">
        <f>(Table2[[#This Row],[1M Return vs Nifty]]-AVERAGE(Table2[1M Return vs Nifty]))/_xlfn.STDEV.P(Table2[1M Return vs Nifty])</f>
        <v>0.59243967992025093</v>
      </c>
      <c r="K39">
        <v>53.724502041859097</v>
      </c>
      <c r="L39">
        <f>(Table2[[#This Row],[6M Return vs Nifty]]-AVERAGE(Table2[6M Return vs Nifty]))/_xlfn.STDEV.P(Table2[6M Return vs Nifty])</f>
        <v>1.6958594522509325</v>
      </c>
      <c r="M39">
        <v>-4.6548907952423502</v>
      </c>
      <c r="N39">
        <f>(Table2[[#This Row],[1W Return vs Nifty]]-AVERAGE(Table2[1W Return vs Nifty]))/_xlfn.STDEV.P(Table2[1W Return vs Nifty])</f>
        <v>-9.5042396821382366E-2</v>
      </c>
      <c r="O39">
        <v>1721.91</v>
      </c>
      <c r="P39">
        <v>1659.8347255414801</v>
      </c>
      <c r="Q39">
        <v>1312.02015173105</v>
      </c>
      <c r="R39">
        <v>36.2200983679855</v>
      </c>
      <c r="S39" s="1">
        <f>(Table2[[#This Row],[Close Price]]-Table2[[#This Row],[20D EMA]])/Table2[[#This Row],[20D EMA]]</f>
        <v>-2.0912823550592069E-2</v>
      </c>
      <c r="T39" s="1">
        <f>(Table2[[#This Row],[Close Price]]-Table2[[#This Row],[50D EMA]])/Table2[[#This Row],[50D EMA]]</f>
        <v>1.5703536055384566E-2</v>
      </c>
      <c r="U39" s="1">
        <f>(Table2[[#This Row],[Close Price]]-Table2[[#This Row],[200D EMA]])/Table2[[#This Row],[200D EMA]]</f>
        <v>0.28496501961167398</v>
      </c>
      <c r="V39">
        <v>0.586909521342589</v>
      </c>
      <c r="W39">
        <v>1670.95</v>
      </c>
      <c r="X39">
        <v>1721.45</v>
      </c>
      <c r="Y39">
        <v>1670.95</v>
      </c>
      <c r="Z39">
        <v>1756.85</v>
      </c>
      <c r="AA39">
        <v>1629.95</v>
      </c>
      <c r="AB39">
        <v>1830.95</v>
      </c>
      <c r="AC39" s="1">
        <f>(Table2[[#This Row],[Close Price]]/Table2[[#This Row],[Day Low]])-1</f>
        <v>8.9470061940812862E-3</v>
      </c>
      <c r="AD39" s="1">
        <f>(Table2[[#This Row],[Day High]]/Table2[[#This Row],[Close Price]])-1</f>
        <v>2.1086659944243413E-2</v>
      </c>
      <c r="AE39" s="1">
        <f>(Table2[[#This Row],[Close Price]]/Table2[[#This Row],[Current Week Low]])-1</f>
        <v>8.9470061940812862E-3</v>
      </c>
      <c r="AF39" s="1">
        <f>(Table2[[#This Row],[Current Week High]]/Table2[[#This Row],[Close Price]])-1</f>
        <v>4.2084346639776893E-2</v>
      </c>
      <c r="AG39" s="1">
        <f>(Table2[[#This Row],[Close Price]]/Table2[[#This Row],[Current Month Low]])-1</f>
        <v>3.432620632534733E-2</v>
      </c>
      <c r="AH39" s="1">
        <f>(Table2[[#This Row],[Current Month High]]/Table2[[#This Row],[Close Price]])-1</f>
        <v>8.6037131502461506E-2</v>
      </c>
      <c r="AI39">
        <v>8.6037131502461506</v>
      </c>
      <c r="AJ39">
        <v>133.47181830771299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0.14000000000000001</v>
      </c>
      <c r="AM39" t="s">
        <v>3166</v>
      </c>
      <c r="AN39">
        <v>0.64</v>
      </c>
      <c r="AO39" t="s">
        <v>3166</v>
      </c>
      <c r="AP39">
        <v>0.16640370095245199</v>
      </c>
      <c r="AQ39">
        <f>(Table2[[#This Row],[Sharpe Ratio]]-AVERAGE(Table2[Sharpe Ratio]))/_xlfn.STDEV.P(Table2[Sharpe Ratio])</f>
        <v>1.2448682459473923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4.6607675329777134</v>
      </c>
      <c r="AS39">
        <f>_xlfn.RANK.AVG(Table2[[#This Row],[1Y Return vs Nifty Z-Score]],Table2[1Y Return vs Nifty Z-Score])</f>
        <v>77</v>
      </c>
      <c r="AT39">
        <f>_xlfn.RANK.AVG(Table2[[#This Row],[6M Return vs Nifty Z-Score]],Table2[6M Return vs Nifty Z-Score])</f>
        <v>49</v>
      </c>
      <c r="AU39">
        <f>_xlfn.RANK.AVG(Table2[[#This Row],[Sharpe Ratio Z-Score]],Table2[Sharpe Ratio Z-Score])</f>
        <v>82</v>
      </c>
      <c r="AV39">
        <f>(Table2[[#This Row],[Rank 1Y]]+Table2[[#This Row],[Rank 6M]]+Table2[[#This Row],[Rank Sharpe]])/3</f>
        <v>69.333333333333329</v>
      </c>
    </row>
    <row r="40" spans="1:48" x14ac:dyDescent="0.3">
      <c r="A40" t="s">
        <v>1448</v>
      </c>
      <c r="B40" t="s">
        <v>1449</v>
      </c>
      <c r="C40" t="s">
        <v>3123</v>
      </c>
      <c r="D40" t="s">
        <v>48</v>
      </c>
      <c r="E40">
        <v>7123.9731748499999</v>
      </c>
      <c r="F40">
        <v>521.85</v>
      </c>
      <c r="G40">
        <v>80.272547634887104</v>
      </c>
      <c r="H40">
        <f>(Table2[[#This Row],[1Y Return vs Nifty]]-AVERAGE(Table2[1Y Return vs Nifty]))/_xlfn.STDEV.P(Table2[1Y Return vs Nifty])</f>
        <v>0.96832369409284036</v>
      </c>
      <c r="I40">
        <v>-2.84067989230202</v>
      </c>
      <c r="J40">
        <f>(Table2[[#This Row],[1M Return vs Nifty]]-AVERAGE(Table2[1M Return vs Nifty]))/_xlfn.STDEV.P(Table2[1M Return vs Nifty])</f>
        <v>-0.14601405487254004</v>
      </c>
      <c r="K40">
        <v>40.177070948578702</v>
      </c>
      <c r="L40">
        <f>(Table2[[#This Row],[6M Return vs Nifty]]-AVERAGE(Table2[6M Return vs Nifty]))/_xlfn.STDEV.P(Table2[6M Return vs Nifty])</f>
        <v>1.229600034362301</v>
      </c>
      <c r="M40">
        <v>-2.8204767334751302</v>
      </c>
      <c r="N40">
        <f>(Table2[[#This Row],[1W Return vs Nifty]]-AVERAGE(Table2[1W Return vs Nifty]))/_xlfn.STDEV.P(Table2[1W Return vs Nifty])</f>
        <v>0.26619696136635373</v>
      </c>
      <c r="O40">
        <v>550.41999999999996</v>
      </c>
      <c r="P40">
        <v>550.08194155757303</v>
      </c>
      <c r="Q40">
        <v>454.78680246964001</v>
      </c>
      <c r="R40">
        <v>31.354644688446001</v>
      </c>
      <c r="S40" s="1">
        <f>(Table2[[#This Row],[Close Price]]-Table2[[#This Row],[20D EMA]])/Table2[[#This Row],[20D EMA]]</f>
        <v>-5.1905817375821985E-2</v>
      </c>
      <c r="T40" s="1">
        <f>(Table2[[#This Row],[Close Price]]-Table2[[#This Row],[50D EMA]])/Table2[[#This Row],[50D EMA]]</f>
        <v>-5.1323156469440613E-2</v>
      </c>
      <c r="U40" s="1">
        <f>(Table2[[#This Row],[Close Price]]-Table2[[#This Row],[200D EMA]])/Table2[[#This Row],[200D EMA]]</f>
        <v>0.14746073801215223</v>
      </c>
      <c r="V40">
        <v>0.60277581582048101</v>
      </c>
      <c r="W40">
        <v>510.5</v>
      </c>
      <c r="X40">
        <v>534.65</v>
      </c>
      <c r="Y40">
        <v>510.5</v>
      </c>
      <c r="Z40">
        <v>569.20000000000005</v>
      </c>
      <c r="AA40">
        <v>509.3</v>
      </c>
      <c r="AB40">
        <v>577.79999999999995</v>
      </c>
      <c r="AC40" s="1">
        <f>(Table2[[#This Row],[Close Price]]/Table2[[#This Row],[Day Low]])-1</f>
        <v>2.2233104799216585E-2</v>
      </c>
      <c r="AD40" s="1">
        <f>(Table2[[#This Row],[Day High]]/Table2[[#This Row],[Close Price]])-1</f>
        <v>2.4528121107597833E-2</v>
      </c>
      <c r="AE40" s="1">
        <f>(Table2[[#This Row],[Close Price]]/Table2[[#This Row],[Current Week Low]])-1</f>
        <v>2.2233104799216585E-2</v>
      </c>
      <c r="AF40" s="1">
        <f>(Table2[[#This Row],[Current Week High]]/Table2[[#This Row],[Close Price]])-1</f>
        <v>9.0734885503497287E-2</v>
      </c>
      <c r="AG40" s="1">
        <f>(Table2[[#This Row],[Close Price]]/Table2[[#This Row],[Current Month Low]])-1</f>
        <v>2.4641665030433968E-2</v>
      </c>
      <c r="AH40" s="1">
        <f>(Table2[[#This Row],[Current Month High]]/Table2[[#This Row],[Close Price]])-1</f>
        <v>0.10721471687266448</v>
      </c>
      <c r="AI40">
        <v>18.616460668774501</v>
      </c>
      <c r="AJ40">
        <v>116.31088082901501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-0.05</v>
      </c>
      <c r="AM40" t="s">
        <v>3165</v>
      </c>
      <c r="AN40">
        <v>-0.56999999999999995</v>
      </c>
      <c r="AO40" t="s">
        <v>3165</v>
      </c>
      <c r="AP40">
        <v>0.19840567687086699</v>
      </c>
      <c r="AQ40">
        <f>(Table2[[#This Row],[Sharpe Ratio]]-AVERAGE(Table2[Sharpe Ratio]))/_xlfn.STDEV.P(Table2[Sharpe Ratio])</f>
        <v>1.6213892762306197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3.9394959111795753</v>
      </c>
      <c r="AS40">
        <f>_xlfn.RANK.AVG(Table2[[#This Row],[1Y Return vs Nifty Z-Score]],Table2[1Y Return vs Nifty Z-Score])</f>
        <v>107</v>
      </c>
      <c r="AT40">
        <f>_xlfn.RANK.AVG(Table2[[#This Row],[6M Return vs Nifty Z-Score]],Table2[6M Return vs Nifty Z-Score])</f>
        <v>72</v>
      </c>
      <c r="AU40">
        <f>_xlfn.RANK.AVG(Table2[[#This Row],[Sharpe Ratio Z-Score]],Table2[Sharpe Ratio Z-Score])</f>
        <v>32</v>
      </c>
      <c r="AV40">
        <f>(Table2[[#This Row],[Rank 1Y]]+Table2[[#This Row],[Rank 6M]]+Table2[[#This Row],[Rank Sharpe]])/3</f>
        <v>70.333333333333329</v>
      </c>
    </row>
    <row r="41" spans="1:48" x14ac:dyDescent="0.3">
      <c r="A41" t="s">
        <v>1032</v>
      </c>
      <c r="B41" t="s">
        <v>1033</v>
      </c>
      <c r="C41" t="s">
        <v>3131</v>
      </c>
      <c r="D41" t="s">
        <v>163</v>
      </c>
      <c r="E41">
        <v>13029.889433599999</v>
      </c>
      <c r="F41">
        <v>12879.05</v>
      </c>
      <c r="G41">
        <v>170.12968260873501</v>
      </c>
      <c r="H41">
        <f>(Table2[[#This Row],[1Y Return vs Nifty]]-AVERAGE(Table2[1Y Return vs Nifty]))/_xlfn.STDEV.P(Table2[1Y Return vs Nifty])</f>
        <v>2.5064836195762461</v>
      </c>
      <c r="I41">
        <v>-1.8541534997465801</v>
      </c>
      <c r="J41">
        <f>(Table2[[#This Row],[1M Return vs Nifty]]-AVERAGE(Table2[1M Return vs Nifty]))/_xlfn.STDEV.P(Table2[1M Return vs Nifty])</f>
        <v>-3.253362504656622E-2</v>
      </c>
      <c r="K41">
        <v>17.009703186621199</v>
      </c>
      <c r="L41">
        <f>(Table2[[#This Row],[6M Return vs Nifty]]-AVERAGE(Table2[6M Return vs Nifty]))/_xlfn.STDEV.P(Table2[6M Return vs Nifty])</f>
        <v>0.43225304419676275</v>
      </c>
      <c r="M41">
        <v>-8.35649708350617</v>
      </c>
      <c r="N41">
        <f>(Table2[[#This Row],[1W Return vs Nifty]]-AVERAGE(Table2[1W Return vs Nifty]))/_xlfn.STDEV.P(Table2[1W Return vs Nifty])</f>
        <v>-0.82397590627558082</v>
      </c>
      <c r="O41">
        <v>13317.02</v>
      </c>
      <c r="P41">
        <v>13272.5066412628</v>
      </c>
      <c r="Q41">
        <v>10990.9238160405</v>
      </c>
      <c r="R41">
        <v>40.468075243061399</v>
      </c>
      <c r="S41" s="1">
        <f>(Table2[[#This Row],[Close Price]]-Table2[[#This Row],[20D EMA]])/Table2[[#This Row],[20D EMA]]</f>
        <v>-3.2887988453873397E-2</v>
      </c>
      <c r="T41" s="1">
        <f>(Table2[[#This Row],[Close Price]]-Table2[[#This Row],[50D EMA]])/Table2[[#This Row],[50D EMA]]</f>
        <v>-2.964448629768144E-2</v>
      </c>
      <c r="U41" s="1">
        <f>(Table2[[#This Row],[Close Price]]-Table2[[#This Row],[200D EMA]])/Table2[[#This Row],[200D EMA]]</f>
        <v>0.17178957979891629</v>
      </c>
      <c r="V41">
        <v>0.91486643239877796</v>
      </c>
      <c r="W41">
        <v>12640</v>
      </c>
      <c r="X41">
        <v>13238.9</v>
      </c>
      <c r="Y41">
        <v>12552.55</v>
      </c>
      <c r="Z41">
        <v>13464.25</v>
      </c>
      <c r="AA41">
        <v>11396.35</v>
      </c>
      <c r="AB41">
        <v>14280</v>
      </c>
      <c r="AC41" s="1">
        <f>(Table2[[#This Row],[Close Price]]/Table2[[#This Row],[Day Low]])-1</f>
        <v>1.8912183544303796E-2</v>
      </c>
      <c r="AD41" s="1">
        <f>(Table2[[#This Row],[Day High]]/Table2[[#This Row],[Close Price]])-1</f>
        <v>2.7940725441705672E-2</v>
      </c>
      <c r="AE41" s="1">
        <f>(Table2[[#This Row],[Close Price]]/Table2[[#This Row],[Current Week Low]])-1</f>
        <v>2.6010651222261538E-2</v>
      </c>
      <c r="AF41" s="1">
        <f>(Table2[[#This Row],[Current Week High]]/Table2[[#This Row],[Close Price]])-1</f>
        <v>4.5438134023860544E-2</v>
      </c>
      <c r="AG41" s="1">
        <f>(Table2[[#This Row],[Close Price]]/Table2[[#This Row],[Current Month Low]])-1</f>
        <v>0.13010305931285004</v>
      </c>
      <c r="AH41" s="1">
        <f>(Table2[[#This Row],[Current Month High]]/Table2[[#This Row],[Close Price]])-1</f>
        <v>0.10877743311812593</v>
      </c>
      <c r="AI41">
        <v>14.9153081943155</v>
      </c>
      <c r="AJ41">
        <v>201.917599484264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0.01</v>
      </c>
      <c r="AM41" t="s">
        <v>3166</v>
      </c>
      <c r="AN41">
        <v>11.22</v>
      </c>
      <c r="AO41" t="s">
        <v>3166</v>
      </c>
      <c r="AP41">
        <v>0.225295869715503</v>
      </c>
      <c r="AQ41">
        <f>(Table2[[#This Row],[Sharpe Ratio]]-AVERAGE(Table2[Sharpe Ratio]))/_xlfn.STDEV.P(Table2[Sharpe Ratio])</f>
        <v>1.9377673380162017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4.019994470467064</v>
      </c>
      <c r="AS41">
        <f>_xlfn.RANK.AVG(Table2[[#This Row],[1Y Return vs Nifty Z-Score]],Table2[1Y Return vs Nifty Z-Score])</f>
        <v>20</v>
      </c>
      <c r="AT41">
        <f>_xlfn.RANK.AVG(Table2[[#This Row],[6M Return vs Nifty Z-Score]],Table2[6M Return vs Nifty Z-Score])</f>
        <v>192</v>
      </c>
      <c r="AU41">
        <f>_xlfn.RANK.AVG(Table2[[#This Row],[Sharpe Ratio Z-Score]],Table2[Sharpe Ratio Z-Score])</f>
        <v>19</v>
      </c>
      <c r="AV41">
        <f>(Table2[[#This Row],[Rank 1Y]]+Table2[[#This Row],[Rank 6M]]+Table2[[#This Row],[Rank Sharpe]])/3</f>
        <v>77</v>
      </c>
    </row>
    <row r="42" spans="1:48" x14ac:dyDescent="0.3">
      <c r="A42" t="s">
        <v>902</v>
      </c>
      <c r="B42" t="s">
        <v>903</v>
      </c>
      <c r="C42" t="s">
        <v>3124</v>
      </c>
      <c r="D42" t="s">
        <v>51</v>
      </c>
      <c r="E42">
        <v>16426.184887489999</v>
      </c>
      <c r="F42">
        <v>1070.6500000000001</v>
      </c>
      <c r="G42">
        <v>346.48682724418001</v>
      </c>
      <c r="H42">
        <f>(Table2[[#This Row],[1Y Return vs Nifty]]-AVERAGE(Table2[1Y Return vs Nifty]))/_xlfn.STDEV.P(Table2[1Y Return vs Nifty])</f>
        <v>5.525336741589002</v>
      </c>
      <c r="I42">
        <v>4.9890798893668098</v>
      </c>
      <c r="J42">
        <f>(Table2[[#This Row],[1M Return vs Nifty]]-AVERAGE(Table2[1M Return vs Nifty]))/_xlfn.STDEV.P(Table2[1M Return vs Nifty])</f>
        <v>0.75464558501435652</v>
      </c>
      <c r="K42">
        <v>78.969946275226107</v>
      </c>
      <c r="L42">
        <f>(Table2[[#This Row],[6M Return vs Nifty]]-AVERAGE(Table2[6M Return vs Nifty]))/_xlfn.STDEV.P(Table2[6M Return vs Nifty])</f>
        <v>2.5647272140827719</v>
      </c>
      <c r="M42">
        <v>-3.6644236066284899</v>
      </c>
      <c r="N42">
        <f>(Table2[[#This Row],[1W Return vs Nifty]]-AVERAGE(Table2[1W Return vs Nifty]))/_xlfn.STDEV.P(Table2[1W Return vs Nifty])</f>
        <v>0.10000393376343254</v>
      </c>
      <c r="O42">
        <v>1025.48</v>
      </c>
      <c r="P42">
        <v>984.59124746737905</v>
      </c>
      <c r="Q42">
        <v>743.38992962669704</v>
      </c>
      <c r="R42">
        <v>59.868326424660701</v>
      </c>
      <c r="S42" s="1">
        <f>(Table2[[#This Row],[Close Price]]-Table2[[#This Row],[20D EMA]])/Table2[[#This Row],[20D EMA]]</f>
        <v>4.4047665483480977E-2</v>
      </c>
      <c r="T42" s="1">
        <f>(Table2[[#This Row],[Close Price]]-Table2[[#This Row],[50D EMA]])/Table2[[#This Row],[50D EMA]]</f>
        <v>8.7405563226350222E-2</v>
      </c>
      <c r="U42" s="1">
        <f>(Table2[[#This Row],[Close Price]]-Table2[[#This Row],[200D EMA]])/Table2[[#This Row],[200D EMA]]</f>
        <v>0.44022666615572931</v>
      </c>
      <c r="V42">
        <v>1.516965568679</v>
      </c>
      <c r="W42">
        <v>1040.0999999999999</v>
      </c>
      <c r="X42">
        <v>1070.6500000000001</v>
      </c>
      <c r="Y42">
        <v>1013.5</v>
      </c>
      <c r="Z42">
        <v>1100</v>
      </c>
      <c r="AA42">
        <v>915</v>
      </c>
      <c r="AB42">
        <v>1126.5</v>
      </c>
      <c r="AC42" s="1">
        <f>(Table2[[#This Row],[Close Price]]/Table2[[#This Row],[Day Low]])-1</f>
        <v>2.9372175752331753E-2</v>
      </c>
      <c r="AD42" s="1">
        <f>(Table2[[#This Row],[Day High]]/Table2[[#This Row],[Close Price]])-1</f>
        <v>0</v>
      </c>
      <c r="AE42" s="1">
        <f>(Table2[[#This Row],[Close Price]]/Table2[[#This Row],[Current Week Low]])-1</f>
        <v>5.6388751850024788E-2</v>
      </c>
      <c r="AF42" s="1">
        <f>(Table2[[#This Row],[Current Week High]]/Table2[[#This Row],[Close Price]])-1</f>
        <v>2.741325363097169E-2</v>
      </c>
      <c r="AG42" s="1">
        <f>(Table2[[#This Row],[Close Price]]/Table2[[#This Row],[Current Month Low]])-1</f>
        <v>0.1701092896174865</v>
      </c>
      <c r="AH42" s="1">
        <f>(Table2[[#This Row],[Current Month High]]/Table2[[#This Row],[Close Price]])-1</f>
        <v>5.2164572922990704E-2</v>
      </c>
      <c r="AI42">
        <v>5.2164572922990704</v>
      </c>
      <c r="AJ42">
        <v>402.06330597889797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0.18</v>
      </c>
      <c r="AM42" t="s">
        <v>3166</v>
      </c>
      <c r="AN42">
        <v>13.9</v>
      </c>
      <c r="AO42" t="s">
        <v>3166</v>
      </c>
      <c r="AP42">
        <v>0.100141299011667</v>
      </c>
      <c r="AQ42">
        <f>(Table2[[#This Row],[Sharpe Ratio]]-AVERAGE(Table2[Sharpe Ratio]))/_xlfn.STDEV.P(Table2[Sharpe Ratio])</f>
        <v>0.46525426487977073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9.4099677393293337</v>
      </c>
      <c r="AS42">
        <f>_xlfn.RANK.AVG(Table2[[#This Row],[1Y Return vs Nifty Z-Score]],Table2[1Y Return vs Nifty Z-Score])</f>
        <v>1</v>
      </c>
      <c r="AT42">
        <f>_xlfn.RANK.AVG(Table2[[#This Row],[6M Return vs Nifty Z-Score]],Table2[6M Return vs Nifty Z-Score])</f>
        <v>19</v>
      </c>
      <c r="AU42">
        <f>_xlfn.RANK.AVG(Table2[[#This Row],[Sharpe Ratio Z-Score]],Table2[Sharpe Ratio Z-Score])</f>
        <v>225</v>
      </c>
      <c r="AV42">
        <f>(Table2[[#This Row],[Rank 1Y]]+Table2[[#This Row],[Rank 6M]]+Table2[[#This Row],[Rank Sharpe]])/3</f>
        <v>81.666666666666671</v>
      </c>
    </row>
    <row r="43" spans="1:48" x14ac:dyDescent="0.3">
      <c r="A43" t="s">
        <v>281</v>
      </c>
      <c r="B43" t="s">
        <v>282</v>
      </c>
      <c r="C43" t="s">
        <v>3125</v>
      </c>
      <c r="D43" t="s">
        <v>83</v>
      </c>
      <c r="E43">
        <v>94056.704628799998</v>
      </c>
      <c r="F43">
        <v>1957</v>
      </c>
      <c r="G43">
        <v>143.98653262054501</v>
      </c>
      <c r="H43">
        <f>(Table2[[#This Row],[1Y Return vs Nifty]]-AVERAGE(Table2[1Y Return vs Nifty]))/_xlfn.STDEV.P(Table2[1Y Return vs Nifty])</f>
        <v>2.05896939992703</v>
      </c>
      <c r="I43">
        <v>7.6243737981224298</v>
      </c>
      <c r="J43">
        <f>(Table2[[#This Row],[1M Return vs Nifty]]-AVERAGE(Table2[1M Return vs Nifty]))/_xlfn.STDEV.P(Table2[1M Return vs Nifty])</f>
        <v>1.0577842417599768</v>
      </c>
      <c r="K43">
        <v>20.8289994212358</v>
      </c>
      <c r="L43">
        <f>(Table2[[#This Row],[6M Return vs Nifty]]-AVERAGE(Table2[6M Return vs Nifty]))/_xlfn.STDEV.P(Table2[6M Return vs Nifty])</f>
        <v>0.56370105281434668</v>
      </c>
      <c r="M43">
        <v>2.2764324521473598</v>
      </c>
      <c r="N43">
        <f>(Table2[[#This Row],[1W Return vs Nifty]]-AVERAGE(Table2[1W Return vs Nifty]))/_xlfn.STDEV.P(Table2[1W Return vs Nifty])</f>
        <v>1.2698984927325512</v>
      </c>
      <c r="O43">
        <v>1906.89</v>
      </c>
      <c r="P43">
        <v>1821.28197828471</v>
      </c>
      <c r="Q43">
        <v>1491.8806420774099</v>
      </c>
      <c r="R43">
        <v>60.183414449451099</v>
      </c>
      <c r="S43" s="1">
        <f>(Table2[[#This Row],[Close Price]]-Table2[[#This Row],[20D EMA]])/Table2[[#This Row],[20D EMA]]</f>
        <v>2.6278390468249296E-2</v>
      </c>
      <c r="T43" s="1">
        <f>(Table2[[#This Row],[Close Price]]-Table2[[#This Row],[50D EMA]])/Table2[[#This Row],[50D EMA]]</f>
        <v>7.4517852443205801E-2</v>
      </c>
      <c r="U43" s="1">
        <f>(Table2[[#This Row],[Close Price]]-Table2[[#This Row],[200D EMA]])/Table2[[#This Row],[200D EMA]]</f>
        <v>0.31176713793599597</v>
      </c>
      <c r="V43">
        <v>1.0282351279553299</v>
      </c>
      <c r="W43">
        <v>1907.1</v>
      </c>
      <c r="X43">
        <v>2023.2</v>
      </c>
      <c r="Y43">
        <v>1907.1</v>
      </c>
      <c r="Z43">
        <v>2037</v>
      </c>
      <c r="AA43">
        <v>1753.7</v>
      </c>
      <c r="AB43">
        <v>2037</v>
      </c>
      <c r="AC43" s="1">
        <f>(Table2[[#This Row],[Close Price]]/Table2[[#This Row],[Day Low]])-1</f>
        <v>2.6165381993602965E-2</v>
      </c>
      <c r="AD43" s="1">
        <f>(Table2[[#This Row],[Day High]]/Table2[[#This Row],[Close Price]])-1</f>
        <v>3.382728666326007E-2</v>
      </c>
      <c r="AE43" s="1">
        <f>(Table2[[#This Row],[Close Price]]/Table2[[#This Row],[Current Week Low]])-1</f>
        <v>2.6165381993602965E-2</v>
      </c>
      <c r="AF43" s="1">
        <f>(Table2[[#This Row],[Current Week High]]/Table2[[#This Row],[Close Price]])-1</f>
        <v>4.0878896269800791E-2</v>
      </c>
      <c r="AG43" s="1">
        <f>(Table2[[#This Row],[Close Price]]/Table2[[#This Row],[Current Month Low]])-1</f>
        <v>0.11592632719393281</v>
      </c>
      <c r="AH43" s="1">
        <f>(Table2[[#This Row],[Current Month High]]/Table2[[#This Row],[Close Price]])-1</f>
        <v>4.0878896269800791E-2</v>
      </c>
      <c r="AI43">
        <v>4.0878896269800702</v>
      </c>
      <c r="AJ43">
        <v>182.82390346123199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0.19</v>
      </c>
      <c r="AM43" t="s">
        <v>3166</v>
      </c>
      <c r="AN43">
        <v>8.76</v>
      </c>
      <c r="AO43" t="s">
        <v>3166</v>
      </c>
      <c r="AP43">
        <v>0.17062292935738901</v>
      </c>
      <c r="AQ43">
        <f>(Table2[[#This Row],[Sharpe Ratio]]-AVERAGE(Table2[Sharpe Ratio]))/_xlfn.STDEV.P(Table2[Sharpe Ratio])</f>
        <v>1.2945098127705519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6.2448630000044565</v>
      </c>
      <c r="AS43">
        <f>_xlfn.RANK.AVG(Table2[[#This Row],[1Y Return vs Nifty Z-Score]],Table2[1Y Return vs Nifty Z-Score])</f>
        <v>32</v>
      </c>
      <c r="AT43">
        <f>_xlfn.RANK.AVG(Table2[[#This Row],[6M Return vs Nifty Z-Score]],Table2[6M Return vs Nifty Z-Score])</f>
        <v>153</v>
      </c>
      <c r="AU43">
        <f>_xlfn.RANK.AVG(Table2[[#This Row],[Sharpe Ratio Z-Score]],Table2[Sharpe Ratio Z-Score])</f>
        <v>72</v>
      </c>
      <c r="AV43">
        <f>(Table2[[#This Row],[Rank 1Y]]+Table2[[#This Row],[Rank 6M]]+Table2[[#This Row],[Rank Sharpe]])/3</f>
        <v>85.666666666666671</v>
      </c>
    </row>
    <row r="44" spans="1:48" x14ac:dyDescent="0.3">
      <c r="A44" t="s">
        <v>586</v>
      </c>
      <c r="B44" t="s">
        <v>587</v>
      </c>
      <c r="C44" t="s">
        <v>3134</v>
      </c>
      <c r="D44" t="s">
        <v>166</v>
      </c>
      <c r="E44">
        <v>32892.757835999997</v>
      </c>
      <c r="F44">
        <v>7599</v>
      </c>
      <c r="G44">
        <v>179.23234247177899</v>
      </c>
      <c r="H44">
        <f>(Table2[[#This Row],[1Y Return vs Nifty]]-AVERAGE(Table2[1Y Return vs Nifty]))/_xlfn.STDEV.P(Table2[1Y Return vs Nifty])</f>
        <v>2.662301481126311</v>
      </c>
      <c r="I44">
        <v>13.3257961826602</v>
      </c>
      <c r="J44">
        <f>(Table2[[#This Row],[1M Return vs Nifty]]-AVERAGE(Table2[1M Return vs Nifty]))/_xlfn.STDEV.P(Table2[1M Return vs Nifty])</f>
        <v>1.7136205860272846</v>
      </c>
      <c r="K44">
        <v>104.151998567576</v>
      </c>
      <c r="L44">
        <f>(Table2[[#This Row],[6M Return vs Nifty]]-AVERAGE(Table2[6M Return vs Nifty]))/_xlfn.STDEV.P(Table2[6M Return vs Nifty])</f>
        <v>3.4314132272632287</v>
      </c>
      <c r="M44">
        <v>-12.458552235296301</v>
      </c>
      <c r="N44">
        <f>(Table2[[#This Row],[1W Return vs Nifty]]-AVERAGE(Table2[1W Return vs Nifty]))/_xlfn.STDEV.P(Table2[1W Return vs Nifty])</f>
        <v>-1.6317672338539457</v>
      </c>
      <c r="O44">
        <v>7770.38</v>
      </c>
      <c r="P44">
        <v>7235.0115961081701</v>
      </c>
      <c r="Q44">
        <v>5397.6071054867298</v>
      </c>
      <c r="R44">
        <v>42.026864358834501</v>
      </c>
      <c r="S44" s="1">
        <f>(Table2[[#This Row],[Close Price]]-Table2[[#This Row],[20D EMA]])/Table2[[#This Row],[20D EMA]]</f>
        <v>-2.2055549406850131E-2</v>
      </c>
      <c r="T44" s="1">
        <f>(Table2[[#This Row],[Close Price]]-Table2[[#This Row],[50D EMA]])/Table2[[#This Row],[50D EMA]]</f>
        <v>5.0309304837552041E-2</v>
      </c>
      <c r="U44" s="1">
        <f>(Table2[[#This Row],[Close Price]]-Table2[[#This Row],[200D EMA]])/Table2[[#This Row],[200D EMA]]</f>
        <v>0.40784607910337323</v>
      </c>
      <c r="V44">
        <v>0.46765939825928998</v>
      </c>
      <c r="W44">
        <v>7218.45</v>
      </c>
      <c r="X44">
        <v>7693.7</v>
      </c>
      <c r="Y44">
        <v>7218.45</v>
      </c>
      <c r="Z44">
        <v>8112.15</v>
      </c>
      <c r="AA44">
        <v>7218.45</v>
      </c>
      <c r="AB44">
        <v>8750</v>
      </c>
      <c r="AC44" s="1">
        <f>(Table2[[#This Row],[Close Price]]/Table2[[#This Row],[Day Low]])-1</f>
        <v>5.2719074039440539E-2</v>
      </c>
      <c r="AD44" s="1">
        <f>(Table2[[#This Row],[Day High]]/Table2[[#This Row],[Close Price]])-1</f>
        <v>1.2462166074483472E-2</v>
      </c>
      <c r="AE44" s="1">
        <f>(Table2[[#This Row],[Close Price]]/Table2[[#This Row],[Current Week Low]])-1</f>
        <v>5.2719074039440539E-2</v>
      </c>
      <c r="AF44" s="1">
        <f>(Table2[[#This Row],[Current Week High]]/Table2[[#This Row],[Close Price]])-1</f>
        <v>6.752862218712985E-2</v>
      </c>
      <c r="AG44" s="1">
        <f>(Table2[[#This Row],[Close Price]]/Table2[[#This Row],[Current Month Low]])-1</f>
        <v>5.2719074039440539E-2</v>
      </c>
      <c r="AH44" s="1">
        <f>(Table2[[#This Row],[Current Month High]]/Table2[[#This Row],[Close Price]])-1</f>
        <v>0.15146729832872752</v>
      </c>
      <c r="AI44">
        <v>15.146729832872699</v>
      </c>
      <c r="AJ44">
        <v>212.71604938271599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0.36</v>
      </c>
      <c r="AM44" t="s">
        <v>3166</v>
      </c>
      <c r="AN44">
        <v>-7.73</v>
      </c>
      <c r="AO44" t="s">
        <v>3165</v>
      </c>
      <c r="AP44">
        <v>9.4075430150180994E-2</v>
      </c>
      <c r="AQ44">
        <f>(Table2[[#This Row],[Sharpe Ratio]]-AVERAGE(Table2[Sharpe Ratio]))/_xlfn.STDEV.P(Table2[Sharpe Ratio])</f>
        <v>0.39388594690114831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6.569454007464028</v>
      </c>
      <c r="AS44">
        <f>_xlfn.RANK.AVG(Table2[[#This Row],[1Y Return vs Nifty Z-Score]],Table2[1Y Return vs Nifty Z-Score])</f>
        <v>18</v>
      </c>
      <c r="AT44">
        <f>_xlfn.RANK.AVG(Table2[[#This Row],[6M Return vs Nifty Z-Score]],Table2[6M Return vs Nifty Z-Score])</f>
        <v>7</v>
      </c>
      <c r="AU44">
        <f>_xlfn.RANK.AVG(Table2[[#This Row],[Sharpe Ratio Z-Score]],Table2[Sharpe Ratio Z-Score])</f>
        <v>242</v>
      </c>
      <c r="AV44">
        <f>(Table2[[#This Row],[Rank 1Y]]+Table2[[#This Row],[Rank 6M]]+Table2[[#This Row],[Rank Sharpe]])/3</f>
        <v>89</v>
      </c>
    </row>
    <row r="45" spans="1:48" x14ac:dyDescent="0.3">
      <c r="A45" t="s">
        <v>221</v>
      </c>
      <c r="B45" t="s">
        <v>222</v>
      </c>
      <c r="C45" t="s">
        <v>3131</v>
      </c>
      <c r="D45" t="s">
        <v>163</v>
      </c>
      <c r="E45">
        <v>113184.5433607</v>
      </c>
      <c r="F45">
        <v>740.5</v>
      </c>
      <c r="G45">
        <v>66.109899297587106</v>
      </c>
      <c r="H45">
        <f>(Table2[[#This Row],[1Y Return vs Nifty]]-AVERAGE(Table2[1Y Return vs Nifty]))/_xlfn.STDEV.P(Table2[1Y Return vs Nifty])</f>
        <v>0.72588976697632146</v>
      </c>
      <c r="I45">
        <v>6.5906003462698903</v>
      </c>
      <c r="J45">
        <f>(Table2[[#This Row],[1M Return vs Nifty]]-AVERAGE(Table2[1M Return vs Nifty]))/_xlfn.STDEV.P(Table2[1M Return vs Nifty])</f>
        <v>0.93886896838850009</v>
      </c>
      <c r="K45">
        <v>29.388355396183101</v>
      </c>
      <c r="L45">
        <f>(Table2[[#This Row],[6M Return vs Nifty]]-AVERAGE(Table2[6M Return vs Nifty]))/_xlfn.STDEV.P(Table2[6M Return vs Nifty])</f>
        <v>0.85828681648433192</v>
      </c>
      <c r="M45">
        <v>-7.0851060093910796</v>
      </c>
      <c r="N45">
        <f>(Table2[[#This Row],[1W Return vs Nifty]]-AVERAGE(Table2[1W Return vs Nifty]))/_xlfn.STDEV.P(Table2[1W Return vs Nifty])</f>
        <v>-0.5736090424408703</v>
      </c>
      <c r="O45">
        <v>784.21</v>
      </c>
      <c r="P45">
        <v>754.77313420747896</v>
      </c>
      <c r="Q45">
        <v>637.18665973279201</v>
      </c>
      <c r="R45">
        <v>29.252134106639701</v>
      </c>
      <c r="S45" s="1">
        <f>(Table2[[#This Row],[Close Price]]-Table2[[#This Row],[20D EMA]])/Table2[[#This Row],[20D EMA]]</f>
        <v>-5.5737621300417026E-2</v>
      </c>
      <c r="T45" s="1">
        <f>(Table2[[#This Row],[Close Price]]-Table2[[#This Row],[50D EMA]])/Table2[[#This Row],[50D EMA]]</f>
        <v>-1.8910495830599384E-2</v>
      </c>
      <c r="U45" s="1">
        <f>(Table2[[#This Row],[Close Price]]-Table2[[#This Row],[200D EMA]])/Table2[[#This Row],[200D EMA]]</f>
        <v>0.16213983561823633</v>
      </c>
      <c r="V45">
        <v>1.6692366459597501</v>
      </c>
      <c r="W45">
        <v>733</v>
      </c>
      <c r="X45">
        <v>759.65</v>
      </c>
      <c r="Y45">
        <v>733</v>
      </c>
      <c r="Z45">
        <v>857.7</v>
      </c>
      <c r="AA45">
        <v>709.05</v>
      </c>
      <c r="AB45">
        <v>874.7</v>
      </c>
      <c r="AC45" s="1">
        <f>(Table2[[#This Row],[Close Price]]/Table2[[#This Row],[Day Low]])-1</f>
        <v>1.023192360163705E-2</v>
      </c>
      <c r="AD45" s="1">
        <f>(Table2[[#This Row],[Day High]]/Table2[[#This Row],[Close Price]])-1</f>
        <v>2.5860904794058115E-2</v>
      </c>
      <c r="AE45" s="1">
        <f>(Table2[[#This Row],[Close Price]]/Table2[[#This Row],[Current Week Low]])-1</f>
        <v>1.023192360163705E-2</v>
      </c>
      <c r="AF45" s="1">
        <f>(Table2[[#This Row],[Current Week High]]/Table2[[#This Row],[Close Price]])-1</f>
        <v>0.15827143821742062</v>
      </c>
      <c r="AG45" s="1">
        <f>(Table2[[#This Row],[Close Price]]/Table2[[#This Row],[Current Month Low]])-1</f>
        <v>4.4355123051970979E-2</v>
      </c>
      <c r="AH45" s="1">
        <f>(Table2[[#This Row],[Current Month High]]/Table2[[#This Row],[Close Price]])-1</f>
        <v>0.18122889939230258</v>
      </c>
      <c r="AI45">
        <v>18.122889939230198</v>
      </c>
      <c r="AJ45">
        <v>106.152561247216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</v>
      </c>
      <c r="AM45" t="s">
        <v>3166</v>
      </c>
      <c r="AN45">
        <v>-2.46</v>
      </c>
      <c r="AO45" t="s">
        <v>3165</v>
      </c>
      <c r="AP45">
        <v>0.196325188762456</v>
      </c>
      <c r="AQ45">
        <f>(Table2[[#This Row],[Sharpe Ratio]]-AVERAGE(Table2[Sharpe Ratio]))/_xlfn.STDEV.P(Table2[Sharpe Ratio])</f>
        <v>1.5969111775010925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3.546347686909376</v>
      </c>
      <c r="AS45">
        <f>_xlfn.RANK.AVG(Table2[[#This Row],[1Y Return vs Nifty Z-Score]],Table2[1Y Return vs Nifty Z-Score])</f>
        <v>128</v>
      </c>
      <c r="AT45">
        <f>_xlfn.RANK.AVG(Table2[[#This Row],[6M Return vs Nifty Z-Score]],Table2[6M Return vs Nifty Z-Score])</f>
        <v>103</v>
      </c>
      <c r="AU45">
        <f>_xlfn.RANK.AVG(Table2[[#This Row],[Sharpe Ratio Z-Score]],Table2[Sharpe Ratio Z-Score])</f>
        <v>37</v>
      </c>
      <c r="AV45">
        <f>(Table2[[#This Row],[Rank 1Y]]+Table2[[#This Row],[Rank 6M]]+Table2[[#This Row],[Rank Sharpe]])/3</f>
        <v>89.333333333333329</v>
      </c>
    </row>
    <row r="46" spans="1:48" x14ac:dyDescent="0.3">
      <c r="A46" t="s">
        <v>339</v>
      </c>
      <c r="B46" t="s">
        <v>340</v>
      </c>
      <c r="C46" t="s">
        <v>3133</v>
      </c>
      <c r="D46" t="s">
        <v>138</v>
      </c>
      <c r="E46">
        <v>74092.060857479999</v>
      </c>
      <c r="F46">
        <v>1720.15</v>
      </c>
      <c r="G46">
        <v>103.73089675203499</v>
      </c>
      <c r="H46">
        <f>(Table2[[#This Row],[1Y Return vs Nifty]]-AVERAGE(Table2[1Y Return vs Nifty]))/_xlfn.STDEV.P(Table2[1Y Return vs Nifty])</f>
        <v>1.3698799259991596</v>
      </c>
      <c r="I46">
        <v>-3.6989979382023499</v>
      </c>
      <c r="J46">
        <f>(Table2[[#This Row],[1M Return vs Nifty]]-AVERAGE(Table2[1M Return vs Nifty]))/_xlfn.STDEV.P(Table2[1M Return vs Nifty])</f>
        <v>-0.24474663973917923</v>
      </c>
      <c r="K46">
        <v>24.3659570324577</v>
      </c>
      <c r="L46">
        <f>(Table2[[#This Row],[6M Return vs Nifty]]-AVERAGE(Table2[6M Return vs Nifty]))/_xlfn.STDEV.P(Table2[6M Return vs Nifty])</f>
        <v>0.68543186550864932</v>
      </c>
      <c r="M46">
        <v>-7.4331429136880196</v>
      </c>
      <c r="N46">
        <f>(Table2[[#This Row],[1W Return vs Nifty]]-AVERAGE(Table2[1W Return vs Nifty]))/_xlfn.STDEV.P(Table2[1W Return vs Nifty])</f>
        <v>-0.64214571066328563</v>
      </c>
      <c r="O46">
        <v>1802.78</v>
      </c>
      <c r="P46">
        <v>1801.4550786559601</v>
      </c>
      <c r="Q46">
        <v>1547.3382872597199</v>
      </c>
      <c r="R46">
        <v>29.445561190770501</v>
      </c>
      <c r="S46" s="1">
        <f>(Table2[[#This Row],[Close Price]]-Table2[[#This Row],[20D EMA]])/Table2[[#This Row],[20D EMA]]</f>
        <v>-4.5834766305372747E-2</v>
      </c>
      <c r="T46" s="1">
        <f>(Table2[[#This Row],[Close Price]]-Table2[[#This Row],[50D EMA]])/Table2[[#This Row],[50D EMA]]</f>
        <v>-4.5133003658698233E-2</v>
      </c>
      <c r="U46" s="1">
        <f>(Table2[[#This Row],[Close Price]]-Table2[[#This Row],[200D EMA]])/Table2[[#This Row],[200D EMA]]</f>
        <v>0.11168321378922477</v>
      </c>
      <c r="V46">
        <v>0.35995947589347399</v>
      </c>
      <c r="W46">
        <v>1663.25</v>
      </c>
      <c r="X46">
        <v>1725.95</v>
      </c>
      <c r="Y46">
        <v>1663.25</v>
      </c>
      <c r="Z46">
        <v>1791.9</v>
      </c>
      <c r="AA46">
        <v>1663.25</v>
      </c>
      <c r="AB46">
        <v>1909.85</v>
      </c>
      <c r="AC46" s="1">
        <f>(Table2[[#This Row],[Close Price]]/Table2[[#This Row],[Day Low]])-1</f>
        <v>3.4210130768074665E-2</v>
      </c>
      <c r="AD46" s="1">
        <f>(Table2[[#This Row],[Day High]]/Table2[[#This Row],[Close Price]])-1</f>
        <v>3.3717989710200236E-3</v>
      </c>
      <c r="AE46" s="1">
        <f>(Table2[[#This Row],[Close Price]]/Table2[[#This Row],[Current Week Low]])-1</f>
        <v>3.4210130768074665E-2</v>
      </c>
      <c r="AF46" s="1">
        <f>(Table2[[#This Row],[Current Week High]]/Table2[[#This Row],[Close Price]])-1</f>
        <v>4.1711478650117817E-2</v>
      </c>
      <c r="AG46" s="1">
        <f>(Table2[[#This Row],[Close Price]]/Table2[[#This Row],[Current Month Low]])-1</f>
        <v>3.4210130768074665E-2</v>
      </c>
      <c r="AH46" s="1">
        <f>(Table2[[#This Row],[Current Month High]]/Table2[[#This Row],[Close Price]])-1</f>
        <v>0.11028108013836002</v>
      </c>
      <c r="AI46">
        <v>20.6173880184867</v>
      </c>
      <c r="AJ46">
        <v>141.933895921237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0.05</v>
      </c>
      <c r="AM46" t="s">
        <v>3166</v>
      </c>
      <c r="AN46">
        <v>-1.1200000000000001</v>
      </c>
      <c r="AO46" t="s">
        <v>3165</v>
      </c>
      <c r="AP46">
        <v>0.16635697216968701</v>
      </c>
      <c r="AQ46">
        <f>(Table2[[#This Row],[Sharpe Ratio]]-AVERAGE(Table2[Sharpe Ratio]))/_xlfn.STDEV.P(Table2[Sharpe Ratio])</f>
        <v>1.2443184558508242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2.4127378969561679</v>
      </c>
      <c r="AS46">
        <f>_xlfn.RANK.AVG(Table2[[#This Row],[1Y Return vs Nifty Z-Score]],Table2[1Y Return vs Nifty Z-Score])</f>
        <v>66</v>
      </c>
      <c r="AT46">
        <f>_xlfn.RANK.AVG(Table2[[#This Row],[6M Return vs Nifty Z-Score]],Table2[6M Return vs Nifty Z-Score])</f>
        <v>130</v>
      </c>
      <c r="AU46">
        <f>_xlfn.RANK.AVG(Table2[[#This Row],[Sharpe Ratio Z-Score]],Table2[Sharpe Ratio Z-Score])</f>
        <v>83</v>
      </c>
      <c r="AV46">
        <f>(Table2[[#This Row],[Rank 1Y]]+Table2[[#This Row],[Rank 6M]]+Table2[[#This Row],[Rank Sharpe]])/3</f>
        <v>93</v>
      </c>
    </row>
    <row r="47" spans="1:48" x14ac:dyDescent="0.3">
      <c r="A47" t="s">
        <v>605</v>
      </c>
      <c r="B47" t="s">
        <v>606</v>
      </c>
      <c r="C47" t="s">
        <v>3124</v>
      </c>
      <c r="D47" t="s">
        <v>51</v>
      </c>
      <c r="E47">
        <v>31823.1651495599</v>
      </c>
      <c r="F47">
        <v>1250.0999999999999</v>
      </c>
      <c r="G47">
        <v>91.648508473788695</v>
      </c>
      <c r="H47">
        <f>(Table2[[#This Row],[1Y Return vs Nifty]]-AVERAGE(Table2[1Y Return vs Nifty]))/_xlfn.STDEV.P(Table2[1Y Return vs Nifty])</f>
        <v>1.163055554633015</v>
      </c>
      <c r="I47">
        <v>7.30746189646477</v>
      </c>
      <c r="J47">
        <f>(Table2[[#This Row],[1M Return vs Nifty]]-AVERAGE(Table2[1M Return vs Nifty]))/_xlfn.STDEV.P(Table2[1M Return vs Nifty])</f>
        <v>1.0213297696967198</v>
      </c>
      <c r="K47">
        <v>84.4357135596251</v>
      </c>
      <c r="L47">
        <f>(Table2[[#This Row],[6M Return vs Nifty]]-AVERAGE(Table2[6M Return vs Nifty]))/_xlfn.STDEV.P(Table2[6M Return vs Nifty])</f>
        <v>2.7528415107926962</v>
      </c>
      <c r="M47">
        <v>5.6769170843308698</v>
      </c>
      <c r="N47">
        <f>(Table2[[#This Row],[1W Return vs Nifty]]-AVERAGE(Table2[1W Return vs Nifty]))/_xlfn.STDEV.P(Table2[1W Return vs Nifty])</f>
        <v>1.939534051933312</v>
      </c>
      <c r="O47">
        <v>1214.75</v>
      </c>
      <c r="P47">
        <v>1140.5788402092701</v>
      </c>
      <c r="Q47">
        <v>883.02466660652601</v>
      </c>
      <c r="R47">
        <v>60.204925329060202</v>
      </c>
      <c r="S47" s="1">
        <f>(Table2[[#This Row],[Close Price]]-Table2[[#This Row],[20D EMA]])/Table2[[#This Row],[20D EMA]]</f>
        <v>2.9100637991356173E-2</v>
      </c>
      <c r="T47" s="1">
        <f>(Table2[[#This Row],[Close Price]]-Table2[[#This Row],[50D EMA]])/Table2[[#This Row],[50D EMA]]</f>
        <v>9.6022436967737546E-2</v>
      </c>
      <c r="U47" s="1">
        <f>(Table2[[#This Row],[Close Price]]-Table2[[#This Row],[200D EMA]])/Table2[[#This Row],[200D EMA]]</f>
        <v>0.4157022417099045</v>
      </c>
      <c r="V47">
        <v>0.69776948669180205</v>
      </c>
      <c r="W47">
        <v>1231.3</v>
      </c>
      <c r="X47">
        <v>1307.75</v>
      </c>
      <c r="Y47">
        <v>1231.3</v>
      </c>
      <c r="Z47">
        <v>1307.75</v>
      </c>
      <c r="AA47">
        <v>1140.0999999999999</v>
      </c>
      <c r="AB47">
        <v>1307.75</v>
      </c>
      <c r="AC47" s="1">
        <f>(Table2[[#This Row],[Close Price]]/Table2[[#This Row],[Day Low]])-1</f>
        <v>1.5268415495817367E-2</v>
      </c>
      <c r="AD47" s="1">
        <f>(Table2[[#This Row],[Day High]]/Table2[[#This Row],[Close Price]])-1</f>
        <v>4.6116310695144547E-2</v>
      </c>
      <c r="AE47" s="1">
        <f>(Table2[[#This Row],[Close Price]]/Table2[[#This Row],[Current Week Low]])-1</f>
        <v>1.5268415495817367E-2</v>
      </c>
      <c r="AF47" s="1">
        <f>(Table2[[#This Row],[Current Week High]]/Table2[[#This Row],[Close Price]])-1</f>
        <v>4.6116310695144547E-2</v>
      </c>
      <c r="AG47" s="1">
        <f>(Table2[[#This Row],[Close Price]]/Table2[[#This Row],[Current Month Low]])-1</f>
        <v>9.6482764669765908E-2</v>
      </c>
      <c r="AH47" s="1">
        <f>(Table2[[#This Row],[Current Month High]]/Table2[[#This Row],[Close Price]])-1</f>
        <v>4.6116310695144547E-2</v>
      </c>
      <c r="AI47">
        <v>4.6116310695144502</v>
      </c>
      <c r="AJ47">
        <v>131.07208872458401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</v>
      </c>
      <c r="AM47" t="s">
        <v>3166</v>
      </c>
      <c r="AN47">
        <v>7.72</v>
      </c>
      <c r="AO47" t="s">
        <v>3166</v>
      </c>
      <c r="AP47">
        <v>0.111725309941345</v>
      </c>
      <c r="AQ47">
        <f>(Table2[[#This Row],[Sharpe Ratio]]-AVERAGE(Table2[Sharpe Ratio]))/_xlfn.STDEV.P(Table2[Sharpe Ratio])</f>
        <v>0.60154659074033423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7.4783074777960774</v>
      </c>
      <c r="AS47">
        <f>_xlfn.RANK.AVG(Table2[[#This Row],[1Y Return vs Nifty Z-Score]],Table2[1Y Return vs Nifty Z-Score])</f>
        <v>87</v>
      </c>
      <c r="AT47">
        <f>_xlfn.RANK.AVG(Table2[[#This Row],[6M Return vs Nifty Z-Score]],Table2[6M Return vs Nifty Z-Score])</f>
        <v>15</v>
      </c>
      <c r="AU47">
        <f>_xlfn.RANK.AVG(Table2[[#This Row],[Sharpe Ratio Z-Score]],Table2[Sharpe Ratio Z-Score])</f>
        <v>184</v>
      </c>
      <c r="AV47">
        <f>(Table2[[#This Row],[Rank 1Y]]+Table2[[#This Row],[Rank 6M]]+Table2[[#This Row],[Rank Sharpe]])/3</f>
        <v>95.333333333333329</v>
      </c>
    </row>
    <row r="48" spans="1:48" x14ac:dyDescent="0.3">
      <c r="A48" t="s">
        <v>303</v>
      </c>
      <c r="B48" t="s">
        <v>304</v>
      </c>
      <c r="C48" t="s">
        <v>3119</v>
      </c>
      <c r="D48" t="s">
        <v>268</v>
      </c>
      <c r="E48">
        <v>89126.71875</v>
      </c>
      <c r="F48">
        <v>5718.75</v>
      </c>
      <c r="G48">
        <v>70.257364089478003</v>
      </c>
      <c r="H48">
        <f>(Table2[[#This Row],[1Y Return vs Nifty]]-AVERAGE(Table2[1Y Return vs Nifty]))/_xlfn.STDEV.P(Table2[1Y Return vs Nifty])</f>
        <v>0.79688539951119619</v>
      </c>
      <c r="I48">
        <v>1.92125508500428</v>
      </c>
      <c r="J48">
        <f>(Table2[[#This Row],[1M Return vs Nifty]]-AVERAGE(Table2[1M Return vs Nifty]))/_xlfn.STDEV.P(Table2[1M Return vs Nifty])</f>
        <v>0.40175276830212703</v>
      </c>
      <c r="K48">
        <v>52.804744741119499</v>
      </c>
      <c r="L48">
        <f>(Table2[[#This Row],[6M Return vs Nifty]]-AVERAGE(Table2[6M Return vs Nifty]))/_xlfn.STDEV.P(Table2[6M Return vs Nifty])</f>
        <v>1.6642043361858379</v>
      </c>
      <c r="M48">
        <v>-6.11141331998728</v>
      </c>
      <c r="N48">
        <f>(Table2[[#This Row],[1W Return vs Nifty]]-AVERAGE(Table2[1W Return vs Nifty]))/_xlfn.STDEV.P(Table2[1W Return vs Nifty])</f>
        <v>-0.38186600605492638</v>
      </c>
      <c r="O48">
        <v>5399.88</v>
      </c>
      <c r="P48">
        <v>5206.9555467608998</v>
      </c>
      <c r="Q48">
        <v>4394.9643712840598</v>
      </c>
      <c r="R48">
        <v>64.123037128985203</v>
      </c>
      <c r="S48" s="1">
        <f>(Table2[[#This Row],[Close Price]]-Table2[[#This Row],[20D EMA]])/Table2[[#This Row],[20D EMA]]</f>
        <v>5.9051312251383339E-2</v>
      </c>
      <c r="T48" s="1">
        <f>(Table2[[#This Row],[Close Price]]-Table2[[#This Row],[50D EMA]])/Table2[[#This Row],[50D EMA]]</f>
        <v>9.8290536311083573E-2</v>
      </c>
      <c r="U48" s="1">
        <f>(Table2[[#This Row],[Close Price]]-Table2[[#This Row],[200D EMA]])/Table2[[#This Row],[200D EMA]]</f>
        <v>0.30120508766017023</v>
      </c>
      <c r="V48">
        <v>1.25124187331318</v>
      </c>
      <c r="W48">
        <v>5194.6000000000004</v>
      </c>
      <c r="X48">
        <v>5798.7</v>
      </c>
      <c r="Y48">
        <v>5136</v>
      </c>
      <c r="Z48">
        <v>5798.7</v>
      </c>
      <c r="AA48">
        <v>5078.5</v>
      </c>
      <c r="AB48">
        <v>5798.7</v>
      </c>
      <c r="AC48" s="1">
        <f>(Table2[[#This Row],[Close Price]]/Table2[[#This Row],[Day Low]])-1</f>
        <v>0.10090286066299603</v>
      </c>
      <c r="AD48" s="1">
        <f>(Table2[[#This Row],[Day High]]/Table2[[#This Row],[Close Price]])-1</f>
        <v>1.3980327868852394E-2</v>
      </c>
      <c r="AE48" s="1">
        <f>(Table2[[#This Row],[Close Price]]/Table2[[#This Row],[Current Week Low]])-1</f>
        <v>0.11346378504672905</v>
      </c>
      <c r="AF48" s="1">
        <f>(Table2[[#This Row],[Current Week High]]/Table2[[#This Row],[Close Price]])-1</f>
        <v>1.3980327868852394E-2</v>
      </c>
      <c r="AG48" s="1">
        <f>(Table2[[#This Row],[Close Price]]/Table2[[#This Row],[Current Month Low]])-1</f>
        <v>0.12607069016441863</v>
      </c>
      <c r="AH48" s="1">
        <f>(Table2[[#This Row],[Current Month High]]/Table2[[#This Row],[Close Price]])-1</f>
        <v>1.3980327868852394E-2</v>
      </c>
      <c r="AI48">
        <v>1.39803278688523</v>
      </c>
      <c r="AJ48">
        <v>101.36443661971801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0.15</v>
      </c>
      <c r="AM48" t="s">
        <v>3166</v>
      </c>
      <c r="AN48">
        <v>9.34</v>
      </c>
      <c r="AO48" t="s">
        <v>3166</v>
      </c>
      <c r="AP48">
        <v>0.13893676988853901</v>
      </c>
      <c r="AQ48">
        <f>(Table2[[#This Row],[Sharpe Ratio]]-AVERAGE(Table2[Sharpe Ratio]))/_xlfn.STDEV.P(Table2[Sharpe Ratio])</f>
        <v>0.92170453851669476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3.4026810364609292</v>
      </c>
      <c r="AS48">
        <f>_xlfn.RANK.AVG(Table2[[#This Row],[1Y Return vs Nifty Z-Score]],Table2[1Y Return vs Nifty Z-Score])</f>
        <v>120</v>
      </c>
      <c r="AT48">
        <f>_xlfn.RANK.AVG(Table2[[#This Row],[6M Return vs Nifty Z-Score]],Table2[6M Return vs Nifty Z-Score])</f>
        <v>50</v>
      </c>
      <c r="AU48">
        <f>_xlfn.RANK.AVG(Table2[[#This Row],[Sharpe Ratio Z-Score]],Table2[Sharpe Ratio Z-Score])</f>
        <v>125</v>
      </c>
      <c r="AV48">
        <f>(Table2[[#This Row],[Rank 1Y]]+Table2[[#This Row],[Rank 6M]]+Table2[[#This Row],[Rank Sharpe]])/3</f>
        <v>98.333333333333329</v>
      </c>
    </row>
    <row r="49" spans="1:48" x14ac:dyDescent="0.3">
      <c r="A49" t="s">
        <v>1562</v>
      </c>
      <c r="B49" t="s">
        <v>1563</v>
      </c>
      <c r="C49" t="s">
        <v>3126</v>
      </c>
      <c r="D49" t="s">
        <v>185</v>
      </c>
      <c r="E49">
        <v>6023.7905905799998</v>
      </c>
      <c r="F49">
        <v>2098.6</v>
      </c>
      <c r="G49">
        <v>94.584302529417599</v>
      </c>
      <c r="H49">
        <f>(Table2[[#This Row],[1Y Return vs Nifty]]-AVERAGE(Table2[1Y Return vs Nifty]))/_xlfn.STDEV.P(Table2[1Y Return vs Nifty])</f>
        <v>1.2133100031768624</v>
      </c>
      <c r="I49">
        <v>-9.9073044505083292</v>
      </c>
      <c r="J49">
        <f>(Table2[[#This Row],[1M Return vs Nifty]]-AVERAGE(Table2[1M Return vs Nifty]))/_xlfn.STDEV.P(Table2[1M Return vs Nifty])</f>
        <v>-0.95889001879559199</v>
      </c>
      <c r="K49">
        <v>31.089226271167401</v>
      </c>
      <c r="L49">
        <f>(Table2[[#This Row],[6M Return vs Nifty]]-AVERAGE(Table2[6M Return vs Nifty]))/_xlfn.STDEV.P(Table2[6M Return vs Nifty])</f>
        <v>0.91682537324933089</v>
      </c>
      <c r="M49">
        <v>-1.0506108362917701</v>
      </c>
      <c r="N49">
        <f>(Table2[[#This Row],[1W Return vs Nifty]]-AVERAGE(Table2[1W Return vs Nifty]))/_xlfn.STDEV.P(Table2[1W Return vs Nifty])</f>
        <v>0.61472526481871204</v>
      </c>
      <c r="O49">
        <v>2230.3200000000002</v>
      </c>
      <c r="P49">
        <v>2331.0794732670902</v>
      </c>
      <c r="Q49">
        <v>1961.2199583961701</v>
      </c>
      <c r="R49">
        <v>23.206204850632499</v>
      </c>
      <c r="S49" s="1">
        <f>(Table2[[#This Row],[Close Price]]-Table2[[#This Row],[20D EMA]])/Table2[[#This Row],[20D EMA]]</f>
        <v>-5.9058789770077946E-2</v>
      </c>
      <c r="T49" s="1">
        <f>(Table2[[#This Row],[Close Price]]-Table2[[#This Row],[50D EMA]])/Table2[[#This Row],[50D EMA]]</f>
        <v>-9.9730393550787902E-2</v>
      </c>
      <c r="U49" s="1">
        <f>(Table2[[#This Row],[Close Price]]-Table2[[#This Row],[200D EMA]])/Table2[[#This Row],[200D EMA]]</f>
        <v>7.0048257981310411E-2</v>
      </c>
      <c r="V49">
        <v>0.82478501165642504</v>
      </c>
      <c r="W49">
        <v>2056</v>
      </c>
      <c r="X49">
        <v>2126.6999999999998</v>
      </c>
      <c r="Y49">
        <v>2056</v>
      </c>
      <c r="Z49">
        <v>2159.9</v>
      </c>
      <c r="AA49">
        <v>2012.05</v>
      </c>
      <c r="AB49">
        <v>2480</v>
      </c>
      <c r="AC49" s="1">
        <f>(Table2[[#This Row],[Close Price]]/Table2[[#This Row],[Day Low]])-1</f>
        <v>2.071984435797658E-2</v>
      </c>
      <c r="AD49" s="1">
        <f>(Table2[[#This Row],[Day High]]/Table2[[#This Row],[Close Price]])-1</f>
        <v>1.3389878966930224E-2</v>
      </c>
      <c r="AE49" s="1">
        <f>(Table2[[#This Row],[Close Price]]/Table2[[#This Row],[Current Week Low]])-1</f>
        <v>2.071984435797658E-2</v>
      </c>
      <c r="AF49" s="1">
        <f>(Table2[[#This Row],[Current Week High]]/Table2[[#This Row],[Close Price]])-1</f>
        <v>2.9209949490136333E-2</v>
      </c>
      <c r="AG49" s="1">
        <f>(Table2[[#This Row],[Close Price]]/Table2[[#This Row],[Current Month Low]])-1</f>
        <v>4.3015829626500413E-2</v>
      </c>
      <c r="AH49" s="1">
        <f>(Table2[[#This Row],[Current Month High]]/Table2[[#This Row],[Close Price]])-1</f>
        <v>0.18174020775755273</v>
      </c>
      <c r="AI49">
        <v>40.669970456494802</v>
      </c>
      <c r="AJ49">
        <v>142.72495951885199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-0.08</v>
      </c>
      <c r="AM49" t="s">
        <v>3165</v>
      </c>
      <c r="AN49">
        <v>-6.1</v>
      </c>
      <c r="AO49" t="s">
        <v>3165</v>
      </c>
      <c r="AP49">
        <v>0.13913608649647899</v>
      </c>
      <c r="AQ49">
        <f>(Table2[[#This Row],[Sharpe Ratio]]-AVERAGE(Table2[Sharpe Ratio]))/_xlfn.STDEV.P(Table2[Sharpe Ratio])</f>
        <v>0.92404960917000201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79</v>
      </c>
      <c r="AT49">
        <f>_xlfn.RANK.AVG(Table2[[#This Row],[6M Return vs Nifty Z-Score]],Table2[6M Return vs Nifty Z-Score])</f>
        <v>95</v>
      </c>
      <c r="AU49">
        <f>_xlfn.RANK.AVG(Table2[[#This Row],[Sharpe Ratio Z-Score]],Table2[Sharpe Ratio Z-Score])</f>
        <v>124</v>
      </c>
      <c r="AV49">
        <f>(Table2[[#This Row],[Rank 1Y]]+Table2[[#This Row],[Rank 6M]]+Table2[[#This Row],[Rank Sharpe]])/3</f>
        <v>99.333333333333329</v>
      </c>
    </row>
    <row r="50" spans="1:48" x14ac:dyDescent="0.3">
      <c r="A50" t="s">
        <v>720</v>
      </c>
      <c r="B50" t="s">
        <v>721</v>
      </c>
      <c r="C50" t="s">
        <v>3131</v>
      </c>
      <c r="D50" t="s">
        <v>163</v>
      </c>
      <c r="E50">
        <v>23677.061864805</v>
      </c>
      <c r="F50">
        <v>744.85</v>
      </c>
      <c r="G50">
        <v>88.452637422918102</v>
      </c>
      <c r="H50">
        <f>(Table2[[#This Row],[1Y Return vs Nifty]]-AVERAGE(Table2[1Y Return vs Nifty]))/_xlfn.STDEV.P(Table2[1Y Return vs Nifty])</f>
        <v>1.1083491500843683</v>
      </c>
      <c r="I50">
        <v>5.4771577146081603</v>
      </c>
      <c r="J50">
        <f>(Table2[[#This Row],[1M Return vs Nifty]]-AVERAGE(Table2[1M Return vs Nifty]))/_xlfn.STDEV.P(Table2[1M Return vs Nifty])</f>
        <v>0.81078932512600532</v>
      </c>
      <c r="K50">
        <v>30.950748942386799</v>
      </c>
      <c r="L50">
        <f>(Table2[[#This Row],[6M Return vs Nifty]]-AVERAGE(Table2[6M Return vs Nifty]))/_xlfn.STDEV.P(Table2[6M Return vs Nifty])</f>
        <v>0.91205942476334512</v>
      </c>
      <c r="M50">
        <v>-7.9964239907727599</v>
      </c>
      <c r="N50">
        <f>(Table2[[#This Row],[1W Return vs Nifty]]-AVERAGE(Table2[1W Return vs Nifty]))/_xlfn.STDEV.P(Table2[1W Return vs Nifty])</f>
        <v>-0.75306902890767502</v>
      </c>
      <c r="O50">
        <v>751.45</v>
      </c>
      <c r="P50">
        <v>728.473892950557</v>
      </c>
      <c r="Q50">
        <v>609.05979184977696</v>
      </c>
      <c r="R50">
        <v>45.684447162698604</v>
      </c>
      <c r="S50" s="1">
        <f>(Table2[[#This Row],[Close Price]]-Table2[[#This Row],[20D EMA]])/Table2[[#This Row],[20D EMA]]</f>
        <v>-8.7830194956417893E-3</v>
      </c>
      <c r="T50" s="1">
        <f>(Table2[[#This Row],[Close Price]]-Table2[[#This Row],[50D EMA]])/Table2[[#This Row],[50D EMA]]</f>
        <v>2.2480019130286803E-2</v>
      </c>
      <c r="U50" s="1">
        <f>(Table2[[#This Row],[Close Price]]-Table2[[#This Row],[200D EMA]])/Table2[[#This Row],[200D EMA]]</f>
        <v>0.22295053780814245</v>
      </c>
      <c r="V50">
        <v>0.86516820613269696</v>
      </c>
      <c r="W50">
        <v>714.5</v>
      </c>
      <c r="X50">
        <v>754.9</v>
      </c>
      <c r="Y50">
        <v>714.5</v>
      </c>
      <c r="Z50">
        <v>783.9</v>
      </c>
      <c r="AA50">
        <v>641.75</v>
      </c>
      <c r="AB50">
        <v>821.95</v>
      </c>
      <c r="AC50" s="1">
        <f>(Table2[[#This Row],[Close Price]]/Table2[[#This Row],[Day Low]])-1</f>
        <v>4.2477256822953224E-2</v>
      </c>
      <c r="AD50" s="1">
        <f>(Table2[[#This Row],[Day High]]/Table2[[#This Row],[Close Price]])-1</f>
        <v>1.3492649526750222E-2</v>
      </c>
      <c r="AE50" s="1">
        <f>(Table2[[#This Row],[Close Price]]/Table2[[#This Row],[Current Week Low]])-1</f>
        <v>4.2477256822953224E-2</v>
      </c>
      <c r="AF50" s="1">
        <f>(Table2[[#This Row],[Current Week High]]/Table2[[#This Row],[Close Price]])-1</f>
        <v>5.2426663086527325E-2</v>
      </c>
      <c r="AG50" s="1">
        <f>(Table2[[#This Row],[Close Price]]/Table2[[#This Row],[Current Month Low]])-1</f>
        <v>0.16065446045968068</v>
      </c>
      <c r="AH50" s="1">
        <f>(Table2[[#This Row],[Current Month High]]/Table2[[#This Row],[Close Price]])-1</f>
        <v>0.10351077398133857</v>
      </c>
      <c r="AI50">
        <v>13.304692219910001</v>
      </c>
      <c r="AJ50">
        <v>138.733974358974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0.28000000000000003</v>
      </c>
      <c r="AM50" t="s">
        <v>3166</v>
      </c>
      <c r="AN50">
        <v>13.09</v>
      </c>
      <c r="AO50" t="s">
        <v>3166</v>
      </c>
      <c r="AP50">
        <v>0.14532787878103201</v>
      </c>
      <c r="AQ50">
        <f>(Table2[[#This Row],[Sharpe Ratio]]-AVERAGE(Table2[Sharpe Ratio]))/_xlfn.STDEV.P(Table2[Sharpe Ratio])</f>
        <v>0.99689948619706736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3.0750283572631112</v>
      </c>
      <c r="AS50">
        <f>_xlfn.RANK.AVG(Table2[[#This Row],[1Y Return vs Nifty Z-Score]],Table2[1Y Return vs Nifty Z-Score])</f>
        <v>96</v>
      </c>
      <c r="AT50">
        <f>_xlfn.RANK.AVG(Table2[[#This Row],[6M Return vs Nifty Z-Score]],Table2[6M Return vs Nifty Z-Score])</f>
        <v>96</v>
      </c>
      <c r="AU50">
        <f>_xlfn.RANK.AVG(Table2[[#This Row],[Sharpe Ratio Z-Score]],Table2[Sharpe Ratio Z-Score])</f>
        <v>112</v>
      </c>
      <c r="AV50">
        <f>(Table2[[#This Row],[Rank 1Y]]+Table2[[#This Row],[Rank 6M]]+Table2[[#This Row],[Rank Sharpe]])/3</f>
        <v>101.33333333333333</v>
      </c>
    </row>
    <row r="51" spans="1:48" x14ac:dyDescent="0.3">
      <c r="A51" t="s">
        <v>266</v>
      </c>
      <c r="B51" t="s">
        <v>267</v>
      </c>
      <c r="C51" t="s">
        <v>3119</v>
      </c>
      <c r="D51" t="s">
        <v>268</v>
      </c>
      <c r="E51">
        <v>97334.715378269902</v>
      </c>
      <c r="F51">
        <v>11214.15</v>
      </c>
      <c r="G51">
        <v>158.335797499752</v>
      </c>
      <c r="H51">
        <f>(Table2[[#This Row],[1Y Return vs Nifty]]-AVERAGE(Table2[1Y Return vs Nifty]))/_xlfn.STDEV.P(Table2[1Y Return vs Nifty])</f>
        <v>2.3045977988712694</v>
      </c>
      <c r="I51">
        <v>1.5712508293681</v>
      </c>
      <c r="J51">
        <f>(Table2[[#This Row],[1M Return vs Nifty]]-AVERAGE(Table2[1M Return vs Nifty]))/_xlfn.STDEV.P(Table2[1M Return vs Nifty])</f>
        <v>0.36149167273464916</v>
      </c>
      <c r="K51">
        <v>43.397848526907403</v>
      </c>
      <c r="L51">
        <f>(Table2[[#This Row],[6M Return vs Nifty]]-AVERAGE(Table2[6M Return vs Nifty]))/_xlfn.STDEV.P(Table2[6M Return vs Nifty])</f>
        <v>1.3404489376326161</v>
      </c>
      <c r="M51">
        <v>-5.3883623689223397</v>
      </c>
      <c r="N51">
        <f>(Table2[[#This Row],[1W Return vs Nifty]]-AVERAGE(Table2[1W Return vs Nifty]))/_xlfn.STDEV.P(Table2[1W Return vs Nifty])</f>
        <v>-0.23948023451973427</v>
      </c>
      <c r="O51">
        <v>11364.68</v>
      </c>
      <c r="P51">
        <v>11159.137721024401</v>
      </c>
      <c r="Q51">
        <v>9135.2891203877807</v>
      </c>
      <c r="R51">
        <v>44.987725427262703</v>
      </c>
      <c r="S51" s="1">
        <f>(Table2[[#This Row],[Close Price]]-Table2[[#This Row],[20D EMA]])/Table2[[#This Row],[20D EMA]]</f>
        <v>-1.3245423540302117E-2</v>
      </c>
      <c r="T51" s="1">
        <f>(Table2[[#This Row],[Close Price]]-Table2[[#This Row],[50D EMA]])/Table2[[#This Row],[50D EMA]]</f>
        <v>4.9297965802458672E-3</v>
      </c>
      <c r="U51" s="1">
        <f>(Table2[[#This Row],[Close Price]]-Table2[[#This Row],[200D EMA]])/Table2[[#This Row],[200D EMA]]</f>
        <v>0.2275637751817508</v>
      </c>
      <c r="V51">
        <v>0.41706087923701002</v>
      </c>
      <c r="W51">
        <v>10872.1</v>
      </c>
      <c r="X51">
        <v>11402.95</v>
      </c>
      <c r="Y51">
        <v>10814.1</v>
      </c>
      <c r="Z51">
        <v>11659</v>
      </c>
      <c r="AA51">
        <v>10723</v>
      </c>
      <c r="AB51">
        <v>11881.85</v>
      </c>
      <c r="AC51" s="1">
        <f>(Table2[[#This Row],[Close Price]]/Table2[[#This Row],[Day Low]])-1</f>
        <v>3.1461263233413916E-2</v>
      </c>
      <c r="AD51" s="1">
        <f>(Table2[[#This Row],[Day High]]/Table2[[#This Row],[Close Price]])-1</f>
        <v>1.6835872536037133E-2</v>
      </c>
      <c r="AE51" s="1">
        <f>(Table2[[#This Row],[Close Price]]/Table2[[#This Row],[Current Week Low]])-1</f>
        <v>3.6993369767248208E-2</v>
      </c>
      <c r="AF51" s="1">
        <f>(Table2[[#This Row],[Current Week High]]/Table2[[#This Row],[Close Price]])-1</f>
        <v>3.9668632932500447E-2</v>
      </c>
      <c r="AG51" s="1">
        <f>(Table2[[#This Row],[Close Price]]/Table2[[#This Row],[Current Month Low]])-1</f>
        <v>4.5803413223911127E-2</v>
      </c>
      <c r="AH51" s="1">
        <f>(Table2[[#This Row],[Current Month High]]/Table2[[#This Row],[Close Price]])-1</f>
        <v>5.9540847946567554E-2</v>
      </c>
      <c r="AI51">
        <v>12.527476447167199</v>
      </c>
      <c r="AJ51">
        <v>189.861197270471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0.03</v>
      </c>
      <c r="AM51" t="s">
        <v>3166</v>
      </c>
      <c r="AN51">
        <v>2.46</v>
      </c>
      <c r="AO51" t="s">
        <v>3166</v>
      </c>
      <c r="AP51">
        <v>0.102884284183463</v>
      </c>
      <c r="AQ51">
        <f>(Table2[[#This Row],[Sharpe Ratio]]-AVERAGE(Table2[Sharpe Ratio]))/_xlfn.STDEV.P(Table2[Sharpe Ratio])</f>
        <v>0.49752700971181535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4.2645851844306151</v>
      </c>
      <c r="AS51">
        <f>_xlfn.RANK.AVG(Table2[[#This Row],[1Y Return vs Nifty Z-Score]],Table2[1Y Return vs Nifty Z-Score])</f>
        <v>23</v>
      </c>
      <c r="AT51">
        <f>_xlfn.RANK.AVG(Table2[[#This Row],[6M Return vs Nifty Z-Score]],Table2[6M Return vs Nifty Z-Score])</f>
        <v>64</v>
      </c>
      <c r="AU51">
        <f>_xlfn.RANK.AVG(Table2[[#This Row],[Sharpe Ratio Z-Score]],Table2[Sharpe Ratio Z-Score])</f>
        <v>218</v>
      </c>
      <c r="AV51">
        <f>(Table2[[#This Row],[Rank 1Y]]+Table2[[#This Row],[Rank 6M]]+Table2[[#This Row],[Rank Sharpe]])/3</f>
        <v>101.66666666666667</v>
      </c>
    </row>
    <row r="52" spans="1:48" x14ac:dyDescent="0.3">
      <c r="A52" t="s">
        <v>523</v>
      </c>
      <c r="B52" t="s">
        <v>524</v>
      </c>
      <c r="C52" t="s">
        <v>3129</v>
      </c>
      <c r="D52" t="s">
        <v>295</v>
      </c>
      <c r="E52">
        <v>39069.893941820003</v>
      </c>
      <c r="F52">
        <v>1900.15</v>
      </c>
      <c r="G52">
        <v>88.4638831122341</v>
      </c>
      <c r="H52">
        <f>(Table2[[#This Row],[1Y Return vs Nifty]]-AVERAGE(Table2[1Y Return vs Nifty]))/_xlfn.STDEV.P(Table2[1Y Return vs Nifty])</f>
        <v>1.1085416519780169</v>
      </c>
      <c r="I52">
        <v>4.0475466747301398</v>
      </c>
      <c r="J52">
        <f>(Table2[[#This Row],[1M Return vs Nifty]]-AVERAGE(Table2[1M Return vs Nifty]))/_xlfn.STDEV.P(Table2[1M Return vs Nifty])</f>
        <v>0.6463407340760724</v>
      </c>
      <c r="K52">
        <v>21.1229100147184</v>
      </c>
      <c r="L52">
        <f>(Table2[[#This Row],[6M Return vs Nifty]]-AVERAGE(Table2[6M Return vs Nifty]))/_xlfn.STDEV.P(Table2[6M Return vs Nifty])</f>
        <v>0.57381651908134035</v>
      </c>
      <c r="M52">
        <v>-5.0320794587336302</v>
      </c>
      <c r="N52">
        <f>(Table2[[#This Row],[1W Return vs Nifty]]-AVERAGE(Table2[1W Return vs Nifty]))/_xlfn.STDEV.P(Table2[1W Return vs Nifty])</f>
        <v>-0.16931973341354498</v>
      </c>
      <c r="O52">
        <v>1980.68</v>
      </c>
      <c r="P52">
        <v>1899.6925657365</v>
      </c>
      <c r="Q52">
        <v>1566.7606623854299</v>
      </c>
      <c r="R52">
        <v>30.229640039115601</v>
      </c>
      <c r="S52" s="1">
        <f>(Table2[[#This Row],[Close Price]]-Table2[[#This Row],[20D EMA]])/Table2[[#This Row],[20D EMA]]</f>
        <v>-4.0657753902700065E-2</v>
      </c>
      <c r="T52" s="1">
        <f>(Table2[[#This Row],[Close Price]]-Table2[[#This Row],[50D EMA]])/Table2[[#This Row],[50D EMA]]</f>
        <v>2.4079383777698033E-4</v>
      </c>
      <c r="U52" s="1">
        <f>(Table2[[#This Row],[Close Price]]-Table2[[#This Row],[200D EMA]])/Table2[[#This Row],[200D EMA]]</f>
        <v>0.21278893810556687</v>
      </c>
      <c r="V52">
        <v>0.79404886123951102</v>
      </c>
      <c r="W52">
        <v>1860.05</v>
      </c>
      <c r="X52">
        <v>1925.2</v>
      </c>
      <c r="Y52">
        <v>1860.05</v>
      </c>
      <c r="Z52">
        <v>2054.0500000000002</v>
      </c>
      <c r="AA52">
        <v>1860.05</v>
      </c>
      <c r="AB52">
        <v>2175.9</v>
      </c>
      <c r="AC52" s="1">
        <f>(Table2[[#This Row],[Close Price]]/Table2[[#This Row],[Day Low]])-1</f>
        <v>2.1558560253756687E-2</v>
      </c>
      <c r="AD52" s="1">
        <f>(Table2[[#This Row],[Day High]]/Table2[[#This Row],[Close Price]])-1</f>
        <v>1.318316974975664E-2</v>
      </c>
      <c r="AE52" s="1">
        <f>(Table2[[#This Row],[Close Price]]/Table2[[#This Row],[Current Week Low]])-1</f>
        <v>2.1558560253756687E-2</v>
      </c>
      <c r="AF52" s="1">
        <f>(Table2[[#This Row],[Current Week High]]/Table2[[#This Row],[Close Price]])-1</f>
        <v>8.099360576796566E-2</v>
      </c>
      <c r="AG52" s="1">
        <f>(Table2[[#This Row],[Close Price]]/Table2[[#This Row],[Current Month Low]])-1</f>
        <v>2.1558560253756687E-2</v>
      </c>
      <c r="AH52" s="1">
        <f>(Table2[[#This Row],[Current Month High]]/Table2[[#This Row],[Close Price]])-1</f>
        <v>0.14512012209562397</v>
      </c>
      <c r="AI52">
        <v>15.756650790727001</v>
      </c>
      <c r="AJ52">
        <v>133.43366093366001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0.14000000000000001</v>
      </c>
      <c r="AM52" t="s">
        <v>3166</v>
      </c>
      <c r="AN52">
        <v>-1.83</v>
      </c>
      <c r="AO52" t="s">
        <v>3165</v>
      </c>
      <c r="AP52">
        <v>0.17821057390336301</v>
      </c>
      <c r="AQ52">
        <f>(Table2[[#This Row],[Sharpe Ratio]]-AVERAGE(Table2[Sharpe Ratio]))/_xlfn.STDEV.P(Table2[Sharpe Ratio])</f>
        <v>1.383782667332919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3.5431618390548039</v>
      </c>
      <c r="AS52">
        <f>_xlfn.RANK.AVG(Table2[[#This Row],[1Y Return vs Nifty Z-Score]],Table2[1Y Return vs Nifty Z-Score])</f>
        <v>95</v>
      </c>
      <c r="AT52">
        <f>_xlfn.RANK.AVG(Table2[[#This Row],[6M Return vs Nifty Z-Score]],Table2[6M Return vs Nifty Z-Score])</f>
        <v>150</v>
      </c>
      <c r="AU52">
        <f>_xlfn.RANK.AVG(Table2[[#This Row],[Sharpe Ratio Z-Score]],Table2[Sharpe Ratio Z-Score])</f>
        <v>65</v>
      </c>
      <c r="AV52">
        <f>(Table2[[#This Row],[Rank 1Y]]+Table2[[#This Row],[Rank 6M]]+Table2[[#This Row],[Rank Sharpe]])/3</f>
        <v>103.33333333333333</v>
      </c>
    </row>
    <row r="53" spans="1:48" x14ac:dyDescent="0.3">
      <c r="A53" t="s">
        <v>685</v>
      </c>
      <c r="B53" t="s">
        <v>686</v>
      </c>
      <c r="C53" t="s">
        <v>3118</v>
      </c>
      <c r="D53" t="s">
        <v>435</v>
      </c>
      <c r="E53">
        <v>26016.12</v>
      </c>
      <c r="F53">
        <v>741.2</v>
      </c>
      <c r="G53">
        <v>117.368179629932</v>
      </c>
      <c r="H53">
        <f>(Table2[[#This Row],[1Y Return vs Nifty]]-AVERAGE(Table2[1Y Return vs Nifty]))/_xlfn.STDEV.P(Table2[1Y Return vs Nifty])</f>
        <v>1.6033207320227121</v>
      </c>
      <c r="I53">
        <v>4.1807582166637403</v>
      </c>
      <c r="J53">
        <f>(Table2[[#This Row],[1M Return vs Nifty]]-AVERAGE(Table2[1M Return vs Nifty]))/_xlfn.STDEV.P(Table2[1M Return vs Nifty])</f>
        <v>0.66166409810412208</v>
      </c>
      <c r="K53">
        <v>28.590450618835799</v>
      </c>
      <c r="L53">
        <f>(Table2[[#This Row],[6M Return vs Nifty]]-AVERAGE(Table2[6M Return vs Nifty]))/_xlfn.STDEV.P(Table2[6M Return vs Nifty])</f>
        <v>0.83082547606821122</v>
      </c>
      <c r="M53">
        <v>3.6325235256658202</v>
      </c>
      <c r="N53">
        <f>(Table2[[#This Row],[1W Return vs Nifty]]-AVERAGE(Table2[1W Return vs Nifty]))/_xlfn.STDEV.P(Table2[1W Return vs Nifty])</f>
        <v>1.5369447824726097</v>
      </c>
      <c r="O53">
        <v>731.82</v>
      </c>
      <c r="P53">
        <v>753.03430955576903</v>
      </c>
      <c r="Q53">
        <v>657.95588811177299</v>
      </c>
      <c r="R53">
        <v>57.791174478567001</v>
      </c>
      <c r="S53" s="1">
        <f>(Table2[[#This Row],[Close Price]]-Table2[[#This Row],[20D EMA]])/Table2[[#This Row],[20D EMA]]</f>
        <v>1.281735945997649E-2</v>
      </c>
      <c r="T53" s="1">
        <f>(Table2[[#This Row],[Close Price]]-Table2[[#This Row],[50D EMA]])/Table2[[#This Row],[50D EMA]]</f>
        <v>-1.5715498491363951E-2</v>
      </c>
      <c r="U53" s="1">
        <f>(Table2[[#This Row],[Close Price]]-Table2[[#This Row],[200D EMA]])/Table2[[#This Row],[200D EMA]]</f>
        <v>0.12651929011095894</v>
      </c>
      <c r="V53">
        <v>1.10600652262298</v>
      </c>
      <c r="W53">
        <v>724.5</v>
      </c>
      <c r="X53">
        <v>752</v>
      </c>
      <c r="Y53">
        <v>711.35</v>
      </c>
      <c r="Z53">
        <v>758.95</v>
      </c>
      <c r="AA53">
        <v>647.79999999999995</v>
      </c>
      <c r="AB53">
        <v>782</v>
      </c>
      <c r="AC53" s="1">
        <f>(Table2[[#This Row],[Close Price]]/Table2[[#This Row],[Day Low]])-1</f>
        <v>2.3050379572118862E-2</v>
      </c>
      <c r="AD53" s="1">
        <f>(Table2[[#This Row],[Day High]]/Table2[[#This Row],[Close Price]])-1</f>
        <v>1.4570966001079322E-2</v>
      </c>
      <c r="AE53" s="1">
        <f>(Table2[[#This Row],[Close Price]]/Table2[[#This Row],[Current Week Low]])-1</f>
        <v>4.1962465734167509E-2</v>
      </c>
      <c r="AF53" s="1">
        <f>(Table2[[#This Row],[Current Week High]]/Table2[[#This Row],[Close Price]])-1</f>
        <v>2.3947652455477586E-2</v>
      </c>
      <c r="AG53" s="1">
        <f>(Table2[[#This Row],[Close Price]]/Table2[[#This Row],[Current Month Low]])-1</f>
        <v>0.14418030256251946</v>
      </c>
      <c r="AH53" s="1">
        <f>(Table2[[#This Row],[Current Month High]]/Table2[[#This Row],[Close Price]])-1</f>
        <v>5.504587155963292E-2</v>
      </c>
      <c r="AI53">
        <v>30.868861305990201</v>
      </c>
      <c r="AJ53">
        <v>164.71428571428501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0.03</v>
      </c>
      <c r="AM53" t="s">
        <v>3166</v>
      </c>
      <c r="AN53">
        <v>9.14</v>
      </c>
      <c r="AO53" t="s">
        <v>3166</v>
      </c>
      <c r="AP53">
        <v>0.125945770476622</v>
      </c>
      <c r="AQ53">
        <f>(Table2[[#This Row],[Sharpe Ratio]]-AVERAGE(Table2[Sharpe Ratio]))/_xlfn.STDEV.P(Table2[Sharpe Ratio])</f>
        <v>0.76885821129447085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52</v>
      </c>
      <c r="AT53">
        <f>_xlfn.RANK.AVG(Table2[[#This Row],[6M Return vs Nifty Z-Score]],Table2[6M Return vs Nifty Z-Score])</f>
        <v>107</v>
      </c>
      <c r="AU53">
        <f>_xlfn.RANK.AVG(Table2[[#This Row],[Sharpe Ratio Z-Score]],Table2[Sharpe Ratio Z-Score])</f>
        <v>154</v>
      </c>
      <c r="AV53">
        <f>(Table2[[#This Row],[Rank 1Y]]+Table2[[#This Row],[Rank 6M]]+Table2[[#This Row],[Rank Sharpe]])/3</f>
        <v>104.33333333333333</v>
      </c>
    </row>
    <row r="54" spans="1:48" x14ac:dyDescent="0.3">
      <c r="A54" t="s">
        <v>1098</v>
      </c>
      <c r="B54" t="s">
        <v>1099</v>
      </c>
      <c r="C54" t="s">
        <v>3131</v>
      </c>
      <c r="D54" t="s">
        <v>275</v>
      </c>
      <c r="E54">
        <v>11411.7754212</v>
      </c>
      <c r="F54">
        <v>5622.65</v>
      </c>
      <c r="G54">
        <v>41.631814565030197</v>
      </c>
      <c r="H54">
        <f>(Table2[[#This Row],[1Y Return vs Nifty]]-AVERAGE(Table2[1Y Return vs Nifty]))/_xlfn.STDEV.P(Table2[1Y Return vs Nifty])</f>
        <v>0.30687786548219681</v>
      </c>
      <c r="I54">
        <v>6.5810032722160896</v>
      </c>
      <c r="J54">
        <f>(Table2[[#This Row],[1M Return vs Nifty]]-AVERAGE(Table2[1M Return vs Nifty]))/_xlfn.STDEV.P(Table2[1M Return vs Nifty])</f>
        <v>0.93776501405244239</v>
      </c>
      <c r="K54">
        <v>34.9939686177377</v>
      </c>
      <c r="L54">
        <f>(Table2[[#This Row],[6M Return vs Nifty]]-AVERAGE(Table2[6M Return vs Nifty]))/_xlfn.STDEV.P(Table2[6M Return vs Nifty])</f>
        <v>1.0512141648203024</v>
      </c>
      <c r="M54">
        <v>-2.6877874920318701</v>
      </c>
      <c r="N54">
        <f>(Table2[[#This Row],[1W Return vs Nifty]]-AVERAGE(Table2[1W Return vs Nifty]))/_xlfn.STDEV.P(Table2[1W Return vs Nifty])</f>
        <v>0.29232659993399751</v>
      </c>
      <c r="O54">
        <v>5530.73</v>
      </c>
      <c r="P54">
        <v>5406.9872509105298</v>
      </c>
      <c r="Q54">
        <v>4677.1350800565997</v>
      </c>
      <c r="R54">
        <v>53.489709157155403</v>
      </c>
      <c r="S54" s="1">
        <f>(Table2[[#This Row],[Close Price]]-Table2[[#This Row],[20D EMA]])/Table2[[#This Row],[20D EMA]]</f>
        <v>1.661986754008966E-2</v>
      </c>
      <c r="T54" s="1">
        <f>(Table2[[#This Row],[Close Price]]-Table2[[#This Row],[50D EMA]])/Table2[[#This Row],[50D EMA]]</f>
        <v>3.9885936304575612E-2</v>
      </c>
      <c r="U54" s="1">
        <f>(Table2[[#This Row],[Close Price]]-Table2[[#This Row],[200D EMA]])/Table2[[#This Row],[200D EMA]]</f>
        <v>0.20215685537394357</v>
      </c>
      <c r="V54">
        <v>0.84306206506179204</v>
      </c>
      <c r="W54">
        <v>5435.15</v>
      </c>
      <c r="X54">
        <v>5784.9</v>
      </c>
      <c r="Y54">
        <v>5409.05</v>
      </c>
      <c r="Z54">
        <v>5875</v>
      </c>
      <c r="AA54">
        <v>4971.1000000000004</v>
      </c>
      <c r="AB54">
        <v>5950</v>
      </c>
      <c r="AC54" s="1">
        <f>(Table2[[#This Row],[Close Price]]/Table2[[#This Row],[Day Low]])-1</f>
        <v>3.4497667957646083E-2</v>
      </c>
      <c r="AD54" s="1">
        <f>(Table2[[#This Row],[Day High]]/Table2[[#This Row],[Close Price]])-1</f>
        <v>2.8856500048909384E-2</v>
      </c>
      <c r="AE54" s="1">
        <f>(Table2[[#This Row],[Close Price]]/Table2[[#This Row],[Current Week Low]])-1</f>
        <v>3.9489374289385371E-2</v>
      </c>
      <c r="AF54" s="1">
        <f>(Table2[[#This Row],[Current Week High]]/Table2[[#This Row],[Close Price]])-1</f>
        <v>4.4880972495175753E-2</v>
      </c>
      <c r="AG54" s="1">
        <f>(Table2[[#This Row],[Close Price]]/Table2[[#This Row],[Current Month Low]])-1</f>
        <v>0.13106757055782414</v>
      </c>
      <c r="AH54" s="1">
        <f>(Table2[[#This Row],[Current Month High]]/Table2[[#This Row],[Close Price]])-1</f>
        <v>5.8219878527029145E-2</v>
      </c>
      <c r="AI54">
        <v>6.6934630467839904</v>
      </c>
      <c r="AJ54">
        <v>86.674966799468706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0.12</v>
      </c>
      <c r="AM54" t="s">
        <v>3166</v>
      </c>
      <c r="AN54">
        <v>10.97</v>
      </c>
      <c r="AO54" t="s">
        <v>3166</v>
      </c>
      <c r="AP54">
        <v>0.20165410113302201</v>
      </c>
      <c r="AQ54">
        <f>(Table2[[#This Row],[Sharpe Ratio]]-AVERAGE(Table2[Sharpe Ratio]))/_xlfn.STDEV.P(Table2[Sharpe Ratio])</f>
        <v>1.6596087928348995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4.2477924371238389</v>
      </c>
      <c r="AS54">
        <f>_xlfn.RANK.AVG(Table2[[#This Row],[1Y Return vs Nifty Z-Score]],Table2[1Y Return vs Nifty Z-Score])</f>
        <v>213</v>
      </c>
      <c r="AT54">
        <f>_xlfn.RANK.AVG(Table2[[#This Row],[6M Return vs Nifty Z-Score]],Table2[6M Return vs Nifty Z-Score])</f>
        <v>85</v>
      </c>
      <c r="AU54">
        <f>_xlfn.RANK.AVG(Table2[[#This Row],[Sharpe Ratio Z-Score]],Table2[Sharpe Ratio Z-Score])</f>
        <v>28</v>
      </c>
      <c r="AV54">
        <f>(Table2[[#This Row],[Rank 1Y]]+Table2[[#This Row],[Rank 6M]]+Table2[[#This Row],[Rank Sharpe]])/3</f>
        <v>108.66666666666667</v>
      </c>
    </row>
    <row r="55" spans="1:48" x14ac:dyDescent="0.3">
      <c r="A55" t="s">
        <v>525</v>
      </c>
      <c r="B55" t="s">
        <v>526</v>
      </c>
      <c r="C55" t="s">
        <v>3131</v>
      </c>
      <c r="D55" t="s">
        <v>231</v>
      </c>
      <c r="E55">
        <v>38974.914361349998</v>
      </c>
      <c r="F55">
        <v>9702.9</v>
      </c>
      <c r="G55">
        <v>59.958932187429397</v>
      </c>
      <c r="H55">
        <f>(Table2[[#This Row],[1Y Return vs Nifty]]-AVERAGE(Table2[1Y Return vs Nifty]))/_xlfn.STDEV.P(Table2[1Y Return vs Nifty])</f>
        <v>0.62059850530228022</v>
      </c>
      <c r="I55">
        <v>8.8937412084375094</v>
      </c>
      <c r="J55">
        <f>(Table2[[#This Row],[1M Return vs Nifty]]-AVERAGE(Table2[1M Return vs Nifty]))/_xlfn.STDEV.P(Table2[1M Return vs Nifty])</f>
        <v>1.2037999595518789</v>
      </c>
      <c r="K55">
        <v>17.384443546352198</v>
      </c>
      <c r="L55">
        <f>(Table2[[#This Row],[6M Return vs Nifty]]-AVERAGE(Table2[6M Return vs Nifty]))/_xlfn.STDEV.P(Table2[6M Return vs Nifty])</f>
        <v>0.44515041350497186</v>
      </c>
      <c r="M55">
        <v>-7.9959619144471903</v>
      </c>
      <c r="N55">
        <f>(Table2[[#This Row],[1W Return vs Nifty]]-AVERAGE(Table2[1W Return vs Nifty]))/_xlfn.STDEV.P(Table2[1W Return vs Nifty])</f>
        <v>-0.7529780351899743</v>
      </c>
      <c r="O55">
        <v>9964.84</v>
      </c>
      <c r="P55">
        <v>9567.7546214334106</v>
      </c>
      <c r="Q55">
        <v>7964.6331318906796</v>
      </c>
      <c r="R55">
        <v>38.797413046234396</v>
      </c>
      <c r="S55" s="1">
        <f>(Table2[[#This Row],[Close Price]]-Table2[[#This Row],[20D EMA]])/Table2[[#This Row],[20D EMA]]</f>
        <v>-2.6286423063491285E-2</v>
      </c>
      <c r="T55" s="1">
        <f>(Table2[[#This Row],[Close Price]]-Table2[[#This Row],[50D EMA]])/Table2[[#This Row],[50D EMA]]</f>
        <v>1.4125088269283178E-2</v>
      </c>
      <c r="U55" s="1">
        <f>(Table2[[#This Row],[Close Price]]-Table2[[#This Row],[200D EMA]])/Table2[[#This Row],[200D EMA]]</f>
        <v>0.21824820293972319</v>
      </c>
      <c r="V55">
        <v>0.74874074653854406</v>
      </c>
      <c r="W55">
        <v>9579.65</v>
      </c>
      <c r="X55">
        <v>9998.9500000000007</v>
      </c>
      <c r="Y55">
        <v>9478.5</v>
      </c>
      <c r="Z55">
        <v>10338.450000000001</v>
      </c>
      <c r="AA55">
        <v>9163.15</v>
      </c>
      <c r="AB55">
        <v>11000</v>
      </c>
      <c r="AC55" s="1">
        <f>(Table2[[#This Row],[Close Price]]/Table2[[#This Row],[Day Low]])-1</f>
        <v>1.286581451305624E-2</v>
      </c>
      <c r="AD55" s="1">
        <f>(Table2[[#This Row],[Day High]]/Table2[[#This Row],[Close Price]])-1</f>
        <v>3.0511496562883433E-2</v>
      </c>
      <c r="AE55" s="1">
        <f>(Table2[[#This Row],[Close Price]]/Table2[[#This Row],[Current Week Low]])-1</f>
        <v>2.3674632062035128E-2</v>
      </c>
      <c r="AF55" s="1">
        <f>(Table2[[#This Row],[Current Week High]]/Table2[[#This Row],[Close Price]])-1</f>
        <v>6.5501035772810301E-2</v>
      </c>
      <c r="AG55" s="1">
        <f>(Table2[[#This Row],[Close Price]]/Table2[[#This Row],[Current Month Low]])-1</f>
        <v>5.8904416057796727E-2</v>
      </c>
      <c r="AH55" s="1">
        <f>(Table2[[#This Row],[Current Month High]]/Table2[[#This Row],[Close Price]])-1</f>
        <v>0.13368168279586512</v>
      </c>
      <c r="AI55">
        <v>13.3681682795865</v>
      </c>
      <c r="AJ55">
        <v>113.45462145127701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0.21</v>
      </c>
      <c r="AM55" t="s">
        <v>3166</v>
      </c>
      <c r="AN55">
        <v>3.15</v>
      </c>
      <c r="AO55" t="s">
        <v>3166</v>
      </c>
      <c r="AP55">
        <v>0.27980049429986797</v>
      </c>
      <c r="AQ55">
        <f>(Table2[[#This Row],[Sharpe Ratio]]-AVERAGE(Table2[Sharpe Ratio]))/_xlfn.STDEV.P(Table2[Sharpe Ratio])</f>
        <v>2.5790445346500661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4.0956153778192226</v>
      </c>
      <c r="AS55">
        <f>_xlfn.RANK.AVG(Table2[[#This Row],[1Y Return vs Nifty Z-Score]],Table2[1Y Return vs Nifty Z-Score])</f>
        <v>148</v>
      </c>
      <c r="AT55">
        <f>_xlfn.RANK.AVG(Table2[[#This Row],[6M Return vs Nifty Z-Score]],Table2[6M Return vs Nifty Z-Score])</f>
        <v>188</v>
      </c>
      <c r="AU55">
        <f>_xlfn.RANK.AVG(Table2[[#This Row],[Sharpe Ratio Z-Score]],Table2[Sharpe Ratio Z-Score])</f>
        <v>3</v>
      </c>
      <c r="AV55">
        <f>(Table2[[#This Row],[Rank 1Y]]+Table2[[#This Row],[Rank 6M]]+Table2[[#This Row],[Rank Sharpe]])/3</f>
        <v>113</v>
      </c>
    </row>
    <row r="56" spans="1:48" x14ac:dyDescent="0.3">
      <c r="A56" t="s">
        <v>1620</v>
      </c>
      <c r="B56" t="s">
        <v>1621</v>
      </c>
      <c r="C56" t="s">
        <v>3122</v>
      </c>
      <c r="D56" t="s">
        <v>125</v>
      </c>
      <c r="E56">
        <v>5519.5060800000001</v>
      </c>
      <c r="F56">
        <v>594.79999999999995</v>
      </c>
      <c r="G56">
        <v>146.679769490263</v>
      </c>
      <c r="H56">
        <f>(Table2[[#This Row],[1Y Return vs Nifty]]-AVERAGE(Table2[1Y Return vs Nifty]))/_xlfn.STDEV.P(Table2[1Y Return vs Nifty])</f>
        <v>2.1050717937329337</v>
      </c>
      <c r="I56">
        <v>7.8502626165271003</v>
      </c>
      <c r="J56">
        <f>(Table2[[#This Row],[1M Return vs Nifty]]-AVERAGE(Table2[1M Return vs Nifty]))/_xlfn.STDEV.P(Table2[1M Return vs Nifty])</f>
        <v>1.0837683009791554</v>
      </c>
      <c r="K56">
        <v>72.569509013990597</v>
      </c>
      <c r="L56">
        <f>(Table2[[#This Row],[6M Return vs Nifty]]-AVERAGE(Table2[6M Return vs Nifty]))/_xlfn.STDEV.P(Table2[6M Return vs Nifty])</f>
        <v>2.3444445545063313</v>
      </c>
      <c r="M56">
        <v>-0.62629112290325195</v>
      </c>
      <c r="N56">
        <f>(Table2[[#This Row],[1W Return vs Nifty]]-AVERAGE(Table2[1W Return vs Nifty]))/_xlfn.STDEV.P(Table2[1W Return vs Nifty])</f>
        <v>0.69828381581630194</v>
      </c>
      <c r="O56">
        <v>615.41</v>
      </c>
      <c r="P56">
        <v>592.492697083557</v>
      </c>
      <c r="Q56">
        <v>474.421511127857</v>
      </c>
      <c r="R56">
        <v>36.256679338566698</v>
      </c>
      <c r="S56" s="1">
        <f>(Table2[[#This Row],[Close Price]]-Table2[[#This Row],[20D EMA]])/Table2[[#This Row],[20D EMA]]</f>
        <v>-3.3489868542922629E-2</v>
      </c>
      <c r="T56" s="1">
        <f>(Table2[[#This Row],[Close Price]]-Table2[[#This Row],[50D EMA]])/Table2[[#This Row],[50D EMA]]</f>
        <v>3.8942301361691886E-3</v>
      </c>
      <c r="U56" s="1">
        <f>(Table2[[#This Row],[Close Price]]-Table2[[#This Row],[200D EMA]])/Table2[[#This Row],[200D EMA]]</f>
        <v>0.25373741714612269</v>
      </c>
      <c r="V56">
        <v>0.842490421624984</v>
      </c>
      <c r="W56">
        <v>594.79999999999995</v>
      </c>
      <c r="X56">
        <v>640</v>
      </c>
      <c r="Y56">
        <v>594.79999999999995</v>
      </c>
      <c r="Z56">
        <v>659</v>
      </c>
      <c r="AA56">
        <v>576</v>
      </c>
      <c r="AB56">
        <v>659</v>
      </c>
      <c r="AC56" s="1">
        <f>(Table2[[#This Row],[Close Price]]/Table2[[#This Row],[Day Low]])-1</f>
        <v>0</v>
      </c>
      <c r="AD56" s="1">
        <f>(Table2[[#This Row],[Day High]]/Table2[[#This Row],[Close Price]])-1</f>
        <v>7.5991930060524737E-2</v>
      </c>
      <c r="AE56" s="1">
        <f>(Table2[[#This Row],[Close Price]]/Table2[[#This Row],[Current Week Low]])-1</f>
        <v>0</v>
      </c>
      <c r="AF56" s="1">
        <f>(Table2[[#This Row],[Current Week High]]/Table2[[#This Row],[Close Price]])-1</f>
        <v>0.10793544048419634</v>
      </c>
      <c r="AG56" s="1">
        <f>(Table2[[#This Row],[Close Price]]/Table2[[#This Row],[Current Month Low]])-1</f>
        <v>3.2638888888888884E-2</v>
      </c>
      <c r="AH56" s="1">
        <f>(Table2[[#This Row],[Current Month High]]/Table2[[#This Row],[Close Price]])-1</f>
        <v>0.10793544048419634</v>
      </c>
      <c r="AI56">
        <v>22.284801613987899</v>
      </c>
      <c r="AJ56">
        <v>184.185379837553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0.13</v>
      </c>
      <c r="AM56" t="s">
        <v>3166</v>
      </c>
      <c r="AN56">
        <v>2.09</v>
      </c>
      <c r="AO56" t="s">
        <v>3166</v>
      </c>
      <c r="AP56">
        <v>7.6900446101750994E-2</v>
      </c>
      <c r="AQ56">
        <f>(Table2[[#This Row],[Sharpe Ratio]]-AVERAGE(Table2[Sharpe Ratio]))/_xlfn.STDEV.P(Table2[Sharpe Ratio])</f>
        <v>0.19181271537635122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6.4233811804110736</v>
      </c>
      <c r="AS56">
        <f>_xlfn.RANK.AVG(Table2[[#This Row],[1Y Return vs Nifty Z-Score]],Table2[1Y Return vs Nifty Z-Score])</f>
        <v>30</v>
      </c>
      <c r="AT56">
        <f>_xlfn.RANK.AVG(Table2[[#This Row],[6M Return vs Nifty Z-Score]],Table2[6M Return vs Nifty Z-Score])</f>
        <v>22</v>
      </c>
      <c r="AU56">
        <f>_xlfn.RANK.AVG(Table2[[#This Row],[Sharpe Ratio Z-Score]],Table2[Sharpe Ratio Z-Score])</f>
        <v>290</v>
      </c>
      <c r="AV56">
        <f>(Table2[[#This Row],[Rank 1Y]]+Table2[[#This Row],[Rank 6M]]+Table2[[#This Row],[Rank Sharpe]])/3</f>
        <v>114</v>
      </c>
    </row>
    <row r="57" spans="1:48" x14ac:dyDescent="0.3">
      <c r="A57" t="s">
        <v>682</v>
      </c>
      <c r="B57" t="s">
        <v>683</v>
      </c>
      <c r="C57" t="s">
        <v>3124</v>
      </c>
      <c r="D57" t="s">
        <v>684</v>
      </c>
      <c r="E57">
        <v>26070.672072525002</v>
      </c>
      <c r="F57">
        <v>2573.85</v>
      </c>
      <c r="G57">
        <v>66.833967860197305</v>
      </c>
      <c r="H57">
        <f>(Table2[[#This Row],[1Y Return vs Nifty]]-AVERAGE(Table2[1Y Return vs Nifty]))/_xlfn.STDEV.P(Table2[1Y Return vs Nifty])</f>
        <v>0.73828425570149081</v>
      </c>
      <c r="I57">
        <v>13.6842362739443</v>
      </c>
      <c r="J57">
        <f>(Table2[[#This Row],[1M Return vs Nifty]]-AVERAGE(Table2[1M Return vs Nifty]))/_xlfn.STDEV.P(Table2[1M Return vs Nifty])</f>
        <v>1.7548520583251686</v>
      </c>
      <c r="K57">
        <v>58.592951478236202</v>
      </c>
      <c r="L57">
        <f>(Table2[[#This Row],[6M Return vs Nifty]]-AVERAGE(Table2[6M Return vs Nifty]))/_xlfn.STDEV.P(Table2[6M Return vs Nifty])</f>
        <v>1.8634159716084171</v>
      </c>
      <c r="M57">
        <v>3.4357398635674601</v>
      </c>
      <c r="N57">
        <f>(Table2[[#This Row],[1W Return vs Nifty]]-AVERAGE(Table2[1W Return vs Nifty]))/_xlfn.STDEV.P(Table2[1W Return vs Nifty])</f>
        <v>1.4981934420419973</v>
      </c>
      <c r="O57">
        <v>2421.5100000000002</v>
      </c>
      <c r="P57">
        <v>2330.8115401698101</v>
      </c>
      <c r="Q57">
        <v>1945.3761519636901</v>
      </c>
      <c r="R57">
        <v>77.668125869698301</v>
      </c>
      <c r="S57" s="1">
        <f>(Table2[[#This Row],[Close Price]]-Table2[[#This Row],[20D EMA]])/Table2[[#This Row],[20D EMA]]</f>
        <v>6.2911158739794457E-2</v>
      </c>
      <c r="T57" s="1">
        <f>(Table2[[#This Row],[Close Price]]-Table2[[#This Row],[50D EMA]])/Table2[[#This Row],[50D EMA]]</f>
        <v>0.104272033856707</v>
      </c>
      <c r="U57" s="1">
        <f>(Table2[[#This Row],[Close Price]]-Table2[[#This Row],[200D EMA]])/Table2[[#This Row],[200D EMA]]</f>
        <v>0.32306032301358251</v>
      </c>
      <c r="V57">
        <v>1.17744060389035</v>
      </c>
      <c r="W57">
        <v>2519.0500000000002</v>
      </c>
      <c r="X57">
        <v>2591.25</v>
      </c>
      <c r="Y57">
        <v>2430</v>
      </c>
      <c r="Z57">
        <v>2591.25</v>
      </c>
      <c r="AA57">
        <v>2277.0500000000002</v>
      </c>
      <c r="AB57">
        <v>2669.7</v>
      </c>
      <c r="AC57" s="1">
        <f>(Table2[[#This Row],[Close Price]]/Table2[[#This Row],[Day Low]])-1</f>
        <v>2.1754232746471702E-2</v>
      </c>
      <c r="AD57" s="1">
        <f>(Table2[[#This Row],[Day High]]/Table2[[#This Row],[Close Price]])-1</f>
        <v>6.7603007168250961E-3</v>
      </c>
      <c r="AE57" s="1">
        <f>(Table2[[#This Row],[Close Price]]/Table2[[#This Row],[Current Week Low]])-1</f>
        <v>5.9197530864197434E-2</v>
      </c>
      <c r="AF57" s="1">
        <f>(Table2[[#This Row],[Current Week High]]/Table2[[#This Row],[Close Price]])-1</f>
        <v>6.7603007168250961E-3</v>
      </c>
      <c r="AG57" s="1">
        <f>(Table2[[#This Row],[Close Price]]/Table2[[#This Row],[Current Month Low]])-1</f>
        <v>0.13034408554928523</v>
      </c>
      <c r="AH57" s="1">
        <f>(Table2[[#This Row],[Current Month High]]/Table2[[#This Row],[Close Price]])-1</f>
        <v>3.7239932396992748E-2</v>
      </c>
      <c r="AI57">
        <v>4.3805971598966398</v>
      </c>
      <c r="AJ57">
        <v>105.891528677705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0.36</v>
      </c>
      <c r="AM57" t="s">
        <v>3166</v>
      </c>
      <c r="AN57">
        <v>11.38</v>
      </c>
      <c r="AO57" t="s">
        <v>3166</v>
      </c>
      <c r="AP57">
        <v>0.11146484320670901</v>
      </c>
      <c r="AQ57">
        <f>(Table2[[#This Row],[Sharpe Ratio]]-AVERAGE(Table2[Sharpe Ratio]))/_xlfn.STDEV.P(Table2[Sharpe Ratio])</f>
        <v>0.59848205486512229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6.4532277825421955</v>
      </c>
      <c r="AS57">
        <f>_xlfn.RANK.AVG(Table2[[#This Row],[1Y Return vs Nifty Z-Score]],Table2[1Y Return vs Nifty Z-Score])</f>
        <v>124</v>
      </c>
      <c r="AT57">
        <f>_xlfn.RANK.AVG(Table2[[#This Row],[6M Return vs Nifty Z-Score]],Table2[6M Return vs Nifty Z-Score])</f>
        <v>39</v>
      </c>
      <c r="AU57">
        <f>_xlfn.RANK.AVG(Table2[[#This Row],[Sharpe Ratio Z-Score]],Table2[Sharpe Ratio Z-Score])</f>
        <v>185</v>
      </c>
      <c r="AV57">
        <f>(Table2[[#This Row],[Rank 1Y]]+Table2[[#This Row],[Rank 6M]]+Table2[[#This Row],[Rank Sharpe]])/3</f>
        <v>116</v>
      </c>
    </row>
    <row r="58" spans="1:48" x14ac:dyDescent="0.3">
      <c r="A58" t="s">
        <v>1343</v>
      </c>
      <c r="B58" t="s">
        <v>1344</v>
      </c>
      <c r="C58" t="s">
        <v>3133</v>
      </c>
      <c r="D58" t="s">
        <v>138</v>
      </c>
      <c r="E58">
        <v>8241.1461046999993</v>
      </c>
      <c r="F58">
        <v>988.3</v>
      </c>
      <c r="G58">
        <v>128.71203997777999</v>
      </c>
      <c r="H58">
        <f>(Table2[[#This Row],[1Y Return vs Nifty]]-AVERAGE(Table2[1Y Return vs Nifty]))/_xlfn.STDEV.P(Table2[1Y Return vs Nifty])</f>
        <v>1.7975031015409291</v>
      </c>
      <c r="I58">
        <v>13.958434079852401</v>
      </c>
      <c r="J58">
        <f>(Table2[[#This Row],[1M Return vs Nifty]]-AVERAGE(Table2[1M Return vs Nifty]))/_xlfn.STDEV.P(Table2[1M Return vs Nifty])</f>
        <v>1.7863931150131593</v>
      </c>
      <c r="K58">
        <v>16.454818062824199</v>
      </c>
      <c r="L58">
        <f>(Table2[[#This Row],[6M Return vs Nifty]]-AVERAGE(Table2[6M Return vs Nifty]))/_xlfn.STDEV.P(Table2[6M Return vs Nifty])</f>
        <v>0.41315566602703896</v>
      </c>
      <c r="M58">
        <v>-5.2271043026256301</v>
      </c>
      <c r="N58">
        <f>(Table2[[#This Row],[1W Return vs Nifty]]-AVERAGE(Table2[1W Return vs Nifty]))/_xlfn.STDEV.P(Table2[1W Return vs Nifty])</f>
        <v>-0.20772472109137569</v>
      </c>
      <c r="O58">
        <v>923.64</v>
      </c>
      <c r="P58">
        <v>889.98580499411605</v>
      </c>
      <c r="Q58">
        <v>793.02051126241599</v>
      </c>
      <c r="R58">
        <v>60.808536509115001</v>
      </c>
      <c r="S58" s="1">
        <f>(Table2[[#This Row],[Close Price]]-Table2[[#This Row],[20D EMA]])/Table2[[#This Row],[20D EMA]]</f>
        <v>7.0005629899094854E-2</v>
      </c>
      <c r="T58" s="1">
        <f>(Table2[[#This Row],[Close Price]]-Table2[[#This Row],[50D EMA]])/Table2[[#This Row],[50D EMA]]</f>
        <v>0.1104671495367658</v>
      </c>
      <c r="U58" s="1">
        <f>(Table2[[#This Row],[Close Price]]-Table2[[#This Row],[200D EMA]])/Table2[[#This Row],[200D EMA]]</f>
        <v>0.24624771486265457</v>
      </c>
      <c r="V58">
        <v>2.8560391146462698</v>
      </c>
      <c r="W58">
        <v>922</v>
      </c>
      <c r="X58">
        <v>1017.6</v>
      </c>
      <c r="Y58">
        <v>922</v>
      </c>
      <c r="Z58">
        <v>1105</v>
      </c>
      <c r="AA58">
        <v>775.55</v>
      </c>
      <c r="AB58">
        <v>1105</v>
      </c>
      <c r="AC58" s="1">
        <f>(Table2[[#This Row],[Close Price]]/Table2[[#This Row],[Day Low]])-1</f>
        <v>7.1908893709327515E-2</v>
      </c>
      <c r="AD58" s="1">
        <f>(Table2[[#This Row],[Day High]]/Table2[[#This Row],[Close Price]])-1</f>
        <v>2.9646868359809897E-2</v>
      </c>
      <c r="AE58" s="1">
        <f>(Table2[[#This Row],[Close Price]]/Table2[[#This Row],[Current Week Low]])-1</f>
        <v>7.1908893709327515E-2</v>
      </c>
      <c r="AF58" s="1">
        <f>(Table2[[#This Row],[Current Week High]]/Table2[[#This Row],[Close Price]])-1</f>
        <v>0.11808155418395239</v>
      </c>
      <c r="AG58" s="1">
        <f>(Table2[[#This Row],[Close Price]]/Table2[[#This Row],[Current Month Low]])-1</f>
        <v>0.27432144929404934</v>
      </c>
      <c r="AH58" s="1">
        <f>(Table2[[#This Row],[Current Month High]]/Table2[[#This Row],[Close Price]])-1</f>
        <v>0.11808155418395239</v>
      </c>
      <c r="AI58">
        <v>12.314074673682001</v>
      </c>
      <c r="AJ58">
        <v>173.161967938087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0.15</v>
      </c>
      <c r="AM58" t="s">
        <v>3166</v>
      </c>
      <c r="AN58">
        <v>26.24</v>
      </c>
      <c r="AO58" t="s">
        <v>3166</v>
      </c>
      <c r="AP58">
        <v>0.145513134334253</v>
      </c>
      <c r="AQ58">
        <f>(Table2[[#This Row],[Sharpe Ratio]]-AVERAGE(Table2[Sharpe Ratio]))/_xlfn.STDEV.P(Table2[Sharpe Ratio])</f>
        <v>0.99907912072783145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4.7884062822175828</v>
      </c>
      <c r="AS58">
        <f>_xlfn.RANK.AVG(Table2[[#This Row],[1Y Return vs Nifty Z-Score]],Table2[1Y Return vs Nifty Z-Score])</f>
        <v>42</v>
      </c>
      <c r="AT58">
        <f>_xlfn.RANK.AVG(Table2[[#This Row],[6M Return vs Nifty Z-Score]],Table2[6M Return vs Nifty Z-Score])</f>
        <v>196</v>
      </c>
      <c r="AU58">
        <f>_xlfn.RANK.AVG(Table2[[#This Row],[Sharpe Ratio Z-Score]],Table2[Sharpe Ratio Z-Score])</f>
        <v>110</v>
      </c>
      <c r="AV58">
        <f>(Table2[[#This Row],[Rank 1Y]]+Table2[[#This Row],[Rank 6M]]+Table2[[#This Row],[Rank Sharpe]])/3</f>
        <v>116</v>
      </c>
    </row>
    <row r="59" spans="1:48" x14ac:dyDescent="0.3">
      <c r="A59" t="s">
        <v>68</v>
      </c>
      <c r="B59" t="s">
        <v>69</v>
      </c>
      <c r="C59" t="s">
        <v>3126</v>
      </c>
      <c r="D59" t="s">
        <v>60</v>
      </c>
      <c r="E59">
        <v>334852.67625994998</v>
      </c>
      <c r="F59">
        <v>2793.5</v>
      </c>
      <c r="G59">
        <v>51.752653353375102</v>
      </c>
      <c r="H59">
        <f>(Table2[[#This Row],[1Y Return vs Nifty]]-AVERAGE(Table2[1Y Return vs Nifty]))/_xlfn.STDEV.P(Table2[1Y Return vs Nifty])</f>
        <v>0.48012474945018585</v>
      </c>
      <c r="I59">
        <v>3.28431729390363</v>
      </c>
      <c r="J59">
        <f>(Table2[[#This Row],[1M Return vs Nifty]]-AVERAGE(Table2[1M Return vs Nifty]))/_xlfn.STDEV.P(Table2[1M Return vs Nifty])</f>
        <v>0.55854622716212088</v>
      </c>
      <c r="K59">
        <v>26.192742490865601</v>
      </c>
      <c r="L59">
        <f>(Table2[[#This Row],[6M Return vs Nifty]]-AVERAGE(Table2[6M Return vs Nifty]))/_xlfn.STDEV.P(Table2[6M Return vs Nifty])</f>
        <v>0.74830400108770834</v>
      </c>
      <c r="M59">
        <v>-5.9052921926346</v>
      </c>
      <c r="N59">
        <f>(Table2[[#This Row],[1W Return vs Nifty]]-AVERAGE(Table2[1W Return vs Nifty]))/_xlfn.STDEV.P(Table2[1W Return vs Nifty])</f>
        <v>-0.34127589867094621</v>
      </c>
      <c r="O59">
        <v>3003.52</v>
      </c>
      <c r="P59">
        <v>2931.8601685572999</v>
      </c>
      <c r="Q59">
        <v>2491.0936058839202</v>
      </c>
      <c r="R59">
        <v>23.730206304871199</v>
      </c>
      <c r="S59" s="1">
        <f>(Table2[[#This Row],[Close Price]]-Table2[[#This Row],[20D EMA]])/Table2[[#This Row],[20D EMA]]</f>
        <v>-6.9924621777114851E-2</v>
      </c>
      <c r="T59" s="1">
        <f>(Table2[[#This Row],[Close Price]]-Table2[[#This Row],[50D EMA]])/Table2[[#This Row],[50D EMA]]</f>
        <v>-4.7191939793425987E-2</v>
      </c>
      <c r="U59" s="1">
        <f>(Table2[[#This Row],[Close Price]]-Table2[[#This Row],[200D EMA]])/Table2[[#This Row],[200D EMA]]</f>
        <v>0.12139503445466726</v>
      </c>
      <c r="V59">
        <v>1.09873461796407</v>
      </c>
      <c r="W59">
        <v>2781.25</v>
      </c>
      <c r="X59">
        <v>2924.9</v>
      </c>
      <c r="Y59">
        <v>2781.25</v>
      </c>
      <c r="Z59">
        <v>3008.95</v>
      </c>
      <c r="AA59">
        <v>2781.25</v>
      </c>
      <c r="AB59">
        <v>3220.3</v>
      </c>
      <c r="AC59" s="1">
        <f>(Table2[[#This Row],[Close Price]]/Table2[[#This Row],[Day Low]])-1</f>
        <v>4.4044943820225058E-3</v>
      </c>
      <c r="AD59" s="1">
        <f>(Table2[[#This Row],[Day High]]/Table2[[#This Row],[Close Price]])-1</f>
        <v>4.7037766243064327E-2</v>
      </c>
      <c r="AE59" s="1">
        <f>(Table2[[#This Row],[Close Price]]/Table2[[#This Row],[Current Week Low]])-1</f>
        <v>4.4044943820225058E-3</v>
      </c>
      <c r="AF59" s="1">
        <f>(Table2[[#This Row],[Current Week High]]/Table2[[#This Row],[Close Price]])-1</f>
        <v>7.7125469840701566E-2</v>
      </c>
      <c r="AG59" s="1">
        <f>(Table2[[#This Row],[Close Price]]/Table2[[#This Row],[Current Month Low]])-1</f>
        <v>4.4044943820225058E-3</v>
      </c>
      <c r="AH59" s="1">
        <f>(Table2[[#This Row],[Current Month High]]/Table2[[#This Row],[Close Price]])-1</f>
        <v>0.15278324682298194</v>
      </c>
      <c r="AI59">
        <v>15.342759978521499</v>
      </c>
      <c r="AJ59">
        <v>92.655172413793096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0.05</v>
      </c>
      <c r="AM59" t="s">
        <v>3166</v>
      </c>
      <c r="AN59">
        <v>-8.7200000000000006</v>
      </c>
      <c r="AO59" t="s">
        <v>3165</v>
      </c>
      <c r="AP59">
        <v>0.17892718540515201</v>
      </c>
      <c r="AQ59">
        <f>(Table2[[#This Row],[Sharpe Ratio]]-AVERAGE(Table2[Sharpe Ratio]))/_xlfn.STDEV.P(Table2[Sharpe Ratio])</f>
        <v>1.3922139998748309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2.8379130789038998</v>
      </c>
      <c r="AS59">
        <f>_xlfn.RANK.AVG(Table2[[#This Row],[1Y Return vs Nifty Z-Score]],Table2[1Y Return vs Nifty Z-Score])</f>
        <v>170</v>
      </c>
      <c r="AT59">
        <f>_xlfn.RANK.AVG(Table2[[#This Row],[6M Return vs Nifty Z-Score]],Table2[6M Return vs Nifty Z-Score])</f>
        <v>122</v>
      </c>
      <c r="AU59">
        <f>_xlfn.RANK.AVG(Table2[[#This Row],[Sharpe Ratio Z-Score]],Table2[Sharpe Ratio Z-Score])</f>
        <v>64</v>
      </c>
      <c r="AV59">
        <f>(Table2[[#This Row],[Rank 1Y]]+Table2[[#This Row],[Rank 6M]]+Table2[[#This Row],[Rank Sharpe]])/3</f>
        <v>118.66666666666667</v>
      </c>
    </row>
    <row r="60" spans="1:48" x14ac:dyDescent="0.3">
      <c r="A60" t="s">
        <v>1000</v>
      </c>
      <c r="B60" t="s">
        <v>1001</v>
      </c>
      <c r="C60" t="s">
        <v>3131</v>
      </c>
      <c r="D60" t="s">
        <v>275</v>
      </c>
      <c r="E60">
        <v>13761.16983117</v>
      </c>
      <c r="F60">
        <v>1732.95</v>
      </c>
      <c r="G60">
        <v>66.325443299053902</v>
      </c>
      <c r="H60">
        <f>(Table2[[#This Row],[1Y Return vs Nifty]]-AVERAGE(Table2[1Y Return vs Nifty]))/_xlfn.STDEV.P(Table2[1Y Return vs Nifty])</f>
        <v>0.72957941438530072</v>
      </c>
      <c r="I60">
        <v>8.99530329483248</v>
      </c>
      <c r="J60">
        <f>(Table2[[#This Row],[1M Return vs Nifty]]-AVERAGE(Table2[1M Return vs Nifty]))/_xlfn.STDEV.P(Table2[1M Return vs Nifty])</f>
        <v>1.215482677120407</v>
      </c>
      <c r="K60">
        <v>27.279514527841499</v>
      </c>
      <c r="L60">
        <f>(Table2[[#This Row],[6M Return vs Nifty]]-AVERAGE(Table2[6M Return vs Nifty]))/_xlfn.STDEV.P(Table2[6M Return vs Nifty])</f>
        <v>0.78570723228696937</v>
      </c>
      <c r="M60">
        <v>2.8418115808645799</v>
      </c>
      <c r="N60">
        <f>(Table2[[#This Row],[1W Return vs Nifty]]-AVERAGE(Table2[1W Return vs Nifty]))/_xlfn.STDEV.P(Table2[1W Return vs Nifty])</f>
        <v>1.3812349667856305</v>
      </c>
      <c r="O60">
        <v>1759.2</v>
      </c>
      <c r="P60">
        <v>1790.8198603462999</v>
      </c>
      <c r="Q60">
        <v>1586.0389468721801</v>
      </c>
      <c r="R60">
        <v>44.616435035862601</v>
      </c>
      <c r="S60" s="1">
        <f>(Table2[[#This Row],[Close Price]]-Table2[[#This Row],[20D EMA]])/Table2[[#This Row],[20D EMA]]</f>
        <v>-1.4921555252387449E-2</v>
      </c>
      <c r="T60" s="1">
        <f>(Table2[[#This Row],[Close Price]]-Table2[[#This Row],[50D EMA]])/Table2[[#This Row],[50D EMA]]</f>
        <v>-3.2314730044991413E-2</v>
      </c>
      <c r="U60" s="1">
        <f>(Table2[[#This Row],[Close Price]]-Table2[[#This Row],[200D EMA]])/Table2[[#This Row],[200D EMA]]</f>
        <v>9.2627645378786289E-2</v>
      </c>
      <c r="V60">
        <v>1.1930695428081</v>
      </c>
      <c r="W60">
        <v>1695</v>
      </c>
      <c r="X60">
        <v>1779.7</v>
      </c>
      <c r="Y60">
        <v>1695</v>
      </c>
      <c r="Z60">
        <v>1879.45</v>
      </c>
      <c r="AA60">
        <v>1645.35</v>
      </c>
      <c r="AB60">
        <v>1890</v>
      </c>
      <c r="AC60" s="1">
        <f>(Table2[[#This Row],[Close Price]]/Table2[[#This Row],[Day Low]])-1</f>
        <v>2.2389380530973391E-2</v>
      </c>
      <c r="AD60" s="1">
        <f>(Table2[[#This Row],[Day High]]/Table2[[#This Row],[Close Price]])-1</f>
        <v>2.6977119939986638E-2</v>
      </c>
      <c r="AE60" s="1">
        <f>(Table2[[#This Row],[Close Price]]/Table2[[#This Row],[Current Week Low]])-1</f>
        <v>2.2389380530973391E-2</v>
      </c>
      <c r="AF60" s="1">
        <f>(Table2[[#This Row],[Current Week High]]/Table2[[#This Row],[Close Price]])-1</f>
        <v>8.4537926656856888E-2</v>
      </c>
      <c r="AG60" s="1">
        <f>(Table2[[#This Row],[Close Price]]/Table2[[#This Row],[Current Month Low]])-1</f>
        <v>5.3240951773179113E-2</v>
      </c>
      <c r="AH60" s="1">
        <f>(Table2[[#This Row],[Current Month High]]/Table2[[#This Row],[Close Price]])-1</f>
        <v>9.0625811477538232E-2</v>
      </c>
      <c r="AI60">
        <v>54.880406243688498</v>
      </c>
      <c r="AJ60">
        <v>115.742296918767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-0.1</v>
      </c>
      <c r="AM60" t="s">
        <v>3165</v>
      </c>
      <c r="AN60">
        <v>3.86</v>
      </c>
      <c r="AO60" t="s">
        <v>3166</v>
      </c>
      <c r="AP60">
        <v>0.143737839058281</v>
      </c>
      <c r="AQ60">
        <f>(Table2[[#This Row],[Sharpe Ratio]]-AVERAGE(Table2[Sharpe Ratio]))/_xlfn.STDEV.P(Table2[Sharpe Ratio])</f>
        <v>0.97819178526860795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127</v>
      </c>
      <c r="AT60">
        <f>_xlfn.RANK.AVG(Table2[[#This Row],[6M Return vs Nifty Z-Score]],Table2[6M Return vs Nifty Z-Score])</f>
        <v>114</v>
      </c>
      <c r="AU60">
        <f>_xlfn.RANK.AVG(Table2[[#This Row],[Sharpe Ratio Z-Score]],Table2[Sharpe Ratio Z-Score])</f>
        <v>115</v>
      </c>
      <c r="AV60">
        <f>(Table2[[#This Row],[Rank 1Y]]+Table2[[#This Row],[Rank 6M]]+Table2[[#This Row],[Rank Sharpe]])/3</f>
        <v>118.66666666666667</v>
      </c>
    </row>
    <row r="61" spans="1:48" x14ac:dyDescent="0.3">
      <c r="A61" t="s">
        <v>766</v>
      </c>
      <c r="B61" t="s">
        <v>767</v>
      </c>
      <c r="C61" t="s">
        <v>3131</v>
      </c>
      <c r="D61" t="s">
        <v>457</v>
      </c>
      <c r="E61">
        <v>20962.707629420001</v>
      </c>
      <c r="F61">
        <v>329.3</v>
      </c>
      <c r="G61">
        <v>53.561530091911301</v>
      </c>
      <c r="H61">
        <f>(Table2[[#This Row],[1Y Return vs Nifty]]-AVERAGE(Table2[1Y Return vs Nifty]))/_xlfn.STDEV.P(Table2[1Y Return vs Nifty])</f>
        <v>0.51108880934554402</v>
      </c>
      <c r="I61">
        <v>-0.99149072544096695</v>
      </c>
      <c r="J61">
        <f>(Table2[[#This Row],[1M Return vs Nifty]]-AVERAGE(Table2[1M Return vs Nifty]))/_xlfn.STDEV.P(Table2[1M Return vs Nifty])</f>
        <v>6.6698735244865706E-2</v>
      </c>
      <c r="K61">
        <v>23.378713268826001</v>
      </c>
      <c r="L61">
        <f>(Table2[[#This Row],[6M Return vs Nifty]]-AVERAGE(Table2[6M Return vs Nifty]))/_xlfn.STDEV.P(Table2[6M Return vs Nifty])</f>
        <v>0.65145408039384523</v>
      </c>
      <c r="M61">
        <v>-6.62146006629309</v>
      </c>
      <c r="N61">
        <f>(Table2[[#This Row],[1W Return vs Nifty]]-AVERAGE(Table2[1W Return vs Nifty]))/_xlfn.STDEV.P(Table2[1W Return vs Nifty])</f>
        <v>-0.48230623005961698</v>
      </c>
      <c r="O61">
        <v>354.69</v>
      </c>
      <c r="P61">
        <v>345.851504359648</v>
      </c>
      <c r="Q61">
        <v>288.34902038152802</v>
      </c>
      <c r="R61">
        <v>25.1741233583335</v>
      </c>
      <c r="S61" s="1">
        <f>(Table2[[#This Row],[Close Price]]-Table2[[#This Row],[20D EMA]])/Table2[[#This Row],[20D EMA]]</f>
        <v>-7.1583636414897484E-2</v>
      </c>
      <c r="T61" s="1">
        <f>(Table2[[#This Row],[Close Price]]-Table2[[#This Row],[50D EMA]])/Table2[[#This Row],[50D EMA]]</f>
        <v>-4.7857257091576004E-2</v>
      </c>
      <c r="U61" s="1">
        <f>(Table2[[#This Row],[Close Price]]-Table2[[#This Row],[200D EMA]])/Table2[[#This Row],[200D EMA]]</f>
        <v>0.14201879224104122</v>
      </c>
      <c r="V61">
        <v>0.67610440822592899</v>
      </c>
      <c r="W61">
        <v>325.10000000000002</v>
      </c>
      <c r="X61">
        <v>342.7</v>
      </c>
      <c r="Y61">
        <v>325.10000000000002</v>
      </c>
      <c r="Z61">
        <v>378.15</v>
      </c>
      <c r="AA61">
        <v>325.10000000000002</v>
      </c>
      <c r="AB61">
        <v>383.85</v>
      </c>
      <c r="AC61" s="1">
        <f>(Table2[[#This Row],[Close Price]]/Table2[[#This Row],[Day Low]])-1</f>
        <v>1.291910181482625E-2</v>
      </c>
      <c r="AD61" s="1">
        <f>(Table2[[#This Row],[Day High]]/Table2[[#This Row],[Close Price]])-1</f>
        <v>4.0692377771029298E-2</v>
      </c>
      <c r="AE61" s="1">
        <f>(Table2[[#This Row],[Close Price]]/Table2[[#This Row],[Current Week Low]])-1</f>
        <v>1.291910181482625E-2</v>
      </c>
      <c r="AF61" s="1">
        <f>(Table2[[#This Row],[Current Week High]]/Table2[[#This Row],[Close Price]])-1</f>
        <v>0.14834497418767079</v>
      </c>
      <c r="AG61" s="1">
        <f>(Table2[[#This Row],[Close Price]]/Table2[[#This Row],[Current Month Low]])-1</f>
        <v>1.291910181482625E-2</v>
      </c>
      <c r="AH61" s="1">
        <f>(Table2[[#This Row],[Current Month High]]/Table2[[#This Row],[Close Price]])-1</f>
        <v>0.16565441846340723</v>
      </c>
      <c r="AI61">
        <v>16.5654418463407</v>
      </c>
      <c r="AJ61">
        <v>99.575757575757507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0.01</v>
      </c>
      <c r="AM61" t="s">
        <v>3166</v>
      </c>
      <c r="AN61">
        <v>-6.59</v>
      </c>
      <c r="AO61" t="s">
        <v>3165</v>
      </c>
      <c r="AP61">
        <v>0.17540912070918699</v>
      </c>
      <c r="AQ61">
        <f>(Table2[[#This Row],[Sharpe Ratio]]-AVERAGE(Table2[Sharpe Ratio]))/_xlfn.STDEV.P(Table2[Sharpe Ratio])</f>
        <v>1.3508220137267015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2.0977574086513395</v>
      </c>
      <c r="AS61">
        <f>_xlfn.RANK.AVG(Table2[[#This Row],[1Y Return vs Nifty Z-Score]],Table2[1Y Return vs Nifty Z-Score])</f>
        <v>164</v>
      </c>
      <c r="AT61">
        <f>_xlfn.RANK.AVG(Table2[[#This Row],[6M Return vs Nifty Z-Score]],Table2[6M Return vs Nifty Z-Score])</f>
        <v>137</v>
      </c>
      <c r="AU61">
        <f>_xlfn.RANK.AVG(Table2[[#This Row],[Sharpe Ratio Z-Score]],Table2[Sharpe Ratio Z-Score])</f>
        <v>69</v>
      </c>
      <c r="AV61">
        <f>(Table2[[#This Row],[Rank 1Y]]+Table2[[#This Row],[Rank 6M]]+Table2[[#This Row],[Rank Sharpe]])/3</f>
        <v>123.33333333333333</v>
      </c>
    </row>
    <row r="62" spans="1:48" x14ac:dyDescent="0.3">
      <c r="A62" t="s">
        <v>1629</v>
      </c>
      <c r="B62" t="s">
        <v>1630</v>
      </c>
      <c r="C62" t="s">
        <v>3121</v>
      </c>
      <c r="D62" t="s">
        <v>1031</v>
      </c>
      <c r="E62">
        <v>5483.2695032150004</v>
      </c>
      <c r="F62">
        <v>638.65</v>
      </c>
      <c r="G62">
        <v>98.743555336127798</v>
      </c>
      <c r="H62">
        <f>(Table2[[#This Row],[1Y Return vs Nifty]]-AVERAGE(Table2[1Y Return vs Nifty]))/_xlfn.STDEV.P(Table2[1Y Return vs Nifty])</f>
        <v>1.2845074210457714</v>
      </c>
      <c r="I62">
        <v>1.1214359578538899</v>
      </c>
      <c r="J62">
        <f>(Table2[[#This Row],[1M Return vs Nifty]]-AVERAGE(Table2[1M Return vs Nifty]))/_xlfn.STDEV.P(Table2[1M Return vs Nifty])</f>
        <v>0.30974933178285435</v>
      </c>
      <c r="K62">
        <v>120.611122733625</v>
      </c>
      <c r="L62">
        <f>(Table2[[#This Row],[6M Return vs Nifty]]-AVERAGE(Table2[6M Return vs Nifty]))/_xlfn.STDEV.P(Table2[6M Return vs Nifty])</f>
        <v>3.9978838444435714</v>
      </c>
      <c r="M62">
        <v>-11.807670111955099</v>
      </c>
      <c r="N62">
        <f>(Table2[[#This Row],[1W Return vs Nifty]]-AVERAGE(Table2[1W Return vs Nifty]))/_xlfn.STDEV.P(Table2[1W Return vs Nifty])</f>
        <v>-1.5035932052133589</v>
      </c>
      <c r="O62">
        <v>696.53</v>
      </c>
      <c r="P62">
        <v>641.54267221990597</v>
      </c>
      <c r="Q62">
        <v>452.82509404978703</v>
      </c>
      <c r="R62">
        <v>32.142023546339303</v>
      </c>
      <c r="S62" s="1">
        <f>(Table2[[#This Row],[Close Price]]-Table2[[#This Row],[20D EMA]])/Table2[[#This Row],[20D EMA]]</f>
        <v>-8.3097641164056102E-2</v>
      </c>
      <c r="T62" s="1">
        <f>(Table2[[#This Row],[Close Price]]-Table2[[#This Row],[50D EMA]])/Table2[[#This Row],[50D EMA]]</f>
        <v>-4.50893189987906E-3</v>
      </c>
      <c r="U62" s="1">
        <f>(Table2[[#This Row],[Close Price]]-Table2[[#This Row],[200D EMA]])/Table2[[#This Row],[200D EMA]]</f>
        <v>0.41036795087549177</v>
      </c>
      <c r="V62">
        <v>0.128070948248725</v>
      </c>
      <c r="W62">
        <v>613.1</v>
      </c>
      <c r="X62">
        <v>645.70000000000005</v>
      </c>
      <c r="Y62">
        <v>613.1</v>
      </c>
      <c r="Z62">
        <v>728.8</v>
      </c>
      <c r="AA62">
        <v>609.54999999999995</v>
      </c>
      <c r="AB62">
        <v>825.05</v>
      </c>
      <c r="AC62" s="1">
        <f>(Table2[[#This Row],[Close Price]]/Table2[[#This Row],[Day Low]])-1</f>
        <v>4.1673462730386523E-2</v>
      </c>
      <c r="AD62" s="1">
        <f>(Table2[[#This Row],[Day High]]/Table2[[#This Row],[Close Price]])-1</f>
        <v>1.1038910201205843E-2</v>
      </c>
      <c r="AE62" s="1">
        <f>(Table2[[#This Row],[Close Price]]/Table2[[#This Row],[Current Week Low]])-1</f>
        <v>4.1673462730386523E-2</v>
      </c>
      <c r="AF62" s="1">
        <f>(Table2[[#This Row],[Current Week High]]/Table2[[#This Row],[Close Price]])-1</f>
        <v>0.14115712831754479</v>
      </c>
      <c r="AG62" s="1">
        <f>(Table2[[#This Row],[Close Price]]/Table2[[#This Row],[Current Month Low]])-1</f>
        <v>4.7740136166024127E-2</v>
      </c>
      <c r="AH62" s="1">
        <f>(Table2[[#This Row],[Current Month High]]/Table2[[#This Row],[Close Price]])-1</f>
        <v>0.29186565411414711</v>
      </c>
      <c r="AI62">
        <v>36.819854380333503</v>
      </c>
      <c r="AJ62">
        <v>195.9453197405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0.36</v>
      </c>
      <c r="AM62" t="s">
        <v>3166</v>
      </c>
      <c r="AN62">
        <v>-0.46</v>
      </c>
      <c r="AO62" t="s">
        <v>3165</v>
      </c>
      <c r="AP62">
        <v>7.6180528257002E-2</v>
      </c>
      <c r="AQ62">
        <f>(Table2[[#This Row],[Sharpe Ratio]]-AVERAGE(Table2[Sharpe Ratio]))/_xlfn.STDEV.P(Table2[Sharpe Ratio])</f>
        <v>0.18334248187216964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4.2718898739310083</v>
      </c>
      <c r="AS62">
        <f>_xlfn.RANK.AVG(Table2[[#This Row],[1Y Return vs Nifty Z-Score]],Table2[1Y Return vs Nifty Z-Score])</f>
        <v>75</v>
      </c>
      <c r="AT62">
        <f>_xlfn.RANK.AVG(Table2[[#This Row],[6M Return vs Nifty Z-Score]],Table2[6M Return vs Nifty Z-Score])</f>
        <v>3</v>
      </c>
      <c r="AU62">
        <f>_xlfn.RANK.AVG(Table2[[#This Row],[Sharpe Ratio Z-Score]],Table2[Sharpe Ratio Z-Score])</f>
        <v>292</v>
      </c>
      <c r="AV62">
        <f>(Table2[[#This Row],[Rank 1Y]]+Table2[[#This Row],[Rank 6M]]+Table2[[#This Row],[Rank Sharpe]])/3</f>
        <v>123.33333333333333</v>
      </c>
    </row>
    <row r="63" spans="1:48" x14ac:dyDescent="0.3">
      <c r="A63" t="s">
        <v>982</v>
      </c>
      <c r="B63" t="s">
        <v>983</v>
      </c>
      <c r="C63" t="s">
        <v>3134</v>
      </c>
      <c r="D63" t="s">
        <v>412</v>
      </c>
      <c r="E63">
        <v>14122.856671875001</v>
      </c>
      <c r="F63">
        <v>1118.75</v>
      </c>
      <c r="G63">
        <v>56.432785266807798</v>
      </c>
      <c r="H63">
        <f>(Table2[[#This Row],[1Y Return vs Nifty]]-AVERAGE(Table2[1Y Return vs Nifty]))/_xlfn.STDEV.P(Table2[1Y Return vs Nifty])</f>
        <v>0.5602384917513763</v>
      </c>
      <c r="I63">
        <v>3.7607585997614601</v>
      </c>
      <c r="J63">
        <f>(Table2[[#This Row],[1M Return vs Nifty]]-AVERAGE(Table2[1M Return vs Nifty]))/_xlfn.STDEV.P(Table2[1M Return vs Nifty])</f>
        <v>0.6133514149235384</v>
      </c>
      <c r="K63">
        <v>92.660873285217505</v>
      </c>
      <c r="L63">
        <f>(Table2[[#This Row],[6M Return vs Nifty]]-AVERAGE(Table2[6M Return vs Nifty]))/_xlfn.STDEV.P(Table2[6M Return vs Nifty])</f>
        <v>3.0359253042653895</v>
      </c>
      <c r="M63">
        <v>-6.0845140954502401</v>
      </c>
      <c r="N63">
        <f>(Table2[[#This Row],[1W Return vs Nifty]]-AVERAGE(Table2[1W Return vs Nifty]))/_xlfn.STDEV.P(Table2[1W Return vs Nifty])</f>
        <v>-0.37656891484197147</v>
      </c>
      <c r="O63">
        <v>1044.29</v>
      </c>
      <c r="P63">
        <v>1010.22341845297</v>
      </c>
      <c r="Q63">
        <v>807.96004644011703</v>
      </c>
      <c r="R63">
        <v>64.485529621751695</v>
      </c>
      <c r="S63" s="1">
        <f>(Table2[[#This Row],[Close Price]]-Table2[[#This Row],[20D EMA]])/Table2[[#This Row],[20D EMA]]</f>
        <v>7.1302032960193093E-2</v>
      </c>
      <c r="T63" s="1">
        <f>(Table2[[#This Row],[Close Price]]-Table2[[#This Row],[50D EMA]])/Table2[[#This Row],[50D EMA]]</f>
        <v>0.10742829711196439</v>
      </c>
      <c r="U63" s="1">
        <f>(Table2[[#This Row],[Close Price]]-Table2[[#This Row],[200D EMA]])/Table2[[#This Row],[200D EMA]]</f>
        <v>0.38466005210186782</v>
      </c>
      <c r="V63">
        <v>0.58286540286746602</v>
      </c>
      <c r="W63">
        <v>956.1</v>
      </c>
      <c r="X63">
        <v>1134</v>
      </c>
      <c r="Y63">
        <v>954.6</v>
      </c>
      <c r="Z63">
        <v>1134</v>
      </c>
      <c r="AA63">
        <v>954.6</v>
      </c>
      <c r="AB63">
        <v>1163.8499999999999</v>
      </c>
      <c r="AC63" s="1">
        <f>(Table2[[#This Row],[Close Price]]/Table2[[#This Row],[Day Low]])-1</f>
        <v>0.17011818847400906</v>
      </c>
      <c r="AD63" s="1">
        <f>(Table2[[#This Row],[Day High]]/Table2[[#This Row],[Close Price]])-1</f>
        <v>1.3631284916201025E-2</v>
      </c>
      <c r="AE63" s="1">
        <f>(Table2[[#This Row],[Close Price]]/Table2[[#This Row],[Current Week Low]])-1</f>
        <v>0.17195684056149174</v>
      </c>
      <c r="AF63" s="1">
        <f>(Table2[[#This Row],[Current Week High]]/Table2[[#This Row],[Close Price]])-1</f>
        <v>1.3631284916201025E-2</v>
      </c>
      <c r="AG63" s="1">
        <f>(Table2[[#This Row],[Close Price]]/Table2[[#This Row],[Current Month Low]])-1</f>
        <v>0.17195684056149174</v>
      </c>
      <c r="AH63" s="1">
        <f>(Table2[[#This Row],[Current Month High]]/Table2[[#This Row],[Close Price]])-1</f>
        <v>4.0312849162011055E-2</v>
      </c>
      <c r="AI63">
        <v>4.0312849162011002</v>
      </c>
      <c r="AJ63">
        <v>148.611111111111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0.23</v>
      </c>
      <c r="AM63" t="s">
        <v>3166</v>
      </c>
      <c r="AN63">
        <v>6.75</v>
      </c>
      <c r="AO63" t="s">
        <v>3166</v>
      </c>
      <c r="AP63">
        <v>0.10468087709183101</v>
      </c>
      <c r="AQ63">
        <f>(Table2[[#This Row],[Sharpe Ratio]]-AVERAGE(Table2[Sharpe Ratio]))/_xlfn.STDEV.P(Table2[Sharpe Ratio])</f>
        <v>0.51866492365134198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4.3516112197496746</v>
      </c>
      <c r="AS63">
        <f>_xlfn.RANK.AVG(Table2[[#This Row],[1Y Return vs Nifty Z-Score]],Table2[1Y Return vs Nifty Z-Score])</f>
        <v>154</v>
      </c>
      <c r="AT63">
        <f>_xlfn.RANK.AVG(Table2[[#This Row],[6M Return vs Nifty Z-Score]],Table2[6M Return vs Nifty Z-Score])</f>
        <v>12</v>
      </c>
      <c r="AU63">
        <f>_xlfn.RANK.AVG(Table2[[#This Row],[Sharpe Ratio Z-Score]],Table2[Sharpe Ratio Z-Score])</f>
        <v>209</v>
      </c>
      <c r="AV63">
        <f>(Table2[[#This Row],[Rank 1Y]]+Table2[[#This Row],[Rank 6M]]+Table2[[#This Row],[Rank Sharpe]])/3</f>
        <v>125</v>
      </c>
    </row>
    <row r="64" spans="1:48" x14ac:dyDescent="0.3">
      <c r="A64" t="s">
        <v>553</v>
      </c>
      <c r="B64" t="s">
        <v>554</v>
      </c>
      <c r="C64" t="s">
        <v>3120</v>
      </c>
      <c r="D64" t="s">
        <v>405</v>
      </c>
      <c r="E64">
        <v>36057.967140549998</v>
      </c>
      <c r="F64">
        <v>1920.25</v>
      </c>
      <c r="G64">
        <v>45.321353151035098</v>
      </c>
      <c r="H64">
        <f>(Table2[[#This Row],[1Y Return vs Nifty]]-AVERAGE(Table2[1Y Return vs Nifty]))/_xlfn.STDEV.P(Table2[1Y Return vs Nifty])</f>
        <v>0.37003479117506621</v>
      </c>
      <c r="I64">
        <v>1.66680271797693</v>
      </c>
      <c r="J64">
        <f>(Table2[[#This Row],[1M Return vs Nifty]]-AVERAGE(Table2[1M Return vs Nifty]))/_xlfn.STDEV.P(Table2[1M Return vs Nifty])</f>
        <v>0.37248303543091299</v>
      </c>
      <c r="K64">
        <v>65.126918887692597</v>
      </c>
      <c r="L64">
        <f>(Table2[[#This Row],[6M Return vs Nifty]]-AVERAGE(Table2[6M Return vs Nifty]))/_xlfn.STDEV.P(Table2[6M Return vs Nifty])</f>
        <v>2.0882943134770477</v>
      </c>
      <c r="M64">
        <v>1.57426380298112</v>
      </c>
      <c r="N64">
        <f>(Table2[[#This Row],[1W Return vs Nifty]]-AVERAGE(Table2[1W Return vs Nifty]))/_xlfn.STDEV.P(Table2[1W Return vs Nifty])</f>
        <v>1.1316249385492594</v>
      </c>
      <c r="O64">
        <v>1953.28</v>
      </c>
      <c r="P64">
        <v>1847.0162259152</v>
      </c>
      <c r="Q64">
        <v>1453.6533623161799</v>
      </c>
      <c r="R64">
        <v>38.659680143024197</v>
      </c>
      <c r="S64" s="1">
        <f>(Table2[[#This Row],[Close Price]]-Table2[[#This Row],[20D EMA]])/Table2[[#This Row],[20D EMA]]</f>
        <v>-1.6910018020969843E-2</v>
      </c>
      <c r="T64" s="1">
        <f>(Table2[[#This Row],[Close Price]]-Table2[[#This Row],[50D EMA]])/Table2[[#This Row],[50D EMA]]</f>
        <v>3.964977299997053E-2</v>
      </c>
      <c r="U64" s="1">
        <f>(Table2[[#This Row],[Close Price]]-Table2[[#This Row],[200D EMA]])/Table2[[#This Row],[200D EMA]]</f>
        <v>0.32098205100311389</v>
      </c>
      <c r="V64">
        <v>0.43630607059067</v>
      </c>
      <c r="W64">
        <v>1906.5</v>
      </c>
      <c r="X64">
        <v>1959.8</v>
      </c>
      <c r="Y64">
        <v>1906.5</v>
      </c>
      <c r="Z64">
        <v>2022.75</v>
      </c>
      <c r="AA64">
        <v>1856</v>
      </c>
      <c r="AB64">
        <v>2154.9499999999998</v>
      </c>
      <c r="AC64" s="1">
        <f>(Table2[[#This Row],[Close Price]]/Table2[[#This Row],[Day Low]])-1</f>
        <v>7.2121688958826091E-3</v>
      </c>
      <c r="AD64" s="1">
        <f>(Table2[[#This Row],[Day High]]/Table2[[#This Row],[Close Price]])-1</f>
        <v>2.0596276526493984E-2</v>
      </c>
      <c r="AE64" s="1">
        <f>(Table2[[#This Row],[Close Price]]/Table2[[#This Row],[Current Week Low]])-1</f>
        <v>7.2121688958826091E-3</v>
      </c>
      <c r="AF64" s="1">
        <f>(Table2[[#This Row],[Current Week High]]/Table2[[#This Row],[Close Price]])-1</f>
        <v>5.3378466345527897E-2</v>
      </c>
      <c r="AG64" s="1">
        <f>(Table2[[#This Row],[Close Price]]/Table2[[#This Row],[Current Month Low]])-1</f>
        <v>3.4617456896551824E-2</v>
      </c>
      <c r="AH64" s="1">
        <f>(Table2[[#This Row],[Current Month High]]/Table2[[#This Row],[Close Price]])-1</f>
        <v>0.12222366879312574</v>
      </c>
      <c r="AI64">
        <v>12.222366879312499</v>
      </c>
      <c r="AJ64">
        <v>99.797107481011295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0.26</v>
      </c>
      <c r="AM64" t="s">
        <v>3166</v>
      </c>
      <c r="AN64">
        <v>-2.88</v>
      </c>
      <c r="AO64" t="s">
        <v>3165</v>
      </c>
      <c r="AP64">
        <v>0.12932053539299301</v>
      </c>
      <c r="AQ64">
        <f>(Table2[[#This Row],[Sharpe Ratio]]-AVERAGE(Table2[Sharpe Ratio]))/_xlfn.STDEV.P(Table2[Sharpe Ratio])</f>
        <v>0.80856419590351858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4.7710012745358048</v>
      </c>
      <c r="AS64">
        <f>_xlfn.RANK.AVG(Table2[[#This Row],[1Y Return vs Nifty Z-Score]],Table2[1Y Return vs Nifty Z-Score])</f>
        <v>200</v>
      </c>
      <c r="AT64">
        <f>_xlfn.RANK.AVG(Table2[[#This Row],[6M Return vs Nifty Z-Score]],Table2[6M Return vs Nifty Z-Score])</f>
        <v>27</v>
      </c>
      <c r="AU64">
        <f>_xlfn.RANK.AVG(Table2[[#This Row],[Sharpe Ratio Z-Score]],Table2[Sharpe Ratio Z-Score])</f>
        <v>149</v>
      </c>
      <c r="AV64">
        <f>(Table2[[#This Row],[Rank 1Y]]+Table2[[#This Row],[Rank 6M]]+Table2[[#This Row],[Rank Sharpe]])/3</f>
        <v>125.33333333333333</v>
      </c>
    </row>
    <row r="65" spans="1:48" x14ac:dyDescent="0.3">
      <c r="A65" t="s">
        <v>851</v>
      </c>
      <c r="B65" t="s">
        <v>852</v>
      </c>
      <c r="C65" t="s">
        <v>3124</v>
      </c>
      <c r="D65" t="s">
        <v>51</v>
      </c>
      <c r="E65">
        <v>18029.507678425001</v>
      </c>
      <c r="F65">
        <v>1138.25</v>
      </c>
      <c r="G65">
        <v>190.77484438126899</v>
      </c>
      <c r="H65">
        <f>(Table2[[#This Row],[1Y Return vs Nifty]]-AVERAGE(Table2[1Y Return vs Nifty]))/_xlfn.STDEV.P(Table2[1Y Return vs Nifty])</f>
        <v>2.8598841648181557</v>
      </c>
      <c r="I65">
        <v>-1.21853866186836</v>
      </c>
      <c r="J65">
        <f>(Table2[[#This Row],[1M Return vs Nifty]]-AVERAGE(Table2[1M Return vs Nifty]))/_xlfn.STDEV.P(Table2[1M Return vs Nifty])</f>
        <v>4.0581342328352331E-2</v>
      </c>
      <c r="K65">
        <v>56.852025649721199</v>
      </c>
      <c r="L65">
        <f>(Table2[[#This Row],[6M Return vs Nifty]]-AVERAGE(Table2[6M Return vs Nifty]))/_xlfn.STDEV.P(Table2[6M Return vs Nifty])</f>
        <v>1.8034988509527299</v>
      </c>
      <c r="M65">
        <v>-4.7541633538964598</v>
      </c>
      <c r="N65">
        <f>(Table2[[#This Row],[1W Return vs Nifty]]-AVERAGE(Table2[1W Return vs Nifty]))/_xlfn.STDEV.P(Table2[1W Return vs Nifty])</f>
        <v>-0.1145915030571454</v>
      </c>
      <c r="O65">
        <v>1152.26</v>
      </c>
      <c r="P65">
        <v>1070.01888217022</v>
      </c>
      <c r="Q65">
        <v>808.82288147662905</v>
      </c>
      <c r="R65">
        <v>43.415268295994899</v>
      </c>
      <c r="S65" s="1">
        <f>(Table2[[#This Row],[Close Price]]-Table2[[#This Row],[20D EMA]])/Table2[[#This Row],[20D EMA]]</f>
        <v>-1.2158714179091517E-2</v>
      </c>
      <c r="T65" s="1">
        <f>(Table2[[#This Row],[Close Price]]-Table2[[#This Row],[50D EMA]])/Table2[[#This Row],[50D EMA]]</f>
        <v>6.3766274564606928E-2</v>
      </c>
      <c r="U65" s="1">
        <f>(Table2[[#This Row],[Close Price]]-Table2[[#This Row],[200D EMA]])/Table2[[#This Row],[200D EMA]]</f>
        <v>0.40729203644925538</v>
      </c>
      <c r="V65">
        <v>0.24993107921399299</v>
      </c>
      <c r="W65">
        <v>1100.05</v>
      </c>
      <c r="X65">
        <v>1150.6500000000001</v>
      </c>
      <c r="Y65">
        <v>1100.05</v>
      </c>
      <c r="Z65">
        <v>1199</v>
      </c>
      <c r="AA65">
        <v>1060.0999999999999</v>
      </c>
      <c r="AB65">
        <v>1232</v>
      </c>
      <c r="AC65" s="1">
        <f>(Table2[[#This Row],[Close Price]]/Table2[[#This Row],[Day Low]])-1</f>
        <v>3.4725694286623421E-2</v>
      </c>
      <c r="AD65" s="1">
        <f>(Table2[[#This Row],[Day High]]/Table2[[#This Row],[Close Price]])-1</f>
        <v>1.0893916099275369E-2</v>
      </c>
      <c r="AE65" s="1">
        <f>(Table2[[#This Row],[Close Price]]/Table2[[#This Row],[Current Week Low]])-1</f>
        <v>3.4725694286623421E-2</v>
      </c>
      <c r="AF65" s="1">
        <f>(Table2[[#This Row],[Current Week High]]/Table2[[#This Row],[Close Price]])-1</f>
        <v>5.3371403470239498E-2</v>
      </c>
      <c r="AG65" s="1">
        <f>(Table2[[#This Row],[Close Price]]/Table2[[#This Row],[Current Month Low]])-1</f>
        <v>7.3719460428261607E-2</v>
      </c>
      <c r="AH65" s="1">
        <f>(Table2[[#This Row],[Current Month High]]/Table2[[#This Row],[Close Price]])-1</f>
        <v>8.2363276960246035E-2</v>
      </c>
      <c r="AI65">
        <v>9.5673182517021793</v>
      </c>
      <c r="AJ65">
        <v>257.09803921568601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0.28999999999999998</v>
      </c>
      <c r="AM65" t="s">
        <v>3166</v>
      </c>
      <c r="AN65">
        <v>5.1100000000000003</v>
      </c>
      <c r="AO65" t="s">
        <v>3166</v>
      </c>
      <c r="AP65">
        <v>6.8246117111817994E-2</v>
      </c>
      <c r="AQ65">
        <f>(Table2[[#This Row],[Sharpe Ratio]]-AVERAGE(Table2[Sharpe Ratio]))/_xlfn.STDEV.P(Table2[Sharpe Ratio])</f>
        <v>8.9989725570759155E-2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4.6793625806128514</v>
      </c>
      <c r="AS65">
        <f>_xlfn.RANK.AVG(Table2[[#This Row],[1Y Return vs Nifty Z-Score]],Table2[1Y Return vs Nifty Z-Score])</f>
        <v>13</v>
      </c>
      <c r="AT65">
        <f>_xlfn.RANK.AVG(Table2[[#This Row],[6M Return vs Nifty Z-Score]],Table2[6M Return vs Nifty Z-Score])</f>
        <v>43</v>
      </c>
      <c r="AU65">
        <f>_xlfn.RANK.AVG(Table2[[#This Row],[Sharpe Ratio Z-Score]],Table2[Sharpe Ratio Z-Score])</f>
        <v>322</v>
      </c>
      <c r="AV65">
        <f>(Table2[[#This Row],[Rank 1Y]]+Table2[[#This Row],[Rank 6M]]+Table2[[#This Row],[Rank Sharpe]])/3</f>
        <v>126</v>
      </c>
    </row>
    <row r="66" spans="1:48" x14ac:dyDescent="0.3">
      <c r="A66" t="s">
        <v>938</v>
      </c>
      <c r="B66" t="s">
        <v>939</v>
      </c>
      <c r="C66" t="s">
        <v>3126</v>
      </c>
      <c r="D66" t="s">
        <v>513</v>
      </c>
      <c r="E66">
        <v>15484.10968356</v>
      </c>
      <c r="F66">
        <v>558.6</v>
      </c>
      <c r="G66">
        <v>83.508467152937698</v>
      </c>
      <c r="H66">
        <f>(Table2[[#This Row],[1Y Return vs Nifty]]-AVERAGE(Table2[1Y Return vs Nifty]))/_xlfn.STDEV.P(Table2[1Y Return vs Nifty])</f>
        <v>1.0237156418352606</v>
      </c>
      <c r="I66">
        <v>-1.99300079873477</v>
      </c>
      <c r="J66">
        <f>(Table2[[#This Row],[1M Return vs Nifty]]-AVERAGE(Table2[1M Return vs Nifty]))/_xlfn.STDEV.P(Table2[1M Return vs Nifty])</f>
        <v>-4.8505271916084537E-2</v>
      </c>
      <c r="K66">
        <v>10.013930095940401</v>
      </c>
      <c r="L66">
        <f>(Table2[[#This Row],[6M Return vs Nifty]]-AVERAGE(Table2[6M Return vs Nifty]))/_xlfn.STDEV.P(Table2[6M Return vs Nifty])</f>
        <v>0.19148082203283717</v>
      </c>
      <c r="M66">
        <v>-3.5047096038082701</v>
      </c>
      <c r="N66">
        <f>(Table2[[#This Row],[1W Return vs Nifty]]-AVERAGE(Table2[1W Return vs Nifty]))/_xlfn.STDEV.P(Table2[1W Return vs Nifty])</f>
        <v>0.1314553847061869</v>
      </c>
      <c r="O66">
        <v>598.94000000000005</v>
      </c>
      <c r="P66">
        <v>604.13612030629497</v>
      </c>
      <c r="Q66">
        <v>526.670823131779</v>
      </c>
      <c r="R66">
        <v>19.4525534584116</v>
      </c>
      <c r="S66" s="1">
        <f>(Table2[[#This Row],[Close Price]]-Table2[[#This Row],[20D EMA]])/Table2[[#This Row],[20D EMA]]</f>
        <v>-6.7352322436304179E-2</v>
      </c>
      <c r="T66" s="1">
        <f>(Table2[[#This Row],[Close Price]]-Table2[[#This Row],[50D EMA]])/Table2[[#This Row],[50D EMA]]</f>
        <v>-7.5373941030389455E-2</v>
      </c>
      <c r="U66" s="1">
        <f>(Table2[[#This Row],[Close Price]]-Table2[[#This Row],[200D EMA]])/Table2[[#This Row],[200D EMA]]</f>
        <v>6.0624540919807096E-2</v>
      </c>
      <c r="V66">
        <v>0.41616054962416099</v>
      </c>
      <c r="W66">
        <v>542</v>
      </c>
      <c r="X66">
        <v>571.20000000000005</v>
      </c>
      <c r="Y66">
        <v>542</v>
      </c>
      <c r="Z66">
        <v>600.70000000000005</v>
      </c>
      <c r="AA66">
        <v>542</v>
      </c>
      <c r="AB66">
        <v>650</v>
      </c>
      <c r="AC66" s="1">
        <f>(Table2[[#This Row],[Close Price]]/Table2[[#This Row],[Day Low]])-1</f>
        <v>3.0627306273062871E-2</v>
      </c>
      <c r="AD66" s="1">
        <f>(Table2[[#This Row],[Day High]]/Table2[[#This Row],[Close Price]])-1</f>
        <v>2.2556390977443552E-2</v>
      </c>
      <c r="AE66" s="1">
        <f>(Table2[[#This Row],[Close Price]]/Table2[[#This Row],[Current Week Low]])-1</f>
        <v>3.0627306273062871E-2</v>
      </c>
      <c r="AF66" s="1">
        <f>(Table2[[#This Row],[Current Week High]]/Table2[[#This Row],[Close Price]])-1</f>
        <v>7.5366988900823495E-2</v>
      </c>
      <c r="AG66" s="1">
        <f>(Table2[[#This Row],[Close Price]]/Table2[[#This Row],[Current Month Low]])-1</f>
        <v>3.0627306273062871E-2</v>
      </c>
      <c r="AH66" s="1">
        <f>(Table2[[#This Row],[Current Month High]]/Table2[[#This Row],[Close Price]])-1</f>
        <v>0.16362334407447188</v>
      </c>
      <c r="AI66">
        <v>29.609738632294999</v>
      </c>
      <c r="AJ66">
        <v>119.57547169811301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-0.01</v>
      </c>
      <c r="AM66" t="s">
        <v>3165</v>
      </c>
      <c r="AN66">
        <v>-4.59</v>
      </c>
      <c r="AO66" t="s">
        <v>3165</v>
      </c>
      <c r="AP66">
        <v>0.22894747248414701</v>
      </c>
      <c r="AQ66">
        <f>(Table2[[#This Row],[Sharpe Ratio]]-AVERAGE(Table2[Sharpe Ratio]))/_xlfn.STDEV.P(Table2[Sharpe Ratio])</f>
        <v>1.9807304737969447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101</v>
      </c>
      <c r="AT66">
        <f>_xlfn.RANK.AVG(Table2[[#This Row],[6M Return vs Nifty Z-Score]],Table2[6M Return vs Nifty Z-Score])</f>
        <v>260</v>
      </c>
      <c r="AU66">
        <f>_xlfn.RANK.AVG(Table2[[#This Row],[Sharpe Ratio Z-Score]],Table2[Sharpe Ratio Z-Score])</f>
        <v>17</v>
      </c>
      <c r="AV66">
        <f>(Table2[[#This Row],[Rank 1Y]]+Table2[[#This Row],[Rank 6M]]+Table2[[#This Row],[Rank Sharpe]])/3</f>
        <v>126</v>
      </c>
    </row>
    <row r="67" spans="1:48" x14ac:dyDescent="0.3">
      <c r="A67" t="s">
        <v>263</v>
      </c>
      <c r="B67" t="s">
        <v>264</v>
      </c>
      <c r="C67" t="s">
        <v>3134</v>
      </c>
      <c r="D67" t="s">
        <v>265</v>
      </c>
      <c r="E67">
        <v>98312.467804475004</v>
      </c>
      <c r="F67">
        <v>10864.45</v>
      </c>
      <c r="G67">
        <v>83.338257609651606</v>
      </c>
      <c r="H67">
        <f>(Table2[[#This Row],[1Y Return vs Nifty]]-AVERAGE(Table2[1Y Return vs Nifty]))/_xlfn.STDEV.P(Table2[1Y Return vs Nifty])</f>
        <v>1.0208020223603722</v>
      </c>
      <c r="I67">
        <v>3.2597114962109699</v>
      </c>
      <c r="J67">
        <f>(Table2[[#This Row],[1M Return vs Nifty]]-AVERAGE(Table2[1M Return vs Nifty]))/_xlfn.STDEV.P(Table2[1M Return vs Nifty])</f>
        <v>0.55571581479865528</v>
      </c>
      <c r="K67">
        <v>16.4671868910306</v>
      </c>
      <c r="L67">
        <f>(Table2[[#This Row],[6M Return vs Nifty]]-AVERAGE(Table2[6M Return vs Nifty]))/_xlfn.STDEV.P(Table2[6M Return vs Nifty])</f>
        <v>0.41358136168843573</v>
      </c>
      <c r="M67">
        <v>-3.2915359033483398</v>
      </c>
      <c r="N67">
        <f>(Table2[[#This Row],[1W Return vs Nifty]]-AVERAGE(Table2[1W Return vs Nifty]))/_xlfn.STDEV.P(Table2[1W Return vs Nifty])</f>
        <v>0.17343430993447692</v>
      </c>
      <c r="O67">
        <v>11181.58</v>
      </c>
      <c r="P67">
        <v>11012.8406438117</v>
      </c>
      <c r="Q67">
        <v>9433.0028567606605</v>
      </c>
      <c r="R67">
        <v>37.183451693421098</v>
      </c>
      <c r="S67" s="1">
        <f>(Table2[[#This Row],[Close Price]]-Table2[[#This Row],[20D EMA]])/Table2[[#This Row],[20D EMA]]</f>
        <v>-2.8361823642097019E-2</v>
      </c>
      <c r="T67" s="1">
        <f>(Table2[[#This Row],[Close Price]]-Table2[[#This Row],[50D EMA]])/Table2[[#This Row],[50D EMA]]</f>
        <v>-1.347432952233649E-2</v>
      </c>
      <c r="U67" s="1">
        <f>(Table2[[#This Row],[Close Price]]-Table2[[#This Row],[200D EMA]])/Table2[[#This Row],[200D EMA]]</f>
        <v>0.15174882961192129</v>
      </c>
      <c r="V67">
        <v>0.690447629532149</v>
      </c>
      <c r="W67">
        <v>10530</v>
      </c>
      <c r="X67">
        <v>10969.95</v>
      </c>
      <c r="Y67">
        <v>10530</v>
      </c>
      <c r="Z67">
        <v>11624.8</v>
      </c>
      <c r="AA67">
        <v>10349.049999999999</v>
      </c>
      <c r="AB67">
        <v>11680</v>
      </c>
      <c r="AC67" s="1">
        <f>(Table2[[#This Row],[Close Price]]/Table2[[#This Row],[Day Low]])-1</f>
        <v>3.1761633428300184E-2</v>
      </c>
      <c r="AD67" s="1">
        <f>(Table2[[#This Row],[Day High]]/Table2[[#This Row],[Close Price]])-1</f>
        <v>9.7105697941450853E-3</v>
      </c>
      <c r="AE67" s="1">
        <f>(Table2[[#This Row],[Close Price]]/Table2[[#This Row],[Current Week Low]])-1</f>
        <v>3.1761633428300184E-2</v>
      </c>
      <c r="AF67" s="1">
        <f>(Table2[[#This Row],[Current Week High]]/Table2[[#This Row],[Close Price]])-1</f>
        <v>6.9985135004533072E-2</v>
      </c>
      <c r="AG67" s="1">
        <f>(Table2[[#This Row],[Close Price]]/Table2[[#This Row],[Current Month Low]])-1</f>
        <v>4.9801672617293624E-2</v>
      </c>
      <c r="AH67" s="1">
        <f>(Table2[[#This Row],[Current Month High]]/Table2[[#This Row],[Close Price]])-1</f>
        <v>7.5065926024787233E-2</v>
      </c>
      <c r="AI67">
        <v>22.399201064020701</v>
      </c>
      <c r="AJ67">
        <v>117.469499684738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0.08</v>
      </c>
      <c r="AM67" t="s">
        <v>3166</v>
      </c>
      <c r="AN67">
        <v>0.92</v>
      </c>
      <c r="AO67" t="s">
        <v>3166</v>
      </c>
      <c r="AP67">
        <v>0.16550478460368601</v>
      </c>
      <c r="AQ67">
        <f>(Table2[[#This Row],[Sharpe Ratio]]-AVERAGE(Table2[Sharpe Ratio]))/_xlfn.STDEV.P(Table2[Sharpe Ratio])</f>
        <v>1.2342919955733944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3.3978255043553349</v>
      </c>
      <c r="AS67">
        <f>_xlfn.RANK.AVG(Table2[[#This Row],[1Y Return vs Nifty Z-Score]],Table2[1Y Return vs Nifty Z-Score])</f>
        <v>102</v>
      </c>
      <c r="AT67">
        <f>_xlfn.RANK.AVG(Table2[[#This Row],[6M Return vs Nifty Z-Score]],Table2[6M Return vs Nifty Z-Score])</f>
        <v>195</v>
      </c>
      <c r="AU67">
        <f>_xlfn.RANK.AVG(Table2[[#This Row],[Sharpe Ratio Z-Score]],Table2[Sharpe Ratio Z-Score])</f>
        <v>86</v>
      </c>
      <c r="AV67">
        <f>(Table2[[#This Row],[Rank 1Y]]+Table2[[#This Row],[Rank 6M]]+Table2[[#This Row],[Rank Sharpe]])/3</f>
        <v>127.66666666666667</v>
      </c>
    </row>
    <row r="68" spans="1:48" x14ac:dyDescent="0.3">
      <c r="A68" t="s">
        <v>1148</v>
      </c>
      <c r="B68" t="s">
        <v>1149</v>
      </c>
      <c r="C68" t="s">
        <v>3122</v>
      </c>
      <c r="D68" t="s">
        <v>125</v>
      </c>
      <c r="E68">
        <v>10469.607251879999</v>
      </c>
      <c r="F68">
        <v>1705.2</v>
      </c>
      <c r="G68">
        <v>33.369001044684403</v>
      </c>
      <c r="H68">
        <f>(Table2[[#This Row],[1Y Return vs Nifty]]-AVERAGE(Table2[1Y Return vs Nifty]))/_xlfn.STDEV.P(Table2[1Y Return vs Nifty])</f>
        <v>0.16543635799993225</v>
      </c>
      <c r="I68">
        <v>-10.6033508513045</v>
      </c>
      <c r="J68">
        <f>(Table2[[#This Row],[1M Return vs Nifty]]-AVERAGE(Table2[1M Return vs Nifty]))/_xlfn.STDEV.P(Table2[1M Return vs Nifty])</f>
        <v>-1.0389564471620611</v>
      </c>
      <c r="K68">
        <v>46.618134321334502</v>
      </c>
      <c r="L68">
        <f>(Table2[[#This Row],[6M Return vs Nifty]]-AVERAGE(Table2[6M Return vs Nifty]))/_xlfn.STDEV.P(Table2[6M Return vs Nifty])</f>
        <v>1.451280915267797</v>
      </c>
      <c r="M68">
        <v>-7.6586208704313696</v>
      </c>
      <c r="N68">
        <f>(Table2[[#This Row],[1W Return vs Nifty]]-AVERAGE(Table2[1W Return vs Nifty]))/_xlfn.STDEV.P(Table2[1W Return vs Nifty])</f>
        <v>-0.68654763391336249</v>
      </c>
      <c r="O68">
        <v>1828.87</v>
      </c>
      <c r="P68">
        <v>1752.41852089091</v>
      </c>
      <c r="Q68">
        <v>1429.1721799264899</v>
      </c>
      <c r="R68">
        <v>23.246914619216099</v>
      </c>
      <c r="S68" s="1">
        <f>(Table2[[#This Row],[Close Price]]-Table2[[#This Row],[20D EMA]])/Table2[[#This Row],[20D EMA]]</f>
        <v>-6.7620990010224813E-2</v>
      </c>
      <c r="T68" s="1">
        <f>(Table2[[#This Row],[Close Price]]-Table2[[#This Row],[50D EMA]])/Table2[[#This Row],[50D EMA]]</f>
        <v>-2.6944773938422321E-2</v>
      </c>
      <c r="U68" s="1">
        <f>(Table2[[#This Row],[Close Price]]-Table2[[#This Row],[200D EMA]])/Table2[[#This Row],[200D EMA]]</f>
        <v>0.19313825440382401</v>
      </c>
      <c r="V68">
        <v>0.51616526284747799</v>
      </c>
      <c r="W68">
        <v>1660.55</v>
      </c>
      <c r="X68">
        <v>1754.95</v>
      </c>
      <c r="Y68">
        <v>1660.55</v>
      </c>
      <c r="Z68">
        <v>1856.2</v>
      </c>
      <c r="AA68">
        <v>1660.55</v>
      </c>
      <c r="AB68">
        <v>1954.45</v>
      </c>
      <c r="AC68" s="1">
        <f>(Table2[[#This Row],[Close Price]]/Table2[[#This Row],[Day Low]])-1</f>
        <v>2.6888681460961683E-2</v>
      </c>
      <c r="AD68" s="1">
        <f>(Table2[[#This Row],[Day High]]/Table2[[#This Row],[Close Price]])-1</f>
        <v>2.9175463288763748E-2</v>
      </c>
      <c r="AE68" s="1">
        <f>(Table2[[#This Row],[Close Price]]/Table2[[#This Row],[Current Week Low]])-1</f>
        <v>2.6888681460961683E-2</v>
      </c>
      <c r="AF68" s="1">
        <f>(Table2[[#This Row],[Current Week High]]/Table2[[#This Row],[Close Price]])-1</f>
        <v>8.8552662444288055E-2</v>
      </c>
      <c r="AG68" s="1">
        <f>(Table2[[#This Row],[Close Price]]/Table2[[#This Row],[Current Month Low]])-1</f>
        <v>2.6888681460961683E-2</v>
      </c>
      <c r="AH68" s="1">
        <f>(Table2[[#This Row],[Current Month High]]/Table2[[#This Row],[Close Price]])-1</f>
        <v>0.14617053718038941</v>
      </c>
      <c r="AI68">
        <v>29.017124091015699</v>
      </c>
      <c r="AJ68">
        <v>77.053265496833106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0.32</v>
      </c>
      <c r="AM68" t="s">
        <v>3166</v>
      </c>
      <c r="AN68">
        <v>-5.82</v>
      </c>
      <c r="AO68" t="s">
        <v>3165</v>
      </c>
      <c r="AP68">
        <v>0.166578420162318</v>
      </c>
      <c r="AQ68">
        <f>(Table2[[#This Row],[Sharpe Ratio]]-AVERAGE(Table2[Sharpe Ratio]))/_xlfn.STDEV.P(Table2[Sharpe Ratio])</f>
        <v>1.2469239145435043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1.1381371067358099</v>
      </c>
      <c r="AS68">
        <f>_xlfn.RANK.AVG(Table2[[#This Row],[1Y Return vs Nifty Z-Score]],Table2[1Y Return vs Nifty Z-Score])</f>
        <v>244</v>
      </c>
      <c r="AT68">
        <f>_xlfn.RANK.AVG(Table2[[#This Row],[6M Return vs Nifty Z-Score]],Table2[6M Return vs Nifty Z-Score])</f>
        <v>58</v>
      </c>
      <c r="AU68">
        <f>_xlfn.RANK.AVG(Table2[[#This Row],[Sharpe Ratio Z-Score]],Table2[Sharpe Ratio Z-Score])</f>
        <v>81</v>
      </c>
      <c r="AV68">
        <f>(Table2[[#This Row],[Rank 1Y]]+Table2[[#This Row],[Rank 6M]]+Table2[[#This Row],[Rank Sharpe]])/3</f>
        <v>127.66666666666667</v>
      </c>
    </row>
    <row r="69" spans="1:48" x14ac:dyDescent="0.3">
      <c r="A69" t="s">
        <v>327</v>
      </c>
      <c r="B69" t="s">
        <v>328</v>
      </c>
      <c r="C69" t="s">
        <v>3118</v>
      </c>
      <c r="D69" t="s">
        <v>67</v>
      </c>
      <c r="E69">
        <v>82135.560406544901</v>
      </c>
      <c r="F69">
        <v>504.95</v>
      </c>
      <c r="G69">
        <v>119.66855997314499</v>
      </c>
      <c r="H69">
        <f>(Table2[[#This Row],[1Y Return vs Nifty]]-AVERAGE(Table2[1Y Return vs Nifty]))/_xlfn.STDEV.P(Table2[1Y Return vs Nifty])</f>
        <v>1.6426982712501734</v>
      </c>
      <c r="I69">
        <v>-2.9878477642991101</v>
      </c>
      <c r="J69">
        <f>(Table2[[#This Row],[1M Return vs Nifty]]-AVERAGE(Table2[1M Return vs Nifty]))/_xlfn.STDEV.P(Table2[1M Return vs Nifty])</f>
        <v>-0.16294281977617658</v>
      </c>
      <c r="K69">
        <v>18.971019410172399</v>
      </c>
      <c r="L69">
        <f>(Table2[[#This Row],[6M Return vs Nifty]]-AVERAGE(Table2[6M Return vs Nifty]))/_xlfn.STDEV.P(Table2[6M Return vs Nifty])</f>
        <v>0.49975530011464669</v>
      </c>
      <c r="M69">
        <v>-5.4393099449903701</v>
      </c>
      <c r="N69">
        <f>(Table2[[#This Row],[1W Return vs Nifty]]-AVERAGE(Table2[1W Return vs Nifty]))/_xlfn.STDEV.P(Table2[1W Return vs Nifty])</f>
        <v>-0.24951301286766409</v>
      </c>
      <c r="O69">
        <v>554.44000000000005</v>
      </c>
      <c r="P69">
        <v>576.22092581654601</v>
      </c>
      <c r="Q69">
        <v>479.530141094729</v>
      </c>
      <c r="R69">
        <v>26.744587578942902</v>
      </c>
      <c r="S69" s="1">
        <f>(Table2[[#This Row],[Close Price]]-Table2[[#This Row],[20D EMA]])/Table2[[#This Row],[20D EMA]]</f>
        <v>-8.9261236563018653E-2</v>
      </c>
      <c r="T69" s="1">
        <f>(Table2[[#This Row],[Close Price]]-Table2[[#This Row],[50D EMA]])/Table2[[#This Row],[50D EMA]]</f>
        <v>-0.12368680591658496</v>
      </c>
      <c r="U69" s="1">
        <f>(Table2[[#This Row],[Close Price]]-Table2[[#This Row],[200D EMA]])/Table2[[#This Row],[200D EMA]]</f>
        <v>5.3009929359684203E-2</v>
      </c>
      <c r="V69">
        <v>0.46108286155835998</v>
      </c>
      <c r="W69">
        <v>493.05</v>
      </c>
      <c r="X69">
        <v>523.54999999999995</v>
      </c>
      <c r="Y69">
        <v>493.05</v>
      </c>
      <c r="Z69">
        <v>534.65</v>
      </c>
      <c r="AA69">
        <v>493.05</v>
      </c>
      <c r="AB69">
        <v>594</v>
      </c>
      <c r="AC69" s="1">
        <f>(Table2[[#This Row],[Close Price]]/Table2[[#This Row],[Day Low]])-1</f>
        <v>2.4135483216712217E-2</v>
      </c>
      <c r="AD69" s="1">
        <f>(Table2[[#This Row],[Day High]]/Table2[[#This Row],[Close Price]])-1</f>
        <v>3.6835330230715835E-2</v>
      </c>
      <c r="AE69" s="1">
        <f>(Table2[[#This Row],[Close Price]]/Table2[[#This Row],[Current Week Low]])-1</f>
        <v>2.4135483216712217E-2</v>
      </c>
      <c r="AF69" s="1">
        <f>(Table2[[#This Row],[Current Week High]]/Table2[[#This Row],[Close Price]])-1</f>
        <v>5.8817704723239883E-2</v>
      </c>
      <c r="AG69" s="1">
        <f>(Table2[[#This Row],[Close Price]]/Table2[[#This Row],[Current Month Low]])-1</f>
        <v>2.4135483216712217E-2</v>
      </c>
      <c r="AH69" s="1">
        <f>(Table2[[#This Row],[Current Month High]]/Table2[[#This Row],[Close Price]])-1</f>
        <v>0.17635409446479855</v>
      </c>
      <c r="AI69">
        <v>52.074462818100798</v>
      </c>
      <c r="AJ69">
        <v>158.33049113233201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-0.06</v>
      </c>
      <c r="AM69" t="s">
        <v>3165</v>
      </c>
      <c r="AN69">
        <v>-7.75</v>
      </c>
      <c r="AO69" t="s">
        <v>3165</v>
      </c>
      <c r="AP69">
        <v>0.12267260304851101</v>
      </c>
      <c r="AQ69">
        <f>(Table2[[#This Row],[Sharpe Ratio]]-AVERAGE(Table2[Sharpe Ratio]))/_xlfn.STDEV.P(Table2[Sharpe Ratio])</f>
        <v>0.73034757759285995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49</v>
      </c>
      <c r="AT69">
        <f>_xlfn.RANK.AVG(Table2[[#This Row],[6M Return vs Nifty Z-Score]],Table2[6M Return vs Nifty Z-Score])</f>
        <v>177</v>
      </c>
      <c r="AU69">
        <f>_xlfn.RANK.AVG(Table2[[#This Row],[Sharpe Ratio Z-Score]],Table2[Sharpe Ratio Z-Score])</f>
        <v>160</v>
      </c>
      <c r="AV69">
        <f>(Table2[[#This Row],[Rank 1Y]]+Table2[[#This Row],[Rank 6M]]+Table2[[#This Row],[Rank Sharpe]])/3</f>
        <v>128.66666666666666</v>
      </c>
    </row>
    <row r="70" spans="1:48" x14ac:dyDescent="0.3">
      <c r="A70" t="s">
        <v>821</v>
      </c>
      <c r="B70" t="s">
        <v>822</v>
      </c>
      <c r="C70" t="s">
        <v>3122</v>
      </c>
      <c r="D70" t="s">
        <v>251</v>
      </c>
      <c r="E70">
        <v>18820.272305999999</v>
      </c>
      <c r="F70">
        <v>2697.4</v>
      </c>
      <c r="G70">
        <v>62.231077420762801</v>
      </c>
      <c r="H70">
        <f>(Table2[[#This Row],[1Y Return vs Nifty]]-AVERAGE(Table2[1Y Return vs Nifty]))/_xlfn.STDEV.P(Table2[1Y Return vs Nifty])</f>
        <v>0.65949272047850138</v>
      </c>
      <c r="I70">
        <v>4.5193193274233199</v>
      </c>
      <c r="J70">
        <f>(Table2[[#This Row],[1M Return vs Nifty]]-AVERAGE(Table2[1M Return vs Nifty]))/_xlfn.STDEV.P(Table2[1M Return vs Nifty])</f>
        <v>0.70060888524948695</v>
      </c>
      <c r="K70">
        <v>61.4297944498296</v>
      </c>
      <c r="L70">
        <f>(Table2[[#This Row],[6M Return vs Nifty]]-AVERAGE(Table2[6M Return vs Nifty]))/_xlfn.STDEV.P(Table2[6M Return vs Nifty])</f>
        <v>1.9610510688803022</v>
      </c>
      <c r="M70">
        <v>1.6135877496800199</v>
      </c>
      <c r="N70">
        <f>(Table2[[#This Row],[1W Return vs Nifty]]-AVERAGE(Table2[1W Return vs Nifty]))/_xlfn.STDEV.P(Table2[1W Return vs Nifty])</f>
        <v>1.1393687503543404</v>
      </c>
      <c r="O70">
        <v>2683.07</v>
      </c>
      <c r="P70">
        <v>2582.3817771886902</v>
      </c>
      <c r="Q70">
        <v>2058.3223284792898</v>
      </c>
      <c r="R70">
        <v>51.043565476633503</v>
      </c>
      <c r="S70" s="1">
        <f>(Table2[[#This Row],[Close Price]]-Table2[[#This Row],[20D EMA]])/Table2[[#This Row],[20D EMA]]</f>
        <v>5.3408968085066457E-3</v>
      </c>
      <c r="T70" s="1">
        <f>(Table2[[#This Row],[Close Price]]-Table2[[#This Row],[50D EMA]])/Table2[[#This Row],[50D EMA]]</f>
        <v>4.453958892806488E-2</v>
      </c>
      <c r="U70" s="1">
        <f>(Table2[[#This Row],[Close Price]]-Table2[[#This Row],[200D EMA]])/Table2[[#This Row],[200D EMA]]</f>
        <v>0.31048473928418568</v>
      </c>
      <c r="V70">
        <v>0.70783599179015699</v>
      </c>
      <c r="W70">
        <v>2635.05</v>
      </c>
      <c r="X70">
        <v>2745.9</v>
      </c>
      <c r="Y70">
        <v>2600.1</v>
      </c>
      <c r="Z70">
        <v>2944</v>
      </c>
      <c r="AA70">
        <v>2450</v>
      </c>
      <c r="AB70">
        <v>2975</v>
      </c>
      <c r="AC70" s="1">
        <f>(Table2[[#This Row],[Close Price]]/Table2[[#This Row],[Day Low]])-1</f>
        <v>2.3661790098859603E-2</v>
      </c>
      <c r="AD70" s="1">
        <f>(Table2[[#This Row],[Day High]]/Table2[[#This Row],[Close Price]])-1</f>
        <v>1.798027730407048E-2</v>
      </c>
      <c r="AE70" s="1">
        <f>(Table2[[#This Row],[Close Price]]/Table2[[#This Row],[Current Week Low]])-1</f>
        <v>3.7421637629321935E-2</v>
      </c>
      <c r="AF70" s="1">
        <f>(Table2[[#This Row],[Current Week High]]/Table2[[#This Row],[Close Price]])-1</f>
        <v>9.1421368725439267E-2</v>
      </c>
      <c r="AG70" s="1">
        <f>(Table2[[#This Row],[Close Price]]/Table2[[#This Row],[Current Month Low]])-1</f>
        <v>0.10097959183673466</v>
      </c>
      <c r="AH70" s="1">
        <f>(Table2[[#This Row],[Current Month High]]/Table2[[#This Row],[Close Price]])-1</f>
        <v>0.10291391710536058</v>
      </c>
      <c r="AI70">
        <v>10.291391710536001</v>
      </c>
      <c r="AJ70">
        <v>114.19836417057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0.28999999999999998</v>
      </c>
      <c r="AM70" t="s">
        <v>3166</v>
      </c>
      <c r="AN70">
        <v>8.64</v>
      </c>
      <c r="AO70" t="s">
        <v>3166</v>
      </c>
      <c r="AP70">
        <v>0.10042035095328</v>
      </c>
      <c r="AQ70">
        <f>(Table2[[#This Row],[Sharpe Ratio]]-AVERAGE(Table2[Sharpe Ratio]))/_xlfn.STDEV.P(Table2[Sharpe Ratio])</f>
        <v>0.46853746604292767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4.9290588910055586</v>
      </c>
      <c r="AS70">
        <f>_xlfn.RANK.AVG(Table2[[#This Row],[1Y Return vs Nifty Z-Score]],Table2[1Y Return vs Nifty Z-Score])</f>
        <v>139</v>
      </c>
      <c r="AT70">
        <f>_xlfn.RANK.AVG(Table2[[#This Row],[6M Return vs Nifty Z-Score]],Table2[6M Return vs Nifty Z-Score])</f>
        <v>33</v>
      </c>
      <c r="AU70">
        <f>_xlfn.RANK.AVG(Table2[[#This Row],[Sharpe Ratio Z-Score]],Table2[Sharpe Ratio Z-Score])</f>
        <v>223</v>
      </c>
      <c r="AV70">
        <f>(Table2[[#This Row],[Rank 1Y]]+Table2[[#This Row],[Rank 6M]]+Table2[[#This Row],[Rank Sharpe]])/3</f>
        <v>131.66666666666666</v>
      </c>
    </row>
    <row r="71" spans="1:48" x14ac:dyDescent="0.3">
      <c r="A71" t="s">
        <v>203</v>
      </c>
      <c r="B71" t="s">
        <v>204</v>
      </c>
      <c r="C71" t="s">
        <v>3126</v>
      </c>
      <c r="D71" t="s">
        <v>80</v>
      </c>
      <c r="E71">
        <v>121672.49233763</v>
      </c>
      <c r="F71">
        <v>2562.9499999999998</v>
      </c>
      <c r="G71">
        <v>34.946172328917498</v>
      </c>
      <c r="H71">
        <f>(Table2[[#This Row],[1Y Return vs Nifty]]-AVERAGE(Table2[1Y Return vs Nifty]))/_xlfn.STDEV.P(Table2[1Y Return vs Nifty])</f>
        <v>0.19243412134656682</v>
      </c>
      <c r="I71">
        <v>-0.145520261095756</v>
      </c>
      <c r="J71">
        <f>(Table2[[#This Row],[1M Return vs Nifty]]-AVERAGE(Table2[1M Return vs Nifty]))/_xlfn.STDEV.P(Table2[1M Return vs Nifty])</f>
        <v>0.16401097406424248</v>
      </c>
      <c r="K71">
        <v>21.981604511891099</v>
      </c>
      <c r="L71">
        <f>(Table2[[#This Row],[6M Return vs Nifty]]-AVERAGE(Table2[6M Return vs Nifty]))/_xlfn.STDEV.P(Table2[6M Return vs Nifty])</f>
        <v>0.60337004798576133</v>
      </c>
      <c r="M71">
        <v>-3.5664976965338999</v>
      </c>
      <c r="N71">
        <f>(Table2[[#This Row],[1W Return vs Nifty]]-AVERAGE(Table2[1W Return vs Nifty]))/_xlfn.STDEV.P(Table2[1W Return vs Nifty])</f>
        <v>0.11928785316298222</v>
      </c>
      <c r="O71">
        <v>2740.52</v>
      </c>
      <c r="P71">
        <v>2714.05202133375</v>
      </c>
      <c r="Q71">
        <v>2356.90924253819</v>
      </c>
      <c r="R71">
        <v>26.230113292984001</v>
      </c>
      <c r="S71" s="1">
        <f>(Table2[[#This Row],[Close Price]]-Table2[[#This Row],[20D EMA]])/Table2[[#This Row],[20D EMA]]</f>
        <v>-6.479427261979484E-2</v>
      </c>
      <c r="T71" s="1">
        <f>(Table2[[#This Row],[Close Price]]-Table2[[#This Row],[50D EMA]])/Table2[[#This Row],[50D EMA]]</f>
        <v>-5.5673959137855805E-2</v>
      </c>
      <c r="U71" s="1">
        <f>(Table2[[#This Row],[Close Price]]-Table2[[#This Row],[200D EMA]])/Table2[[#This Row],[200D EMA]]</f>
        <v>8.7419894556449482E-2</v>
      </c>
      <c r="V71">
        <v>0.94919802650466201</v>
      </c>
      <c r="W71">
        <v>2485.9</v>
      </c>
      <c r="X71">
        <v>2771.9</v>
      </c>
      <c r="Y71">
        <v>2485.9</v>
      </c>
      <c r="Z71">
        <v>2771.9</v>
      </c>
      <c r="AA71">
        <v>2485.9</v>
      </c>
      <c r="AB71">
        <v>2875.25</v>
      </c>
      <c r="AC71" s="1">
        <f>(Table2[[#This Row],[Close Price]]/Table2[[#This Row],[Day Low]])-1</f>
        <v>3.0994810732531297E-2</v>
      </c>
      <c r="AD71" s="1">
        <f>(Table2[[#This Row],[Day High]]/Table2[[#This Row],[Close Price]])-1</f>
        <v>8.152714645233039E-2</v>
      </c>
      <c r="AE71" s="1">
        <f>(Table2[[#This Row],[Close Price]]/Table2[[#This Row],[Current Week Low]])-1</f>
        <v>3.0994810732531297E-2</v>
      </c>
      <c r="AF71" s="1">
        <f>(Table2[[#This Row],[Current Week High]]/Table2[[#This Row],[Close Price]])-1</f>
        <v>8.152714645233039E-2</v>
      </c>
      <c r="AG71" s="1">
        <f>(Table2[[#This Row],[Close Price]]/Table2[[#This Row],[Current Month Low]])-1</f>
        <v>3.0994810732531297E-2</v>
      </c>
      <c r="AH71" s="1">
        <f>(Table2[[#This Row],[Current Month High]]/Table2[[#This Row],[Close Price]])-1</f>
        <v>0.12185177237168121</v>
      </c>
      <c r="AI71">
        <v>15.413878538403001</v>
      </c>
      <c r="AJ71">
        <v>65.511785598966696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0.04</v>
      </c>
      <c r="AM71" t="s">
        <v>3166</v>
      </c>
      <c r="AN71">
        <v>-2.84</v>
      </c>
      <c r="AO71" t="s">
        <v>3165</v>
      </c>
      <c r="AP71">
        <v>0.22531924376158199</v>
      </c>
      <c r="AQ71">
        <f>(Table2[[#This Row],[Sharpe Ratio]]-AVERAGE(Table2[Sharpe Ratio]))/_xlfn.STDEV.P(Table2[Sharpe Ratio])</f>
        <v>1.9380423466573553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3.017145343216908</v>
      </c>
      <c r="AS71">
        <f>_xlfn.RANK.AVG(Table2[[#This Row],[1Y Return vs Nifty Z-Score]],Table2[1Y Return vs Nifty Z-Score])</f>
        <v>239</v>
      </c>
      <c r="AT71">
        <f>_xlfn.RANK.AVG(Table2[[#This Row],[6M Return vs Nifty Z-Score]],Table2[6M Return vs Nifty Z-Score])</f>
        <v>146</v>
      </c>
      <c r="AU71">
        <f>_xlfn.RANK.AVG(Table2[[#This Row],[Sharpe Ratio Z-Score]],Table2[Sharpe Ratio Z-Score])</f>
        <v>18</v>
      </c>
      <c r="AV71">
        <f>(Table2[[#This Row],[Rank 1Y]]+Table2[[#This Row],[Rank 6M]]+Table2[[#This Row],[Rank Sharpe]])/3</f>
        <v>134.33333333333334</v>
      </c>
    </row>
    <row r="72" spans="1:48" x14ac:dyDescent="0.3">
      <c r="A72" t="s">
        <v>900</v>
      </c>
      <c r="B72" t="s">
        <v>901</v>
      </c>
      <c r="C72" t="s">
        <v>3131</v>
      </c>
      <c r="D72" t="s">
        <v>275</v>
      </c>
      <c r="E72">
        <v>16426.842689609999</v>
      </c>
      <c r="F72">
        <v>1132.05</v>
      </c>
      <c r="G72">
        <v>85.325305369049104</v>
      </c>
      <c r="H72">
        <f>(Table2[[#This Row],[1Y Return vs Nifty]]-AVERAGE(Table2[1Y Return vs Nifty]))/_xlfn.STDEV.P(Table2[1Y Return vs Nifty])</f>
        <v>1.054815985018055</v>
      </c>
      <c r="I72">
        <v>-3.5377811459633799</v>
      </c>
      <c r="J72">
        <f>(Table2[[#This Row],[1M Return vs Nifty]]-AVERAGE(Table2[1M Return vs Nifty]))/_xlfn.STDEV.P(Table2[1M Return vs Nifty])</f>
        <v>-0.22620182328368341</v>
      </c>
      <c r="K72">
        <v>10.9448028734875</v>
      </c>
      <c r="L72">
        <f>(Table2[[#This Row],[6M Return vs Nifty]]-AVERAGE(Table2[6M Return vs Nifty]))/_xlfn.STDEV.P(Table2[6M Return vs Nifty])</f>
        <v>0.22351849739719201</v>
      </c>
      <c r="M72">
        <v>-7.2474766203105103</v>
      </c>
      <c r="N72">
        <f>(Table2[[#This Row],[1W Return vs Nifty]]-AVERAGE(Table2[1W Return vs Nifty]))/_xlfn.STDEV.P(Table2[1W Return vs Nifty])</f>
        <v>-0.60558364212344129</v>
      </c>
      <c r="O72">
        <v>1184.56</v>
      </c>
      <c r="P72">
        <v>1219.15785132224</v>
      </c>
      <c r="Q72">
        <v>1079.7381985510499</v>
      </c>
      <c r="R72">
        <v>35.410305773067101</v>
      </c>
      <c r="S72" s="1">
        <f>(Table2[[#This Row],[Close Price]]-Table2[[#This Row],[20D EMA]])/Table2[[#This Row],[20D EMA]]</f>
        <v>-4.4328695887080431E-2</v>
      </c>
      <c r="T72" s="1">
        <f>(Table2[[#This Row],[Close Price]]-Table2[[#This Row],[50D EMA]])/Table2[[#This Row],[50D EMA]]</f>
        <v>-7.1449198500232847E-2</v>
      </c>
      <c r="U72" s="1">
        <f>(Table2[[#This Row],[Close Price]]-Table2[[#This Row],[200D EMA]])/Table2[[#This Row],[200D EMA]]</f>
        <v>4.8448597557398325E-2</v>
      </c>
      <c r="V72">
        <v>0.71918067765897897</v>
      </c>
      <c r="W72">
        <v>1094.05</v>
      </c>
      <c r="X72">
        <v>1139.9000000000001</v>
      </c>
      <c r="Y72">
        <v>1094.05</v>
      </c>
      <c r="Z72">
        <v>1189.4000000000001</v>
      </c>
      <c r="AA72">
        <v>1094.05</v>
      </c>
      <c r="AB72">
        <v>1248.8499999999999</v>
      </c>
      <c r="AC72" s="1">
        <f>(Table2[[#This Row],[Close Price]]/Table2[[#This Row],[Day Low]])-1</f>
        <v>3.4733330286550013E-2</v>
      </c>
      <c r="AD72" s="1">
        <f>(Table2[[#This Row],[Day High]]/Table2[[#This Row],[Close Price]])-1</f>
        <v>6.9343226889273524E-3</v>
      </c>
      <c r="AE72" s="1">
        <f>(Table2[[#This Row],[Close Price]]/Table2[[#This Row],[Current Week Low]])-1</f>
        <v>3.4733330286550013E-2</v>
      </c>
      <c r="AF72" s="1">
        <f>(Table2[[#This Row],[Current Week High]]/Table2[[#This Row],[Close Price]])-1</f>
        <v>5.066030652356357E-2</v>
      </c>
      <c r="AG72" s="1">
        <f>(Table2[[#This Row],[Close Price]]/Table2[[#This Row],[Current Month Low]])-1</f>
        <v>3.4733330286550013E-2</v>
      </c>
      <c r="AH72" s="1">
        <f>(Table2[[#This Row],[Current Month High]]/Table2[[#This Row],[Close Price]])-1</f>
        <v>0.10317565478556601</v>
      </c>
      <c r="AI72">
        <v>28.086215273176901</v>
      </c>
      <c r="AJ72">
        <v>128.42009685229999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0.04</v>
      </c>
      <c r="AM72" t="s">
        <v>3166</v>
      </c>
      <c r="AN72">
        <v>1.57</v>
      </c>
      <c r="AO72" t="s">
        <v>3166</v>
      </c>
      <c r="AP72">
        <v>0.18329492910581399</v>
      </c>
      <c r="AQ72">
        <f>(Table2[[#This Row],[Sharpe Ratio]]-AVERAGE(Table2[Sharpe Ratio]))/_xlfn.STDEV.P(Table2[Sharpe Ratio])</f>
        <v>1.443602931682632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98</v>
      </c>
      <c r="AT72">
        <f>_xlfn.RANK.AVG(Table2[[#This Row],[6M Return vs Nifty Z-Score]],Table2[6M Return vs Nifty Z-Score])</f>
        <v>246</v>
      </c>
      <c r="AU72">
        <f>_xlfn.RANK.AVG(Table2[[#This Row],[Sharpe Ratio Z-Score]],Table2[Sharpe Ratio Z-Score])</f>
        <v>60</v>
      </c>
      <c r="AV72">
        <f>(Table2[[#This Row],[Rank 1Y]]+Table2[[#This Row],[Rank 6M]]+Table2[[#This Row],[Rank Sharpe]])/3</f>
        <v>134.66666666666666</v>
      </c>
    </row>
    <row r="73" spans="1:48" x14ac:dyDescent="0.3">
      <c r="A73" t="s">
        <v>1301</v>
      </c>
      <c r="B73" t="s">
        <v>1302</v>
      </c>
      <c r="C73" t="s">
        <v>3134</v>
      </c>
      <c r="D73" t="s">
        <v>265</v>
      </c>
      <c r="E73">
        <v>8565.1495701200001</v>
      </c>
      <c r="F73">
        <v>2061.4</v>
      </c>
      <c r="G73">
        <v>98.943260854961096</v>
      </c>
      <c r="H73">
        <f>(Table2[[#This Row],[1Y Return vs Nifty]]-AVERAGE(Table2[1Y Return vs Nifty]))/_xlfn.STDEV.P(Table2[1Y Return vs Nifty])</f>
        <v>1.2879259478667817</v>
      </c>
      <c r="I73">
        <v>6.8272459652856101</v>
      </c>
      <c r="J73">
        <f>(Table2[[#This Row],[1M Return vs Nifty]]-AVERAGE(Table2[1M Return vs Nifty]))/_xlfn.STDEV.P(Table2[1M Return vs Nifty])</f>
        <v>0.96609038564098215</v>
      </c>
      <c r="K73">
        <v>43.351451420718703</v>
      </c>
      <c r="L73">
        <f>(Table2[[#This Row],[6M Return vs Nifty]]-AVERAGE(Table2[6M Return vs Nifty]))/_xlfn.STDEV.P(Table2[6M Return vs Nifty])</f>
        <v>1.3388520970527078</v>
      </c>
      <c r="M73">
        <v>-11.401757031244401</v>
      </c>
      <c r="N73">
        <f>(Table2[[#This Row],[1W Return vs Nifty]]-AVERAGE(Table2[1W Return vs Nifty]))/_xlfn.STDEV.P(Table2[1W Return vs Nifty])</f>
        <v>-1.4236593539569644</v>
      </c>
      <c r="O73">
        <v>2156.7199999999998</v>
      </c>
      <c r="P73">
        <v>2043.21538887611</v>
      </c>
      <c r="Q73">
        <v>1590.8899251299899</v>
      </c>
      <c r="R73">
        <v>39.359379031055902</v>
      </c>
      <c r="S73" s="1">
        <f>(Table2[[#This Row],[Close Price]]-Table2[[#This Row],[20D EMA]])/Table2[[#This Row],[20D EMA]]</f>
        <v>-4.4196743202640915E-2</v>
      </c>
      <c r="T73" s="1">
        <f>(Table2[[#This Row],[Close Price]]-Table2[[#This Row],[50D EMA]])/Table2[[#This Row],[50D EMA]]</f>
        <v>8.8999971431757644E-3</v>
      </c>
      <c r="U73" s="1">
        <f>(Table2[[#This Row],[Close Price]]-Table2[[#This Row],[200D EMA]])/Table2[[#This Row],[200D EMA]]</f>
        <v>0.29575275286979097</v>
      </c>
      <c r="V73">
        <v>0.47649605158789998</v>
      </c>
      <c r="W73">
        <v>1990.55</v>
      </c>
      <c r="X73">
        <v>2094.15</v>
      </c>
      <c r="Y73">
        <v>1990.55</v>
      </c>
      <c r="Z73">
        <v>2211.9499999999998</v>
      </c>
      <c r="AA73">
        <v>1990.55</v>
      </c>
      <c r="AB73">
        <v>2406.75</v>
      </c>
      <c r="AC73" s="1">
        <f>(Table2[[#This Row],[Close Price]]/Table2[[#This Row],[Day Low]])-1</f>
        <v>3.5593177764939421E-2</v>
      </c>
      <c r="AD73" s="1">
        <f>(Table2[[#This Row],[Day High]]/Table2[[#This Row],[Close Price]])-1</f>
        <v>1.5887261084699622E-2</v>
      </c>
      <c r="AE73" s="1">
        <f>(Table2[[#This Row],[Close Price]]/Table2[[#This Row],[Current Week Low]])-1</f>
        <v>3.5593177764939421E-2</v>
      </c>
      <c r="AF73" s="1">
        <f>(Table2[[#This Row],[Current Week High]]/Table2[[#This Row],[Close Price]])-1</f>
        <v>7.3032890268749151E-2</v>
      </c>
      <c r="AG73" s="1">
        <f>(Table2[[#This Row],[Close Price]]/Table2[[#This Row],[Current Month Low]])-1</f>
        <v>3.5593177764939421E-2</v>
      </c>
      <c r="AH73" s="1">
        <f>(Table2[[#This Row],[Current Month High]]/Table2[[#This Row],[Close Price]])-1</f>
        <v>0.16753177452216939</v>
      </c>
      <c r="AI73">
        <v>16.753177452216899</v>
      </c>
      <c r="AJ73">
        <v>136.37197569086101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0.21</v>
      </c>
      <c r="AM73" t="s">
        <v>3166</v>
      </c>
      <c r="AN73">
        <v>1.04</v>
      </c>
      <c r="AO73" t="s">
        <v>3166</v>
      </c>
      <c r="AP73">
        <v>8.5010561782438002E-2</v>
      </c>
      <c r="AQ73">
        <f>(Table2[[#This Row],[Sharpe Ratio]]-AVERAGE(Table2[Sharpe Ratio]))/_xlfn.STDEV.P(Table2[Sharpe Ratio])</f>
        <v>0.28723273317754172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2.4564418097810492</v>
      </c>
      <c r="AS73">
        <f>_xlfn.RANK.AVG(Table2[[#This Row],[1Y Return vs Nifty Z-Score]],Table2[1Y Return vs Nifty Z-Score])</f>
        <v>74</v>
      </c>
      <c r="AT73">
        <f>_xlfn.RANK.AVG(Table2[[#This Row],[6M Return vs Nifty Z-Score]],Table2[6M Return vs Nifty Z-Score])</f>
        <v>65</v>
      </c>
      <c r="AU73">
        <f>_xlfn.RANK.AVG(Table2[[#This Row],[Sharpe Ratio Z-Score]],Table2[Sharpe Ratio Z-Score])</f>
        <v>268</v>
      </c>
      <c r="AV73">
        <f>(Table2[[#This Row],[Rank 1Y]]+Table2[[#This Row],[Rank 6M]]+Table2[[#This Row],[Rank Sharpe]])/3</f>
        <v>135.66666666666666</v>
      </c>
    </row>
    <row r="74" spans="1:48" x14ac:dyDescent="0.3">
      <c r="A74" t="s">
        <v>616</v>
      </c>
      <c r="B74" t="s">
        <v>617</v>
      </c>
      <c r="C74" t="s">
        <v>3120</v>
      </c>
      <c r="D74" t="s">
        <v>395</v>
      </c>
      <c r="E74">
        <v>30939.314999999999</v>
      </c>
      <c r="F74">
        <v>1480.35</v>
      </c>
      <c r="G74">
        <v>99.7717592680699</v>
      </c>
      <c r="H74">
        <f>(Table2[[#This Row],[1Y Return vs Nifty]]-AVERAGE(Table2[1Y Return vs Nifty]))/_xlfn.STDEV.P(Table2[1Y Return vs Nifty])</f>
        <v>1.3021080499084443</v>
      </c>
      <c r="I74">
        <v>3.8779833414599403E-2</v>
      </c>
      <c r="J74">
        <f>(Table2[[#This Row],[1M Return vs Nifty]]-AVERAGE(Table2[1M Return vs Nifty]))/_xlfn.STDEV.P(Table2[1M Return vs Nifty])</f>
        <v>0.18521106977362048</v>
      </c>
      <c r="K74">
        <v>31.347606142283901</v>
      </c>
      <c r="L74">
        <f>(Table2[[#This Row],[6M Return vs Nifty]]-AVERAGE(Table2[6M Return vs Nifty]))/_xlfn.STDEV.P(Table2[6M Return vs Nifty])</f>
        <v>0.92571798524871385</v>
      </c>
      <c r="M74">
        <v>-4.98107316566532</v>
      </c>
      <c r="N74">
        <f>(Table2[[#This Row],[1W Return vs Nifty]]-AVERAGE(Table2[1W Return vs Nifty]))/_xlfn.STDEV.P(Table2[1W Return vs Nifty])</f>
        <v>-0.15927539230454726</v>
      </c>
      <c r="O74">
        <v>1492.32</v>
      </c>
      <c r="P74">
        <v>1428.72824914847</v>
      </c>
      <c r="Q74">
        <v>1168.2619433582499</v>
      </c>
      <c r="R74">
        <v>44.934235838832599</v>
      </c>
      <c r="S74" s="1">
        <f>(Table2[[#This Row],[Close Price]]-Table2[[#This Row],[20D EMA]])/Table2[[#This Row],[20D EMA]]</f>
        <v>-8.0210678674815239E-3</v>
      </c>
      <c r="T74" s="1">
        <f>(Table2[[#This Row],[Close Price]]-Table2[[#This Row],[50D EMA]])/Table2[[#This Row],[50D EMA]]</f>
        <v>3.6131259308617117E-2</v>
      </c>
      <c r="U74" s="1">
        <f>(Table2[[#This Row],[Close Price]]-Table2[[#This Row],[200D EMA]])/Table2[[#This Row],[200D EMA]]</f>
        <v>0.26713876833531974</v>
      </c>
      <c r="V74">
        <v>1.52972538349083</v>
      </c>
      <c r="W74">
        <v>1436.4</v>
      </c>
      <c r="X74">
        <v>1506</v>
      </c>
      <c r="Y74">
        <v>1436.4</v>
      </c>
      <c r="Z74">
        <v>1604.9</v>
      </c>
      <c r="AA74">
        <v>1344.6</v>
      </c>
      <c r="AB74">
        <v>1640</v>
      </c>
      <c r="AC74" s="1">
        <f>(Table2[[#This Row],[Close Price]]/Table2[[#This Row],[Day Low]])-1</f>
        <v>3.0597326649958179E-2</v>
      </c>
      <c r="AD74" s="1">
        <f>(Table2[[#This Row],[Day High]]/Table2[[#This Row],[Close Price]])-1</f>
        <v>1.7326983483635594E-2</v>
      </c>
      <c r="AE74" s="1">
        <f>(Table2[[#This Row],[Close Price]]/Table2[[#This Row],[Current Week Low]])-1</f>
        <v>3.0597326649958179E-2</v>
      </c>
      <c r="AF74" s="1">
        <f>(Table2[[#This Row],[Current Week High]]/Table2[[#This Row],[Close Price]])-1</f>
        <v>8.4135508494612932E-2</v>
      </c>
      <c r="AG74" s="1">
        <f>(Table2[[#This Row],[Close Price]]/Table2[[#This Row],[Current Month Low]])-1</f>
        <v>0.1009593931280679</v>
      </c>
      <c r="AH74" s="1">
        <f>(Table2[[#This Row],[Current Month High]]/Table2[[#This Row],[Close Price]])-1</f>
        <v>0.10784611747221939</v>
      </c>
      <c r="AI74">
        <v>12.432870604924499</v>
      </c>
      <c r="AJ74">
        <v>134.60380348652899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0.23</v>
      </c>
      <c r="AM74" t="s">
        <v>3166</v>
      </c>
      <c r="AN74">
        <v>8.1999999999999993</v>
      </c>
      <c r="AO74" t="s">
        <v>3166</v>
      </c>
      <c r="AP74">
        <v>9.2889167737743999E-2</v>
      </c>
      <c r="AQ74">
        <f>(Table2[[#This Row],[Sharpe Ratio]]-AVERAGE(Table2[Sharpe Ratio]))/_xlfn.STDEV.P(Table2[Sharpe Ratio])</f>
        <v>0.37992891040891019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2.6336906230351418</v>
      </c>
      <c r="AS74">
        <f>_xlfn.RANK.AVG(Table2[[#This Row],[1Y Return vs Nifty Z-Score]],Table2[1Y Return vs Nifty Z-Score])</f>
        <v>72</v>
      </c>
      <c r="AT74">
        <f>_xlfn.RANK.AVG(Table2[[#This Row],[6M Return vs Nifty Z-Score]],Table2[6M Return vs Nifty Z-Score])</f>
        <v>94</v>
      </c>
      <c r="AU74">
        <f>_xlfn.RANK.AVG(Table2[[#This Row],[Sharpe Ratio Z-Score]],Table2[Sharpe Ratio Z-Score])</f>
        <v>246</v>
      </c>
      <c r="AV74">
        <f>(Table2[[#This Row],[Rank 1Y]]+Table2[[#This Row],[Rank 6M]]+Table2[[#This Row],[Rank Sharpe]])/3</f>
        <v>137.33333333333334</v>
      </c>
    </row>
    <row r="75" spans="1:48" x14ac:dyDescent="0.3">
      <c r="A75" t="s">
        <v>546</v>
      </c>
      <c r="B75" t="s">
        <v>547</v>
      </c>
      <c r="C75" t="s">
        <v>3131</v>
      </c>
      <c r="D75" t="s">
        <v>317</v>
      </c>
      <c r="E75">
        <v>36848.409450699997</v>
      </c>
      <c r="F75">
        <v>1400.65</v>
      </c>
      <c r="G75">
        <v>160.510527074652</v>
      </c>
      <c r="H75">
        <f>(Table2[[#This Row],[1Y Return vs Nifty]]-AVERAGE(Table2[1Y Return vs Nifty]))/_xlfn.STDEV.P(Table2[1Y Return vs Nifty])</f>
        <v>2.3418244685380496</v>
      </c>
      <c r="I75">
        <v>-18.843987325454201</v>
      </c>
      <c r="J75">
        <f>(Table2[[#This Row],[1M Return vs Nifty]]-AVERAGE(Table2[1M Return vs Nifty]))/_xlfn.STDEV.P(Table2[1M Return vs Nifty])</f>
        <v>-1.9868793574693522</v>
      </c>
      <c r="K75">
        <v>2.6343559804930301</v>
      </c>
      <c r="L75">
        <f>(Table2[[#This Row],[6M Return vs Nifty]]-AVERAGE(Table2[6M Return vs Nifty]))/_xlfn.STDEV.P(Table2[6M Return vs Nifty])</f>
        <v>-6.250060866372921E-2</v>
      </c>
      <c r="M75">
        <v>-7.95634605219219</v>
      </c>
      <c r="N75">
        <f>(Table2[[#This Row],[1W Return vs Nifty]]-AVERAGE(Table2[1W Return vs Nifty]))/_xlfn.STDEV.P(Table2[1W Return vs Nifty])</f>
        <v>-0.74517673833267517</v>
      </c>
      <c r="O75">
        <v>1620.46</v>
      </c>
      <c r="P75">
        <v>1789.7238599544501</v>
      </c>
      <c r="Q75">
        <v>1593.9257993988399</v>
      </c>
      <c r="R75">
        <v>19.3466575724796</v>
      </c>
      <c r="S75" s="1">
        <f>(Table2[[#This Row],[Close Price]]-Table2[[#This Row],[20D EMA]])/Table2[[#This Row],[20D EMA]]</f>
        <v>-0.13564666823000873</v>
      </c>
      <c r="T75" s="1">
        <f>(Table2[[#This Row],[Close Price]]-Table2[[#This Row],[50D EMA]])/Table2[[#This Row],[50D EMA]]</f>
        <v>-0.21739323515771433</v>
      </c>
      <c r="U75" s="1">
        <f>(Table2[[#This Row],[Close Price]]-Table2[[#This Row],[200D EMA]])/Table2[[#This Row],[200D EMA]]</f>
        <v>-0.12125771442543631</v>
      </c>
      <c r="V75">
        <v>0.42476097354230102</v>
      </c>
      <c r="W75">
        <v>1381.4</v>
      </c>
      <c r="X75">
        <v>1439</v>
      </c>
      <c r="Y75">
        <v>1381.4</v>
      </c>
      <c r="Z75">
        <v>1570</v>
      </c>
      <c r="AA75">
        <v>1381.4</v>
      </c>
      <c r="AB75">
        <v>1735.5</v>
      </c>
      <c r="AC75" s="1">
        <f>(Table2[[#This Row],[Close Price]]/Table2[[#This Row],[Day Low]])-1</f>
        <v>1.3935138265527724E-2</v>
      </c>
      <c r="AD75" s="1">
        <f>(Table2[[#This Row],[Day High]]/Table2[[#This Row],[Close Price]])-1</f>
        <v>2.7380144932709793E-2</v>
      </c>
      <c r="AE75" s="1">
        <f>(Table2[[#This Row],[Close Price]]/Table2[[#This Row],[Current Week Low]])-1</f>
        <v>1.3935138265527724E-2</v>
      </c>
      <c r="AF75" s="1">
        <f>(Table2[[#This Row],[Current Week High]]/Table2[[#This Row],[Close Price]])-1</f>
        <v>0.12090814978759856</v>
      </c>
      <c r="AG75" s="1">
        <f>(Table2[[#This Row],[Close Price]]/Table2[[#This Row],[Current Month Low]])-1</f>
        <v>1.3935138265527724E-2</v>
      </c>
      <c r="AH75" s="1">
        <f>(Table2[[#This Row],[Current Month High]]/Table2[[#This Row],[Close Price]])-1</f>
        <v>0.2390675757683931</v>
      </c>
      <c r="AI75">
        <v>112.719094706029</v>
      </c>
      <c r="AJ75">
        <v>221.544995408631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-0.41</v>
      </c>
      <c r="AM75" t="s">
        <v>3165</v>
      </c>
      <c r="AN75">
        <v>-10.73</v>
      </c>
      <c r="AO75" t="s">
        <v>3165</v>
      </c>
      <c r="AP75">
        <v>0.191171391970095</v>
      </c>
      <c r="AQ75">
        <f>(Table2[[#This Row],[Sharpe Ratio]]-AVERAGE(Table2[Sharpe Ratio]))/_xlfn.STDEV.P(Table2[Sharpe Ratio])</f>
        <v>1.536273894257169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21</v>
      </c>
      <c r="AT75">
        <f>_xlfn.RANK.AVG(Table2[[#This Row],[6M Return vs Nifty Z-Score]],Table2[6M Return vs Nifty Z-Score])</f>
        <v>351</v>
      </c>
      <c r="AU75">
        <f>_xlfn.RANK.AVG(Table2[[#This Row],[Sharpe Ratio Z-Score]],Table2[Sharpe Ratio Z-Score])</f>
        <v>43</v>
      </c>
      <c r="AV75">
        <f>(Table2[[#This Row],[Rank 1Y]]+Table2[[#This Row],[Rank 6M]]+Table2[[#This Row],[Rank Sharpe]])/3</f>
        <v>138.33333333333334</v>
      </c>
    </row>
    <row r="76" spans="1:48" x14ac:dyDescent="0.3">
      <c r="A76" t="s">
        <v>98</v>
      </c>
      <c r="B76" t="s">
        <v>99</v>
      </c>
      <c r="C76" t="s">
        <v>3131</v>
      </c>
      <c r="D76" t="s">
        <v>100</v>
      </c>
      <c r="E76">
        <v>283142.61562499998</v>
      </c>
      <c r="F76">
        <v>4233.75</v>
      </c>
      <c r="G76">
        <v>102.70559596615</v>
      </c>
      <c r="H76">
        <f>(Table2[[#This Row],[1Y Return vs Nifty]]-AVERAGE(Table2[1Y Return vs Nifty]))/_xlfn.STDEV.P(Table2[1Y Return vs Nifty])</f>
        <v>1.3523289927218642</v>
      </c>
      <c r="I76">
        <v>4.07948464050504</v>
      </c>
      <c r="J76">
        <f>(Table2[[#This Row],[1M Return vs Nifty]]-AVERAGE(Table2[1M Return vs Nifty]))/_xlfn.STDEV.P(Table2[1M Return vs Nifty])</f>
        <v>0.65001456795548296</v>
      </c>
      <c r="K76">
        <v>2.2975756171532602</v>
      </c>
      <c r="L76">
        <f>(Table2[[#This Row],[6M Return vs Nifty]]-AVERAGE(Table2[6M Return vs Nifty]))/_xlfn.STDEV.P(Table2[6M Return vs Nifty])</f>
        <v>-7.4091515831731652E-2</v>
      </c>
      <c r="M76">
        <v>-4.5986135736270697</v>
      </c>
      <c r="N76">
        <f>(Table2[[#This Row],[1W Return vs Nifty]]-AVERAGE(Table2[1W Return vs Nifty]))/_xlfn.STDEV.P(Table2[1W Return vs Nifty])</f>
        <v>-8.3960085667864476E-2</v>
      </c>
      <c r="O76">
        <v>4443.43</v>
      </c>
      <c r="P76">
        <v>4540.5269267723097</v>
      </c>
      <c r="Q76">
        <v>4105.6181830717996</v>
      </c>
      <c r="R76">
        <v>31.367980671681799</v>
      </c>
      <c r="S76" s="1">
        <f>(Table2[[#This Row],[Close Price]]-Table2[[#This Row],[20D EMA]])/Table2[[#This Row],[20D EMA]]</f>
        <v>-4.7188770836943596E-2</v>
      </c>
      <c r="T76" s="1">
        <f>(Table2[[#This Row],[Close Price]]-Table2[[#This Row],[50D EMA]])/Table2[[#This Row],[50D EMA]]</f>
        <v>-6.7564168590975832E-2</v>
      </c>
      <c r="U76" s="1">
        <f>(Table2[[#This Row],[Close Price]]-Table2[[#This Row],[200D EMA]])/Table2[[#This Row],[200D EMA]]</f>
        <v>3.1208897470424993E-2</v>
      </c>
      <c r="V76">
        <v>0.82855805298907304</v>
      </c>
      <c r="W76">
        <v>4191.45</v>
      </c>
      <c r="X76">
        <v>4305.55</v>
      </c>
      <c r="Y76">
        <v>4191.45</v>
      </c>
      <c r="Z76">
        <v>4586.8</v>
      </c>
      <c r="AA76">
        <v>4120.3500000000004</v>
      </c>
      <c r="AB76">
        <v>4676.6000000000004</v>
      </c>
      <c r="AC76" s="1">
        <f>(Table2[[#This Row],[Close Price]]/Table2[[#This Row],[Day Low]])-1</f>
        <v>1.0091972944923588E-2</v>
      </c>
      <c r="AD76" s="1">
        <f>(Table2[[#This Row],[Day High]]/Table2[[#This Row],[Close Price]])-1</f>
        <v>1.695896073221137E-2</v>
      </c>
      <c r="AE76" s="1">
        <f>(Table2[[#This Row],[Close Price]]/Table2[[#This Row],[Current Week Low]])-1</f>
        <v>1.0091972944923588E-2</v>
      </c>
      <c r="AF76" s="1">
        <f>(Table2[[#This Row],[Current Week High]]/Table2[[#This Row],[Close Price]])-1</f>
        <v>8.3389430174195533E-2</v>
      </c>
      <c r="AG76" s="1">
        <f>(Table2[[#This Row],[Close Price]]/Table2[[#This Row],[Current Month Low]])-1</f>
        <v>2.7521933816301969E-2</v>
      </c>
      <c r="AH76" s="1">
        <f>(Table2[[#This Row],[Current Month High]]/Table2[[#This Row],[Close Price]])-1</f>
        <v>0.10459994095069391</v>
      </c>
      <c r="AI76">
        <v>34.036020076763997</v>
      </c>
      <c r="AJ76">
        <v>139.49258965946299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0</v>
      </c>
      <c r="AM76">
        <v>0</v>
      </c>
      <c r="AN76">
        <v>1.63</v>
      </c>
      <c r="AO76" t="s">
        <v>3166</v>
      </c>
      <c r="AP76">
        <v>0.24807115376720801</v>
      </c>
      <c r="AQ76">
        <f>(Table2[[#This Row],[Sharpe Ratio]]-AVERAGE(Table2[Sharpe Ratio]))/_xlfn.STDEV.P(Table2[Sharpe Ratio])</f>
        <v>2.2057312111846255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68</v>
      </c>
      <c r="AT76">
        <f>_xlfn.RANK.AVG(Table2[[#This Row],[6M Return vs Nifty Z-Score]],Table2[6M Return vs Nifty Z-Score])</f>
        <v>355</v>
      </c>
      <c r="AU76">
        <f>_xlfn.RANK.AVG(Table2[[#This Row],[Sharpe Ratio Z-Score]],Table2[Sharpe Ratio Z-Score])</f>
        <v>8</v>
      </c>
      <c r="AV76">
        <f>(Table2[[#This Row],[Rank 1Y]]+Table2[[#This Row],[Rank 6M]]+Table2[[#This Row],[Rank Sharpe]])/3</f>
        <v>143.66666666666666</v>
      </c>
    </row>
    <row r="77" spans="1:48" x14ac:dyDescent="0.3">
      <c r="A77" t="s">
        <v>751</v>
      </c>
      <c r="B77" t="s">
        <v>752</v>
      </c>
      <c r="C77" t="s">
        <v>3129</v>
      </c>
      <c r="D77" t="s">
        <v>295</v>
      </c>
      <c r="E77">
        <v>21644.02576633</v>
      </c>
      <c r="F77">
        <v>6408.05</v>
      </c>
      <c r="G77">
        <v>102.629960301023</v>
      </c>
      <c r="H77">
        <f>(Table2[[#This Row],[1Y Return vs Nifty]]-AVERAGE(Table2[1Y Return vs Nifty]))/_xlfn.STDEV.P(Table2[1Y Return vs Nifty])</f>
        <v>1.3510342736205989</v>
      </c>
      <c r="I77">
        <v>34.410345456646098</v>
      </c>
      <c r="J77">
        <f>(Table2[[#This Row],[1M Return vs Nifty]]-AVERAGE(Table2[1M Return vs Nifty]))/_xlfn.STDEV.P(Table2[1M Return vs Nifty])</f>
        <v>4.1389826770515059</v>
      </c>
      <c r="K77">
        <v>59.865955112311298</v>
      </c>
      <c r="L77">
        <f>(Table2[[#This Row],[6M Return vs Nifty]]-AVERAGE(Table2[6M Return vs Nifty]))/_xlfn.STDEV.P(Table2[6M Return vs Nifty])</f>
        <v>1.9072287010703421</v>
      </c>
      <c r="M77">
        <v>11.6158555290704</v>
      </c>
      <c r="N77">
        <f>(Table2[[#This Row],[1W Return vs Nifty]]-AVERAGE(Table2[1W Return vs Nifty]))/_xlfn.STDEV.P(Table2[1W Return vs Nifty])</f>
        <v>3.1090509875085797</v>
      </c>
      <c r="O77">
        <v>5328.25</v>
      </c>
      <c r="P77">
        <v>4898.1349485465498</v>
      </c>
      <c r="Q77">
        <v>4147.0263767657698</v>
      </c>
      <c r="R77">
        <v>70.773429457034297</v>
      </c>
      <c r="S77" s="1">
        <f>(Table2[[#This Row],[Close Price]]-Table2[[#This Row],[20D EMA]])/Table2[[#This Row],[20D EMA]]</f>
        <v>0.20265565617228926</v>
      </c>
      <c r="T77" s="1">
        <f>(Table2[[#This Row],[Close Price]]-Table2[[#This Row],[50D EMA]])/Table2[[#This Row],[50D EMA]]</f>
        <v>0.30826326087677425</v>
      </c>
      <c r="U77" s="1">
        <f>(Table2[[#This Row],[Close Price]]-Table2[[#This Row],[200D EMA]])/Table2[[#This Row],[200D EMA]]</f>
        <v>0.54521563593178379</v>
      </c>
      <c r="V77">
        <v>2.7057265405947901</v>
      </c>
      <c r="W77">
        <v>5763</v>
      </c>
      <c r="X77">
        <v>6788.3</v>
      </c>
      <c r="Y77">
        <v>5420.1</v>
      </c>
      <c r="Z77">
        <v>6788.3</v>
      </c>
      <c r="AA77">
        <v>4703.8</v>
      </c>
      <c r="AB77">
        <v>6788.3</v>
      </c>
      <c r="AC77" s="1">
        <f>(Table2[[#This Row],[Close Price]]/Table2[[#This Row],[Day Low]])-1</f>
        <v>0.1119295505812945</v>
      </c>
      <c r="AD77" s="1">
        <f>(Table2[[#This Row],[Day High]]/Table2[[#This Row],[Close Price]])-1</f>
        <v>5.9339424629957671E-2</v>
      </c>
      <c r="AE77" s="1">
        <f>(Table2[[#This Row],[Close Price]]/Table2[[#This Row],[Current Week Low]])-1</f>
        <v>0.18227523477426621</v>
      </c>
      <c r="AF77" s="1">
        <f>(Table2[[#This Row],[Current Week High]]/Table2[[#This Row],[Close Price]])-1</f>
        <v>5.9339424629957671E-2</v>
      </c>
      <c r="AG77" s="1">
        <f>(Table2[[#This Row],[Close Price]]/Table2[[#This Row],[Current Month Low]])-1</f>
        <v>0.3623134487010502</v>
      </c>
      <c r="AH77" s="1">
        <f>(Table2[[#This Row],[Current Month High]]/Table2[[#This Row],[Close Price]])-1</f>
        <v>5.9339424629957671E-2</v>
      </c>
      <c r="AI77">
        <v>5.93394246299576</v>
      </c>
      <c r="AJ77">
        <v>135.49916392569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0.47</v>
      </c>
      <c r="AM77" t="s">
        <v>3166</v>
      </c>
      <c r="AN77">
        <v>29.95</v>
      </c>
      <c r="AO77" t="s">
        <v>3166</v>
      </c>
      <c r="AP77">
        <v>6.7056539686126002E-2</v>
      </c>
      <c r="AQ77">
        <f>(Table2[[#This Row],[Sharpe Ratio]]-AVERAGE(Table2[Sharpe Ratio]))/_xlfn.STDEV.P(Table2[Sharpe Ratio])</f>
        <v>7.5993686105412239E-2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10.582290325356439</v>
      </c>
      <c r="AS77">
        <f>_xlfn.RANK.AVG(Table2[[#This Row],[1Y Return vs Nifty Z-Score]],Table2[1Y Return vs Nifty Z-Score])</f>
        <v>69</v>
      </c>
      <c r="AT77">
        <f>_xlfn.RANK.AVG(Table2[[#This Row],[6M Return vs Nifty Z-Score]],Table2[6M Return vs Nifty Z-Score])</f>
        <v>37</v>
      </c>
      <c r="AU77">
        <f>_xlfn.RANK.AVG(Table2[[#This Row],[Sharpe Ratio Z-Score]],Table2[Sharpe Ratio Z-Score])</f>
        <v>325</v>
      </c>
      <c r="AV77">
        <f>(Table2[[#This Row],[Rank 1Y]]+Table2[[#This Row],[Rank 6M]]+Table2[[#This Row],[Rank Sharpe]])/3</f>
        <v>143.66666666666666</v>
      </c>
    </row>
    <row r="78" spans="1:48" x14ac:dyDescent="0.3">
      <c r="A78" t="s">
        <v>25</v>
      </c>
      <c r="B78" t="s">
        <v>26</v>
      </c>
      <c r="C78" t="s">
        <v>3121</v>
      </c>
      <c r="D78" t="s">
        <v>27</v>
      </c>
      <c r="E78">
        <v>1009165.73477208</v>
      </c>
      <c r="F78">
        <v>1685.8</v>
      </c>
      <c r="G78">
        <v>52.745434070822498</v>
      </c>
      <c r="H78">
        <f>(Table2[[#This Row],[1Y Return vs Nifty]]-AVERAGE(Table2[1Y Return vs Nifty]))/_xlfn.STDEV.P(Table2[1Y Return vs Nifty])</f>
        <v>0.49711900944762161</v>
      </c>
      <c r="I78">
        <v>3.8979221608380699</v>
      </c>
      <c r="J78">
        <f>(Table2[[#This Row],[1M Return vs Nifty]]-AVERAGE(Table2[1M Return vs Nifty]))/_xlfn.STDEV.P(Table2[1M Return vs Nifty])</f>
        <v>0.62912938091096149</v>
      </c>
      <c r="K78">
        <v>16.3426113598581</v>
      </c>
      <c r="L78">
        <f>(Table2[[#This Row],[6M Return vs Nifty]]-AVERAGE(Table2[6M Return vs Nifty]))/_xlfn.STDEV.P(Table2[6M Return vs Nifty])</f>
        <v>0.40929386878681345</v>
      </c>
      <c r="M78">
        <v>0.32964395880960601</v>
      </c>
      <c r="N78">
        <f>(Table2[[#This Row],[1W Return vs Nifty]]-AVERAGE(Table2[1W Return vs Nifty]))/_xlfn.STDEV.P(Table2[1W Return vs Nifty])</f>
        <v>0.88652996077575652</v>
      </c>
      <c r="O78">
        <v>1686.82</v>
      </c>
      <c r="P78">
        <v>1630.0536957823999</v>
      </c>
      <c r="Q78">
        <v>1394.7627806421499</v>
      </c>
      <c r="R78">
        <v>45.513537000889897</v>
      </c>
      <c r="S78" s="1">
        <f>(Table2[[#This Row],[Close Price]]-Table2[[#This Row],[20D EMA]])/Table2[[#This Row],[20D EMA]]</f>
        <v>-6.0468811135745476E-4</v>
      </c>
      <c r="T78" s="1">
        <f>(Table2[[#This Row],[Close Price]]-Table2[[#This Row],[50D EMA]])/Table2[[#This Row],[50D EMA]]</f>
        <v>3.4199060044364175E-2</v>
      </c>
      <c r="U78" s="1">
        <f>(Table2[[#This Row],[Close Price]]-Table2[[#This Row],[200D EMA]])/Table2[[#This Row],[200D EMA]]</f>
        <v>0.2086643143889001</v>
      </c>
      <c r="V78">
        <v>0.59928035130905399</v>
      </c>
      <c r="W78">
        <v>1680.1</v>
      </c>
      <c r="X78">
        <v>1701.35</v>
      </c>
      <c r="Y78">
        <v>1662</v>
      </c>
      <c r="Z78">
        <v>1712.9</v>
      </c>
      <c r="AA78">
        <v>1630.15</v>
      </c>
      <c r="AB78">
        <v>1742.25</v>
      </c>
      <c r="AC78" s="1">
        <f>(Table2[[#This Row],[Close Price]]/Table2[[#This Row],[Day Low]])-1</f>
        <v>3.3926551990952625E-3</v>
      </c>
      <c r="AD78" s="1">
        <f>(Table2[[#This Row],[Day High]]/Table2[[#This Row],[Close Price]])-1</f>
        <v>9.2241072487839748E-3</v>
      </c>
      <c r="AE78" s="1">
        <f>(Table2[[#This Row],[Close Price]]/Table2[[#This Row],[Current Week Low]])-1</f>
        <v>1.4320096269554661E-2</v>
      </c>
      <c r="AF78" s="1">
        <f>(Table2[[#This Row],[Current Week High]]/Table2[[#This Row],[Close Price]])-1</f>
        <v>1.607545379048525E-2</v>
      </c>
      <c r="AG78" s="1">
        <f>(Table2[[#This Row],[Close Price]]/Table2[[#This Row],[Current Month Low]])-1</f>
        <v>3.4137962764162699E-2</v>
      </c>
      <c r="AH78" s="1">
        <f>(Table2[[#This Row],[Current Month High]]/Table2[[#This Row],[Close Price]])-1</f>
        <v>3.3485585478704394E-2</v>
      </c>
      <c r="AI78">
        <v>5.52853244750266</v>
      </c>
      <c r="AJ78">
        <v>88.262884583170404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</v>
      </c>
      <c r="AM78" t="s">
        <v>3166</v>
      </c>
      <c r="AN78">
        <v>1.43</v>
      </c>
      <c r="AO78" t="s">
        <v>3166</v>
      </c>
      <c r="AP78">
        <v>0.17727196665238301</v>
      </c>
      <c r="AQ78">
        <f>(Table2[[#This Row],[Sharpe Ratio]]-AVERAGE(Table2[Sharpe Ratio]))/_xlfn.STDEV.P(Table2[Sharpe Ratio])</f>
        <v>1.3727394314380088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3.7948116513591623</v>
      </c>
      <c r="AS78">
        <f>_xlfn.RANK.AVG(Table2[[#This Row],[1Y Return vs Nifty Z-Score]],Table2[1Y Return vs Nifty Z-Score])</f>
        <v>167</v>
      </c>
      <c r="AT78">
        <f>_xlfn.RANK.AVG(Table2[[#This Row],[6M Return vs Nifty Z-Score]],Table2[6M Return vs Nifty Z-Score])</f>
        <v>199</v>
      </c>
      <c r="AU78">
        <f>_xlfn.RANK.AVG(Table2[[#This Row],[Sharpe Ratio Z-Score]],Table2[Sharpe Ratio Z-Score])</f>
        <v>66</v>
      </c>
      <c r="AV78">
        <f>(Table2[[#This Row],[Rank 1Y]]+Table2[[#This Row],[Rank 6M]]+Table2[[#This Row],[Rank Sharpe]])/3</f>
        <v>144</v>
      </c>
    </row>
    <row r="79" spans="1:48" x14ac:dyDescent="0.3">
      <c r="A79" t="s">
        <v>770</v>
      </c>
      <c r="B79" t="s">
        <v>771</v>
      </c>
      <c r="C79" t="s">
        <v>3131</v>
      </c>
      <c r="D79" t="s">
        <v>772</v>
      </c>
      <c r="E79">
        <v>20581.787905764999</v>
      </c>
      <c r="F79">
        <v>484.85</v>
      </c>
      <c r="G79">
        <v>37.460318010195699</v>
      </c>
      <c r="H79">
        <f>(Table2[[#This Row],[1Y Return vs Nifty]]-AVERAGE(Table2[1Y Return vs Nifty]))/_xlfn.STDEV.P(Table2[1Y Return vs Nifty])</f>
        <v>0.23547086111013488</v>
      </c>
      <c r="I79">
        <v>-6.9109669802710201</v>
      </c>
      <c r="J79">
        <f>(Table2[[#This Row],[1M Return vs Nifty]]-AVERAGE(Table2[1M Return vs Nifty]))/_xlfn.STDEV.P(Table2[1M Return vs Nifty])</f>
        <v>-0.61422041178647957</v>
      </c>
      <c r="K79">
        <v>15.8149193982855</v>
      </c>
      <c r="L79">
        <f>(Table2[[#This Row],[6M Return vs Nifty]]-AVERAGE(Table2[6M Return vs Nifty]))/_xlfn.STDEV.P(Table2[6M Return vs Nifty])</f>
        <v>0.39113239262699828</v>
      </c>
      <c r="M79">
        <v>-7.7214911875552401</v>
      </c>
      <c r="N79">
        <f>(Table2[[#This Row],[1W Return vs Nifty]]-AVERAGE(Table2[1W Return vs Nifty]))/_xlfn.STDEV.P(Table2[1W Return vs Nifty])</f>
        <v>-0.69892828094405901</v>
      </c>
      <c r="O79">
        <v>508.57</v>
      </c>
      <c r="P79">
        <v>529.891533644437</v>
      </c>
      <c r="Q79">
        <v>489.56976096301702</v>
      </c>
      <c r="R79">
        <v>38.700976462245201</v>
      </c>
      <c r="S79" s="1">
        <f>(Table2[[#This Row],[Close Price]]-Table2[[#This Row],[20D EMA]])/Table2[[#This Row],[20D EMA]]</f>
        <v>-4.6640580451068628E-2</v>
      </c>
      <c r="T79" s="1">
        <f>(Table2[[#This Row],[Close Price]]-Table2[[#This Row],[50D EMA]])/Table2[[#This Row],[50D EMA]]</f>
        <v>-8.5001421582742903E-2</v>
      </c>
      <c r="U79" s="1">
        <f>(Table2[[#This Row],[Close Price]]-Table2[[#This Row],[200D EMA]])/Table2[[#This Row],[200D EMA]]</f>
        <v>-9.6406300784037478E-3</v>
      </c>
      <c r="V79">
        <v>0.95373071743369897</v>
      </c>
      <c r="W79">
        <v>462.2</v>
      </c>
      <c r="X79">
        <v>489.5</v>
      </c>
      <c r="Y79">
        <v>462.2</v>
      </c>
      <c r="Z79">
        <v>525.65</v>
      </c>
      <c r="AA79">
        <v>456.45</v>
      </c>
      <c r="AB79">
        <v>537.29999999999995</v>
      </c>
      <c r="AC79" s="1">
        <f>(Table2[[#This Row],[Close Price]]/Table2[[#This Row],[Day Low]])-1</f>
        <v>4.9004759844223367E-2</v>
      </c>
      <c r="AD79" s="1">
        <f>(Table2[[#This Row],[Day High]]/Table2[[#This Row],[Close Price]])-1</f>
        <v>9.5905950293904141E-3</v>
      </c>
      <c r="AE79" s="1">
        <f>(Table2[[#This Row],[Close Price]]/Table2[[#This Row],[Current Week Low]])-1</f>
        <v>4.9004759844223367E-2</v>
      </c>
      <c r="AF79" s="1">
        <f>(Table2[[#This Row],[Current Week High]]/Table2[[#This Row],[Close Price]])-1</f>
        <v>8.4149737032071625E-2</v>
      </c>
      <c r="AG79" s="1">
        <f>(Table2[[#This Row],[Close Price]]/Table2[[#This Row],[Current Month Low]])-1</f>
        <v>6.2219301128272564E-2</v>
      </c>
      <c r="AH79" s="1">
        <f>(Table2[[#This Row],[Current Month High]]/Table2[[#This Row],[Close Price]])-1</f>
        <v>0.1081777869444156</v>
      </c>
      <c r="AI79">
        <v>54.295142827678603</v>
      </c>
      <c r="AJ79">
        <v>81.727886056971499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-0.15</v>
      </c>
      <c r="AM79" t="s">
        <v>3165</v>
      </c>
      <c r="AN79">
        <v>3.42</v>
      </c>
      <c r="AO79" t="s">
        <v>3166</v>
      </c>
      <c r="AP79">
        <v>0.24281800489281399</v>
      </c>
      <c r="AQ79">
        <f>(Table2[[#This Row],[Sharpe Ratio]]-AVERAGE(Table2[Sharpe Ratio]))/_xlfn.STDEV.P(Table2[Sharpe Ratio])</f>
        <v>2.1439249954853055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220</v>
      </c>
      <c r="AT79">
        <f>_xlfn.RANK.AVG(Table2[[#This Row],[6M Return vs Nifty Z-Score]],Table2[6M Return vs Nifty Z-Score])</f>
        <v>202</v>
      </c>
      <c r="AU79">
        <f>_xlfn.RANK.AVG(Table2[[#This Row],[Sharpe Ratio Z-Score]],Table2[Sharpe Ratio Z-Score])</f>
        <v>10</v>
      </c>
      <c r="AV79">
        <f>(Table2[[#This Row],[Rank 1Y]]+Table2[[#This Row],[Rank 6M]]+Table2[[#This Row],[Rank Sharpe]])/3</f>
        <v>144</v>
      </c>
    </row>
    <row r="80" spans="1:48" x14ac:dyDescent="0.3">
      <c r="A80" t="s">
        <v>1514</v>
      </c>
      <c r="B80" t="s">
        <v>1515</v>
      </c>
      <c r="C80" t="s">
        <v>3124</v>
      </c>
      <c r="D80" t="s">
        <v>51</v>
      </c>
      <c r="E80">
        <v>6493.0598221</v>
      </c>
      <c r="F80">
        <v>1280.2</v>
      </c>
      <c r="G80">
        <v>157.41296233628</v>
      </c>
      <c r="H80">
        <f>(Table2[[#This Row],[1Y Return vs Nifty]]-AVERAGE(Table2[1Y Return vs Nifty]))/_xlfn.STDEV.P(Table2[1Y Return vs Nifty])</f>
        <v>2.2888008555713002</v>
      </c>
      <c r="I80">
        <v>-6.5820401491545901</v>
      </c>
      <c r="J80">
        <f>(Table2[[#This Row],[1M Return vs Nifty]]-AVERAGE(Table2[1M Return vs Nifty]))/_xlfn.STDEV.P(Table2[1M Return vs Nifty])</f>
        <v>-0.57638385874738751</v>
      </c>
      <c r="K80">
        <v>11.976466314505799</v>
      </c>
      <c r="L80">
        <f>(Table2[[#This Row],[6M Return vs Nifty]]-AVERAGE(Table2[6M Return vs Nifty]))/_xlfn.STDEV.P(Table2[6M Return vs Nifty])</f>
        <v>0.25902506629236538</v>
      </c>
      <c r="M80">
        <v>-6.5954294152014201</v>
      </c>
      <c r="N80">
        <f>(Table2[[#This Row],[1W Return vs Nifty]]-AVERAGE(Table2[1W Return vs Nifty]))/_xlfn.STDEV.P(Table2[1W Return vs Nifty])</f>
        <v>-0.47718018142667917</v>
      </c>
      <c r="O80">
        <v>1343.8</v>
      </c>
      <c r="P80">
        <v>1356.0207090506101</v>
      </c>
      <c r="Q80">
        <v>1149.59380649328</v>
      </c>
      <c r="R80">
        <v>36.782555741514699</v>
      </c>
      <c r="S80" s="1">
        <f>(Table2[[#This Row],[Close Price]]-Table2[[#This Row],[20D EMA]])/Table2[[#This Row],[20D EMA]]</f>
        <v>-4.7328471498734863E-2</v>
      </c>
      <c r="T80" s="1">
        <f>(Table2[[#This Row],[Close Price]]-Table2[[#This Row],[50D EMA]])/Table2[[#This Row],[50D EMA]]</f>
        <v>-5.591412324646159E-2</v>
      </c>
      <c r="U80" s="1">
        <f>(Table2[[#This Row],[Close Price]]-Table2[[#This Row],[200D EMA]])/Table2[[#This Row],[200D EMA]]</f>
        <v>0.11361073169411122</v>
      </c>
      <c r="V80">
        <v>0.459665720185159</v>
      </c>
      <c r="W80">
        <v>1236</v>
      </c>
      <c r="X80">
        <v>1323.7</v>
      </c>
      <c r="Y80">
        <v>1225.05</v>
      </c>
      <c r="Z80">
        <v>1363.25</v>
      </c>
      <c r="AA80">
        <v>1225.05</v>
      </c>
      <c r="AB80">
        <v>1428.8</v>
      </c>
      <c r="AC80" s="1">
        <f>(Table2[[#This Row],[Close Price]]/Table2[[#This Row],[Day Low]])-1</f>
        <v>3.5760517799352742E-2</v>
      </c>
      <c r="AD80" s="1">
        <f>(Table2[[#This Row],[Day High]]/Table2[[#This Row],[Close Price]])-1</f>
        <v>3.3979065770973316E-2</v>
      </c>
      <c r="AE80" s="1">
        <f>(Table2[[#This Row],[Close Price]]/Table2[[#This Row],[Current Week Low]])-1</f>
        <v>4.5018570670585012E-2</v>
      </c>
      <c r="AF80" s="1">
        <f>(Table2[[#This Row],[Current Week High]]/Table2[[#This Row],[Close Price]])-1</f>
        <v>6.4872676144352326E-2</v>
      </c>
      <c r="AG80" s="1">
        <f>(Table2[[#This Row],[Close Price]]/Table2[[#This Row],[Current Month Low]])-1</f>
        <v>4.5018570670585012E-2</v>
      </c>
      <c r="AH80" s="1">
        <f>(Table2[[#This Row],[Current Month High]]/Table2[[#This Row],[Close Price]])-1</f>
        <v>0.11607561318543969</v>
      </c>
      <c r="AI80">
        <v>24.199343852523</v>
      </c>
      <c r="AJ80">
        <v>196.308297650734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-0.1</v>
      </c>
      <c r="AM80" t="s">
        <v>3165</v>
      </c>
      <c r="AN80">
        <v>1.79</v>
      </c>
      <c r="AO80" t="s">
        <v>3166</v>
      </c>
      <c r="AP80">
        <v>0.117098866042589</v>
      </c>
      <c r="AQ80">
        <f>(Table2[[#This Row],[Sharpe Ratio]]-AVERAGE(Table2[Sharpe Ratio]))/_xlfn.STDEV.P(Table2[Sharpe Ratio])</f>
        <v>0.66476946437423579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26</v>
      </c>
      <c r="AT80">
        <f>_xlfn.RANK.AVG(Table2[[#This Row],[6M Return vs Nifty Z-Score]],Table2[6M Return vs Nifty Z-Score])</f>
        <v>236</v>
      </c>
      <c r="AU80">
        <f>_xlfn.RANK.AVG(Table2[[#This Row],[Sharpe Ratio Z-Score]],Table2[Sharpe Ratio Z-Score])</f>
        <v>174</v>
      </c>
      <c r="AV80">
        <f>(Table2[[#This Row],[Rank 1Y]]+Table2[[#This Row],[Rank 6M]]+Table2[[#This Row],[Rank Sharpe]])/3</f>
        <v>145.33333333333334</v>
      </c>
    </row>
    <row r="81" spans="1:48" x14ac:dyDescent="0.3">
      <c r="A81" t="s">
        <v>1533</v>
      </c>
      <c r="B81" t="s">
        <v>1534</v>
      </c>
      <c r="C81" t="s">
        <v>3128</v>
      </c>
      <c r="D81" t="s">
        <v>400</v>
      </c>
      <c r="E81">
        <v>6331.0147882769998</v>
      </c>
      <c r="F81">
        <v>203.79</v>
      </c>
      <c r="G81">
        <v>132.71120486198299</v>
      </c>
      <c r="H81">
        <f>(Table2[[#This Row],[1Y Return vs Nifty]]-AVERAGE(Table2[1Y Return vs Nifty]))/_xlfn.STDEV.P(Table2[1Y Return vs Nifty])</f>
        <v>1.8659601602049052</v>
      </c>
      <c r="I81">
        <v>-2.9187955858902801</v>
      </c>
      <c r="J81">
        <f>(Table2[[#This Row],[1M Return vs Nifty]]-AVERAGE(Table2[1M Return vs Nifty]))/_xlfn.STDEV.P(Table2[1M Return vs Nifty])</f>
        <v>-0.15499972677290094</v>
      </c>
      <c r="K81">
        <v>9.5502395425617195</v>
      </c>
      <c r="L81">
        <f>(Table2[[#This Row],[6M Return vs Nifty]]-AVERAGE(Table2[6M Return vs Nifty]))/_xlfn.STDEV.P(Table2[6M Return vs Nifty])</f>
        <v>0.17552207044294807</v>
      </c>
      <c r="M81">
        <v>-3.3353728563276799</v>
      </c>
      <c r="N81">
        <f>(Table2[[#This Row],[1W Return vs Nifty]]-AVERAGE(Table2[1W Return vs Nifty]))/_xlfn.STDEV.P(Table2[1W Return vs Nifty])</f>
        <v>0.16480178084019642</v>
      </c>
      <c r="O81">
        <v>213.2</v>
      </c>
      <c r="P81">
        <v>213.33839566979299</v>
      </c>
      <c r="Q81">
        <v>187.14128469266399</v>
      </c>
      <c r="R81">
        <v>22.599604767342601</v>
      </c>
      <c r="S81" s="1">
        <f>(Table2[[#This Row],[Close Price]]-Table2[[#This Row],[20D EMA]])/Table2[[#This Row],[20D EMA]]</f>
        <v>-4.4136960600375218E-2</v>
      </c>
      <c r="T81" s="1">
        <f>(Table2[[#This Row],[Close Price]]-Table2[[#This Row],[50D EMA]])/Table2[[#This Row],[50D EMA]]</f>
        <v>-4.4757042630863712E-2</v>
      </c>
      <c r="U81" s="1">
        <f>(Table2[[#This Row],[Close Price]]-Table2[[#This Row],[200D EMA]])/Table2[[#This Row],[200D EMA]]</f>
        <v>8.8963348385032434E-2</v>
      </c>
      <c r="V81">
        <v>1.6529235886068401</v>
      </c>
      <c r="W81">
        <v>202</v>
      </c>
      <c r="X81">
        <v>205.56</v>
      </c>
      <c r="Y81">
        <v>202</v>
      </c>
      <c r="Z81">
        <v>211.4</v>
      </c>
      <c r="AA81">
        <v>202</v>
      </c>
      <c r="AB81">
        <v>225.95</v>
      </c>
      <c r="AC81" s="1">
        <f>(Table2[[#This Row],[Close Price]]/Table2[[#This Row],[Day Low]])-1</f>
        <v>8.8613861386137582E-3</v>
      </c>
      <c r="AD81" s="1">
        <f>(Table2[[#This Row],[Day High]]/Table2[[#This Row],[Close Price]])-1</f>
        <v>8.6854114529664184E-3</v>
      </c>
      <c r="AE81" s="1">
        <f>(Table2[[#This Row],[Close Price]]/Table2[[#This Row],[Current Week Low]])-1</f>
        <v>8.8613861386137582E-3</v>
      </c>
      <c r="AF81" s="1">
        <f>(Table2[[#This Row],[Current Week High]]/Table2[[#This Row],[Close Price]])-1</f>
        <v>3.7342362235634807E-2</v>
      </c>
      <c r="AG81" s="1">
        <f>(Table2[[#This Row],[Close Price]]/Table2[[#This Row],[Current Month Low]])-1</f>
        <v>8.8613861386137582E-3</v>
      </c>
      <c r="AH81" s="1">
        <f>(Table2[[#This Row],[Current Month High]]/Table2[[#This Row],[Close Price]])-1</f>
        <v>0.10873938858628973</v>
      </c>
      <c r="AI81">
        <v>12.6944403552676</v>
      </c>
      <c r="AJ81">
        <v>185.82047685834499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-0.01</v>
      </c>
      <c r="AM81" t="s">
        <v>3165</v>
      </c>
      <c r="AN81">
        <v>-4.62</v>
      </c>
      <c r="AO81" t="s">
        <v>3165</v>
      </c>
      <c r="AP81">
        <v>0.133940798397616</v>
      </c>
      <c r="AQ81">
        <f>(Table2[[#This Row],[Sharpe Ratio]]-AVERAGE(Table2[Sharpe Ratio]))/_xlfn.STDEV.P(Table2[Sharpe Ratio])</f>
        <v>0.86292415764822716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39</v>
      </c>
      <c r="AT81">
        <f>_xlfn.RANK.AVG(Table2[[#This Row],[6M Return vs Nifty Z-Score]],Table2[6M Return vs Nifty Z-Score])</f>
        <v>265</v>
      </c>
      <c r="AU81">
        <f>_xlfn.RANK.AVG(Table2[[#This Row],[Sharpe Ratio Z-Score]],Table2[Sharpe Ratio Z-Score])</f>
        <v>133</v>
      </c>
      <c r="AV81">
        <f>(Table2[[#This Row],[Rank 1Y]]+Table2[[#This Row],[Rank 6M]]+Table2[[#This Row],[Rank Sharpe]])/3</f>
        <v>145.66666666666666</v>
      </c>
    </row>
    <row r="82" spans="1:48" x14ac:dyDescent="0.3">
      <c r="A82" t="s">
        <v>543</v>
      </c>
      <c r="B82" t="s">
        <v>544</v>
      </c>
      <c r="C82" t="s">
        <v>3120</v>
      </c>
      <c r="D82" t="s">
        <v>545</v>
      </c>
      <c r="E82">
        <v>36850.247481600003</v>
      </c>
      <c r="F82">
        <v>1008</v>
      </c>
      <c r="G82">
        <v>62.460546820109599</v>
      </c>
      <c r="H82">
        <f>(Table2[[#This Row],[1Y Return vs Nifty]]-AVERAGE(Table2[1Y Return vs Nifty]))/_xlfn.STDEV.P(Table2[1Y Return vs Nifty])</f>
        <v>0.66342074059958267</v>
      </c>
      <c r="I82">
        <v>-0.36998014510473398</v>
      </c>
      <c r="J82">
        <f>(Table2[[#This Row],[1M Return vs Nifty]]-AVERAGE(Table2[1M Return vs Nifty]))/_xlfn.STDEV.P(Table2[1M Return vs Nifty])</f>
        <v>0.13819128560152796</v>
      </c>
      <c r="K82">
        <v>22.340985090031801</v>
      </c>
      <c r="L82">
        <f>(Table2[[#This Row],[6M Return vs Nifty]]-AVERAGE(Table2[6M Return vs Nifty]))/_xlfn.STDEV.P(Table2[6M Return vs Nifty])</f>
        <v>0.61573878254588588</v>
      </c>
      <c r="M82">
        <v>-6.7322597803112103</v>
      </c>
      <c r="N82">
        <f>(Table2[[#This Row],[1W Return vs Nifty]]-AVERAGE(Table2[1W Return vs Nifty]))/_xlfn.STDEV.P(Table2[1W Return vs Nifty])</f>
        <v>-0.50412530483313422</v>
      </c>
      <c r="O82">
        <v>1055.1500000000001</v>
      </c>
      <c r="P82">
        <v>1045.5658593099499</v>
      </c>
      <c r="Q82">
        <v>885.27557590740503</v>
      </c>
      <c r="R82">
        <v>38.8348338608712</v>
      </c>
      <c r="S82" s="1">
        <f>(Table2[[#This Row],[Close Price]]-Table2[[#This Row],[20D EMA]])/Table2[[#This Row],[20D EMA]]</f>
        <v>-4.4685589726579239E-2</v>
      </c>
      <c r="T82" s="1">
        <f>(Table2[[#This Row],[Close Price]]-Table2[[#This Row],[50D EMA]])/Table2[[#This Row],[50D EMA]]</f>
        <v>-3.5928735598484973E-2</v>
      </c>
      <c r="U82" s="1">
        <f>(Table2[[#This Row],[Close Price]]-Table2[[#This Row],[200D EMA]])/Table2[[#This Row],[200D EMA]]</f>
        <v>0.13862849877768602</v>
      </c>
      <c r="V82">
        <v>1.5664243682791601</v>
      </c>
      <c r="W82">
        <v>992.05</v>
      </c>
      <c r="X82">
        <v>1054</v>
      </c>
      <c r="Y82">
        <v>992.05</v>
      </c>
      <c r="Z82">
        <v>1119</v>
      </c>
      <c r="AA82">
        <v>940</v>
      </c>
      <c r="AB82">
        <v>1143.6500000000001</v>
      </c>
      <c r="AC82" s="1">
        <f>(Table2[[#This Row],[Close Price]]/Table2[[#This Row],[Day Low]])-1</f>
        <v>1.6077818658333909E-2</v>
      </c>
      <c r="AD82" s="1">
        <f>(Table2[[#This Row],[Day High]]/Table2[[#This Row],[Close Price]])-1</f>
        <v>4.5634920634920695E-2</v>
      </c>
      <c r="AE82" s="1">
        <f>(Table2[[#This Row],[Close Price]]/Table2[[#This Row],[Current Week Low]])-1</f>
        <v>1.6077818658333909E-2</v>
      </c>
      <c r="AF82" s="1">
        <f>(Table2[[#This Row],[Current Week High]]/Table2[[#This Row],[Close Price]])-1</f>
        <v>0.11011904761904767</v>
      </c>
      <c r="AG82" s="1">
        <f>(Table2[[#This Row],[Close Price]]/Table2[[#This Row],[Current Month Low]])-1</f>
        <v>7.2340425531914887E-2</v>
      </c>
      <c r="AH82" s="1">
        <f>(Table2[[#This Row],[Current Month High]]/Table2[[#This Row],[Close Price]])-1</f>
        <v>0.13457341269841283</v>
      </c>
      <c r="AI82">
        <v>20.535714285714199</v>
      </c>
      <c r="AJ82">
        <v>100.816814423747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-0.05</v>
      </c>
      <c r="AM82" t="s">
        <v>3165</v>
      </c>
      <c r="AN82">
        <v>4.59</v>
      </c>
      <c r="AO82" t="s">
        <v>3166</v>
      </c>
      <c r="AP82">
        <v>0.12422475491778601</v>
      </c>
      <c r="AQ82">
        <f>(Table2[[#This Row],[Sharpe Ratio]]-AVERAGE(Table2[Sharpe Ratio]))/_xlfn.STDEV.P(Table2[Sharpe Ratio])</f>
        <v>0.74860950687076955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1.661835010784632</v>
      </c>
      <c r="AS82">
        <f>_xlfn.RANK.AVG(Table2[[#This Row],[1Y Return vs Nifty Z-Score]],Table2[1Y Return vs Nifty Z-Score])</f>
        <v>137</v>
      </c>
      <c r="AT82">
        <f>_xlfn.RANK.AVG(Table2[[#This Row],[6M Return vs Nifty Z-Score]],Table2[6M Return vs Nifty Z-Score])</f>
        <v>143</v>
      </c>
      <c r="AU82">
        <f>_xlfn.RANK.AVG(Table2[[#This Row],[Sharpe Ratio Z-Score]],Table2[Sharpe Ratio Z-Score])</f>
        <v>158</v>
      </c>
      <c r="AV82">
        <f>(Table2[[#This Row],[Rank 1Y]]+Table2[[#This Row],[Rank 6M]]+Table2[[#This Row],[Rank Sharpe]])/3</f>
        <v>146</v>
      </c>
    </row>
    <row r="83" spans="1:48" x14ac:dyDescent="0.3">
      <c r="A83" t="s">
        <v>1056</v>
      </c>
      <c r="B83" t="s">
        <v>1057</v>
      </c>
      <c r="C83" t="s">
        <v>3131</v>
      </c>
      <c r="D83" t="s">
        <v>275</v>
      </c>
      <c r="E83">
        <v>12413.8594199</v>
      </c>
      <c r="F83">
        <v>1865.75</v>
      </c>
      <c r="G83">
        <v>83.828856784514798</v>
      </c>
      <c r="H83">
        <f>(Table2[[#This Row],[1Y Return vs Nifty]]-AVERAGE(Table2[1Y Return vs Nifty]))/_xlfn.STDEV.P(Table2[1Y Return vs Nifty])</f>
        <v>1.0292000198089821</v>
      </c>
      <c r="I83">
        <v>1.9684510110650399</v>
      </c>
      <c r="J83">
        <f>(Table2[[#This Row],[1M Return vs Nifty]]-AVERAGE(Table2[1M Return vs Nifty]))/_xlfn.STDEV.P(Table2[1M Return vs Nifty])</f>
        <v>0.40718172997596175</v>
      </c>
      <c r="K83">
        <v>15.786202979221899</v>
      </c>
      <c r="L83">
        <f>(Table2[[#This Row],[6M Return vs Nifty]]-AVERAGE(Table2[6M Return vs Nifty]))/_xlfn.STDEV.P(Table2[6M Return vs Nifty])</f>
        <v>0.39014406496958126</v>
      </c>
      <c r="M83">
        <v>-6.3534140802417003</v>
      </c>
      <c r="N83">
        <f>(Table2[[#This Row],[1W Return vs Nifty]]-AVERAGE(Table2[1W Return vs Nifty]))/_xlfn.STDEV.P(Table2[1W Return vs Nifty])</f>
        <v>-0.42952165868933379</v>
      </c>
      <c r="O83">
        <v>1864.14</v>
      </c>
      <c r="P83">
        <v>1822.71801636487</v>
      </c>
      <c r="Q83">
        <v>1558.69537368856</v>
      </c>
      <c r="R83">
        <v>49.991046267422</v>
      </c>
      <c r="S83" s="1">
        <f>(Table2[[#This Row],[Close Price]]-Table2[[#This Row],[20D EMA]])/Table2[[#This Row],[20D EMA]]</f>
        <v>8.6366903773316378E-4</v>
      </c>
      <c r="T83" s="1">
        <f>(Table2[[#This Row],[Close Price]]-Table2[[#This Row],[50D EMA]])/Table2[[#This Row],[50D EMA]]</f>
        <v>2.3608689467474884E-2</v>
      </c>
      <c r="U83" s="1">
        <f>(Table2[[#This Row],[Close Price]]-Table2[[#This Row],[200D EMA]])/Table2[[#This Row],[200D EMA]]</f>
        <v>0.19699463506125217</v>
      </c>
      <c r="V83">
        <v>0.96162712360879898</v>
      </c>
      <c r="W83">
        <v>1785</v>
      </c>
      <c r="X83">
        <v>1885.85</v>
      </c>
      <c r="Y83">
        <v>1757.05</v>
      </c>
      <c r="Z83">
        <v>1885.85</v>
      </c>
      <c r="AA83">
        <v>1757.05</v>
      </c>
      <c r="AB83">
        <v>2034.95</v>
      </c>
      <c r="AC83" s="1">
        <f>(Table2[[#This Row],[Close Price]]/Table2[[#This Row],[Day Low]])-1</f>
        <v>4.5238095238095299E-2</v>
      </c>
      <c r="AD83" s="1">
        <f>(Table2[[#This Row],[Day High]]/Table2[[#This Row],[Close Price]])-1</f>
        <v>1.0773147527803673E-2</v>
      </c>
      <c r="AE83" s="1">
        <f>(Table2[[#This Row],[Close Price]]/Table2[[#This Row],[Current Week Low]])-1</f>
        <v>6.1865057909564314E-2</v>
      </c>
      <c r="AF83" s="1">
        <f>(Table2[[#This Row],[Current Week High]]/Table2[[#This Row],[Close Price]])-1</f>
        <v>1.0773147527803673E-2</v>
      </c>
      <c r="AG83" s="1">
        <f>(Table2[[#This Row],[Close Price]]/Table2[[#This Row],[Current Month Low]])-1</f>
        <v>6.1865057909564314E-2</v>
      </c>
      <c r="AH83" s="1">
        <f>(Table2[[#This Row],[Current Month High]]/Table2[[#This Row],[Close Price]])-1</f>
        <v>9.0687391129572692E-2</v>
      </c>
      <c r="AI83">
        <v>9.0687391129572692</v>
      </c>
      <c r="AJ83">
        <v>121.664488535107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7.0000000000000007E-2</v>
      </c>
      <c r="AM83" t="s">
        <v>3166</v>
      </c>
      <c r="AN83">
        <v>-1.57</v>
      </c>
      <c r="AO83" t="s">
        <v>3165</v>
      </c>
      <c r="AP83">
        <v>0.13309874788262799</v>
      </c>
      <c r="AQ83">
        <f>(Table2[[#This Row],[Sharpe Ratio]]-AVERAGE(Table2[Sharpe Ratio]))/_xlfn.STDEV.P(Table2[Sharpe Ratio])</f>
        <v>0.85301696540915772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2.2500211214743491</v>
      </c>
      <c r="AS83">
        <f>_xlfn.RANK.AVG(Table2[[#This Row],[1Y Return vs Nifty Z-Score]],Table2[1Y Return vs Nifty Z-Score])</f>
        <v>100</v>
      </c>
      <c r="AT83">
        <f>_xlfn.RANK.AVG(Table2[[#This Row],[6M Return vs Nifty Z-Score]],Table2[6M Return vs Nifty Z-Score])</f>
        <v>203</v>
      </c>
      <c r="AU83">
        <f>_xlfn.RANK.AVG(Table2[[#This Row],[Sharpe Ratio Z-Score]],Table2[Sharpe Ratio Z-Score])</f>
        <v>138</v>
      </c>
      <c r="AV83">
        <f>(Table2[[#This Row],[Rank 1Y]]+Table2[[#This Row],[Rank 6M]]+Table2[[#This Row],[Rank Sharpe]])/3</f>
        <v>147</v>
      </c>
    </row>
    <row r="84" spans="1:48" x14ac:dyDescent="0.3">
      <c r="A84" t="s">
        <v>112</v>
      </c>
      <c r="B84" t="s">
        <v>113</v>
      </c>
      <c r="C84" t="s">
        <v>3131</v>
      </c>
      <c r="D84" t="s">
        <v>114</v>
      </c>
      <c r="E84">
        <v>244727.791638525</v>
      </c>
      <c r="F84">
        <v>6872.05</v>
      </c>
      <c r="G84">
        <v>74.5174224965767</v>
      </c>
      <c r="H84">
        <f>(Table2[[#This Row],[1Y Return vs Nifty]]-AVERAGE(Table2[1Y Return vs Nifty]))/_xlfn.STDEV.P(Table2[1Y Return vs Nifty])</f>
        <v>0.86980839136849253</v>
      </c>
      <c r="I84">
        <v>11.1847616197156</v>
      </c>
      <c r="J84">
        <f>(Table2[[#This Row],[1M Return vs Nifty]]-AVERAGE(Table2[1M Return vs Nifty]))/_xlfn.STDEV.P(Table2[1M Return vs Nifty])</f>
        <v>1.4673367315772727</v>
      </c>
      <c r="K84">
        <v>11.4101846932667</v>
      </c>
      <c r="L84">
        <f>(Table2[[#This Row],[6M Return vs Nifty]]-AVERAGE(Table2[6M Return vs Nifty]))/_xlfn.STDEV.P(Table2[6M Return vs Nifty])</f>
        <v>0.23953545698843359</v>
      </c>
      <c r="M84">
        <v>-5.88119674215634</v>
      </c>
      <c r="N84">
        <f>(Table2[[#This Row],[1W Return vs Nifty]]-AVERAGE(Table2[1W Return vs Nifty]))/_xlfn.STDEV.P(Table2[1W Return vs Nifty])</f>
        <v>-0.33653093664332984</v>
      </c>
      <c r="O84">
        <v>7393.78</v>
      </c>
      <c r="P84">
        <v>7209.8208311234703</v>
      </c>
      <c r="Q84">
        <v>6283.3173072613599</v>
      </c>
      <c r="R84">
        <v>28.293876041804001</v>
      </c>
      <c r="S84" s="1">
        <f>(Table2[[#This Row],[Close Price]]-Table2[[#This Row],[20D EMA]])/Table2[[#This Row],[20D EMA]]</f>
        <v>-7.0563365423369315E-2</v>
      </c>
      <c r="T84" s="1">
        <f>(Table2[[#This Row],[Close Price]]-Table2[[#This Row],[50D EMA]])/Table2[[#This Row],[50D EMA]]</f>
        <v>-4.6848713585970897E-2</v>
      </c>
      <c r="U84" s="1">
        <f>(Table2[[#This Row],[Close Price]]-Table2[[#This Row],[200D EMA]])/Table2[[#This Row],[200D EMA]]</f>
        <v>9.3697749763213004E-2</v>
      </c>
      <c r="V84">
        <v>1.1060693870657401</v>
      </c>
      <c r="W84">
        <v>6850.95</v>
      </c>
      <c r="X84">
        <v>7276.65</v>
      </c>
      <c r="Y84">
        <v>6850.95</v>
      </c>
      <c r="Z84">
        <v>7873.45</v>
      </c>
      <c r="AA84">
        <v>6850.95</v>
      </c>
      <c r="AB84">
        <v>8129.9</v>
      </c>
      <c r="AC84" s="1">
        <f>(Table2[[#This Row],[Close Price]]/Table2[[#This Row],[Day Low]])-1</f>
        <v>3.0798648362635461E-3</v>
      </c>
      <c r="AD84" s="1">
        <f>(Table2[[#This Row],[Day High]]/Table2[[#This Row],[Close Price]])-1</f>
        <v>5.8876172321214115E-2</v>
      </c>
      <c r="AE84" s="1">
        <f>(Table2[[#This Row],[Close Price]]/Table2[[#This Row],[Current Week Low]])-1</f>
        <v>3.0798648362635461E-3</v>
      </c>
      <c r="AF84" s="1">
        <f>(Table2[[#This Row],[Current Week High]]/Table2[[#This Row],[Close Price]])-1</f>
        <v>0.14572070924978719</v>
      </c>
      <c r="AG84" s="1">
        <f>(Table2[[#This Row],[Close Price]]/Table2[[#This Row],[Current Month Low]])-1</f>
        <v>3.0798648362635461E-3</v>
      </c>
      <c r="AH84" s="1">
        <f>(Table2[[#This Row],[Current Month High]]/Table2[[#This Row],[Close Price]])-1</f>
        <v>0.18303854017360166</v>
      </c>
      <c r="AI84">
        <v>18.303854017360099</v>
      </c>
      <c r="AJ84">
        <v>111.70825631546499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0.05</v>
      </c>
      <c r="AM84" t="s">
        <v>3166</v>
      </c>
      <c r="AN84">
        <v>-1.8</v>
      </c>
      <c r="AO84" t="s">
        <v>3165</v>
      </c>
      <c r="AP84">
        <v>0.163332767990642</v>
      </c>
      <c r="AQ84">
        <f>(Table2[[#This Row],[Sharpe Ratio]]-AVERAGE(Table2[Sharpe Ratio]))/_xlfn.STDEV.P(Table2[Sharpe Ratio])</f>
        <v>1.2087370131241695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3.4488866564150387</v>
      </c>
      <c r="AS84">
        <f>_xlfn.RANK.AVG(Table2[[#This Row],[1Y Return vs Nifty Z-Score]],Table2[1Y Return vs Nifty Z-Score])</f>
        <v>113</v>
      </c>
      <c r="AT84">
        <f>_xlfn.RANK.AVG(Table2[[#This Row],[6M Return vs Nifty Z-Score]],Table2[6M Return vs Nifty Z-Score])</f>
        <v>241</v>
      </c>
      <c r="AU84">
        <f>_xlfn.RANK.AVG(Table2[[#This Row],[Sharpe Ratio Z-Score]],Table2[Sharpe Ratio Z-Score])</f>
        <v>90</v>
      </c>
      <c r="AV84">
        <f>(Table2[[#This Row],[Rank 1Y]]+Table2[[#This Row],[Rank 6M]]+Table2[[#This Row],[Rank Sharpe]])/3</f>
        <v>148</v>
      </c>
    </row>
    <row r="85" spans="1:48" x14ac:dyDescent="0.3">
      <c r="A85" t="s">
        <v>118</v>
      </c>
      <c r="B85" t="s">
        <v>119</v>
      </c>
      <c r="C85" t="s">
        <v>3132</v>
      </c>
      <c r="D85" t="s">
        <v>120</v>
      </c>
      <c r="E85">
        <v>229939.72354767501</v>
      </c>
      <c r="F85">
        <v>264.05</v>
      </c>
      <c r="G85">
        <v>115.74151373744</v>
      </c>
      <c r="H85">
        <f>(Table2[[#This Row],[1Y Return vs Nifty]]-AVERAGE(Table2[1Y Return vs Nifty]))/_xlfn.STDEV.P(Table2[1Y Return vs Nifty])</f>
        <v>1.5754757279647693</v>
      </c>
      <c r="I85">
        <v>-6.7568274727026303</v>
      </c>
      <c r="J85">
        <f>(Table2[[#This Row],[1M Return vs Nifty]]-AVERAGE(Table2[1M Return vs Nifty]))/_xlfn.STDEV.P(Table2[1M Return vs Nifty])</f>
        <v>-0.59648969753086289</v>
      </c>
      <c r="K85">
        <v>31.621115296935599</v>
      </c>
      <c r="L85">
        <f>(Table2[[#This Row],[6M Return vs Nifty]]-AVERAGE(Table2[6M Return vs Nifty]))/_xlfn.STDEV.P(Table2[6M Return vs Nifty])</f>
        <v>0.93513129898746139</v>
      </c>
      <c r="M85">
        <v>-5.7083986046462902</v>
      </c>
      <c r="N85">
        <f>(Table2[[#This Row],[1W Return vs Nifty]]-AVERAGE(Table2[1W Return vs Nifty]))/_xlfn.STDEV.P(Table2[1W Return vs Nifty])</f>
        <v>-0.30250291124211176</v>
      </c>
      <c r="O85">
        <v>270.52</v>
      </c>
      <c r="P85">
        <v>263.91735427875801</v>
      </c>
      <c r="Q85">
        <v>210.197937104294</v>
      </c>
      <c r="R85">
        <v>43.649635907175401</v>
      </c>
      <c r="S85" s="1">
        <f>(Table2[[#This Row],[Close Price]]-Table2[[#This Row],[20D EMA]])/Table2[[#This Row],[20D EMA]]</f>
        <v>-2.3916900783675775E-2</v>
      </c>
      <c r="T85" s="1">
        <f>(Table2[[#This Row],[Close Price]]-Table2[[#This Row],[50D EMA]])/Table2[[#This Row],[50D EMA]]</f>
        <v>5.0260325473668889E-4</v>
      </c>
      <c r="U85" s="1">
        <f>(Table2[[#This Row],[Close Price]]-Table2[[#This Row],[200D EMA]])/Table2[[#This Row],[200D EMA]]</f>
        <v>0.25619691438259079</v>
      </c>
      <c r="V85">
        <v>0.92139435751726495</v>
      </c>
      <c r="W85">
        <v>242.1</v>
      </c>
      <c r="X85">
        <v>268</v>
      </c>
      <c r="Y85">
        <v>242.1</v>
      </c>
      <c r="Z85">
        <v>270.89999999999998</v>
      </c>
      <c r="AA85">
        <v>242.1</v>
      </c>
      <c r="AB85">
        <v>290</v>
      </c>
      <c r="AC85" s="1">
        <f>(Table2[[#This Row],[Close Price]]/Table2[[#This Row],[Day Low]])-1</f>
        <v>9.0665014456836168E-2</v>
      </c>
      <c r="AD85" s="1">
        <f>(Table2[[#This Row],[Day High]]/Table2[[#This Row],[Close Price]])-1</f>
        <v>1.4959288013633776E-2</v>
      </c>
      <c r="AE85" s="1">
        <f>(Table2[[#This Row],[Close Price]]/Table2[[#This Row],[Current Week Low]])-1</f>
        <v>9.0665014456836168E-2</v>
      </c>
      <c r="AF85" s="1">
        <f>(Table2[[#This Row],[Current Week High]]/Table2[[#This Row],[Close Price]])-1</f>
        <v>2.5942056428706506E-2</v>
      </c>
      <c r="AG85" s="1">
        <f>(Table2[[#This Row],[Close Price]]/Table2[[#This Row],[Current Month Low]])-1</f>
        <v>9.0665014456836168E-2</v>
      </c>
      <c r="AH85" s="1">
        <f>(Table2[[#This Row],[Current Month High]]/Table2[[#This Row],[Close Price]])-1</f>
        <v>9.8276841507290325E-2</v>
      </c>
      <c r="AI85">
        <v>12.9520924067411</v>
      </c>
      <c r="AJ85">
        <v>160.79012345679001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-0.06</v>
      </c>
      <c r="AM85" t="s">
        <v>3165</v>
      </c>
      <c r="AN85">
        <v>-0.77</v>
      </c>
      <c r="AO85" t="s">
        <v>3165</v>
      </c>
      <c r="AP85">
        <v>7.4222753735262006E-2</v>
      </c>
      <c r="AQ85">
        <f>(Table2[[#This Row],[Sharpe Ratio]]-AVERAGE(Table2[Sharpe Ratio]))/_xlfn.STDEV.P(Table2[Sharpe Ratio])</f>
        <v>0.16030817668216985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1.7719225948614257</v>
      </c>
      <c r="AS85">
        <f>_xlfn.RANK.AVG(Table2[[#This Row],[1Y Return vs Nifty Z-Score]],Table2[1Y Return vs Nifty Z-Score])</f>
        <v>53</v>
      </c>
      <c r="AT85">
        <f>_xlfn.RANK.AVG(Table2[[#This Row],[6M Return vs Nifty Z-Score]],Table2[6M Return vs Nifty Z-Score])</f>
        <v>91</v>
      </c>
      <c r="AU85">
        <f>_xlfn.RANK.AVG(Table2[[#This Row],[Sharpe Ratio Z-Score]],Table2[Sharpe Ratio Z-Score])</f>
        <v>301</v>
      </c>
      <c r="AV85">
        <f>(Table2[[#This Row],[Rank 1Y]]+Table2[[#This Row],[Rank 6M]]+Table2[[#This Row],[Rank Sharpe]])/3</f>
        <v>148.33333333333334</v>
      </c>
    </row>
    <row r="86" spans="1:48" x14ac:dyDescent="0.3">
      <c r="A86" t="s">
        <v>161</v>
      </c>
      <c r="B86" t="s">
        <v>162</v>
      </c>
      <c r="C86" t="s">
        <v>3131</v>
      </c>
      <c r="D86" t="s">
        <v>163</v>
      </c>
      <c r="E86">
        <v>163249.9739325</v>
      </c>
      <c r="F86">
        <v>7703.8</v>
      </c>
      <c r="G86">
        <v>68.665376957777596</v>
      </c>
      <c r="H86">
        <f>(Table2[[#This Row],[1Y Return vs Nifty]]-AVERAGE(Table2[1Y Return vs Nifty]))/_xlfn.STDEV.P(Table2[1Y Return vs Nifty])</f>
        <v>0.76963402088022248</v>
      </c>
      <c r="I86">
        <v>11.3132470790241</v>
      </c>
      <c r="J86">
        <f>(Table2[[#This Row],[1M Return vs Nifty]]-AVERAGE(Table2[1M Return vs Nifty]))/_xlfn.STDEV.P(Table2[1M Return vs Nifty])</f>
        <v>1.4821164528890842</v>
      </c>
      <c r="K86">
        <v>12.894991360303001</v>
      </c>
      <c r="L86">
        <f>(Table2[[#This Row],[6M Return vs Nifty]]-AVERAGE(Table2[6M Return vs Nifty]))/_xlfn.STDEV.P(Table2[6M Return vs Nifty])</f>
        <v>0.29063777206814578</v>
      </c>
      <c r="M86">
        <v>-3.7009635697126</v>
      </c>
      <c r="N86">
        <f>(Table2[[#This Row],[1W Return vs Nifty]]-AVERAGE(Table2[1W Return vs Nifty]))/_xlfn.STDEV.P(Table2[1W Return vs Nifty])</f>
        <v>9.2808353938891003E-2</v>
      </c>
      <c r="O86">
        <v>8253.27</v>
      </c>
      <c r="P86">
        <v>8082.6684053654199</v>
      </c>
      <c r="Q86">
        <v>7111.62739422911</v>
      </c>
      <c r="R86">
        <v>27.527939286020001</v>
      </c>
      <c r="S86" s="1">
        <f>(Table2[[#This Row],[Close Price]]-Table2[[#This Row],[20D EMA]])/Table2[[#This Row],[20D EMA]]</f>
        <v>-6.6576035922731258E-2</v>
      </c>
      <c r="T86" s="1">
        <f>(Table2[[#This Row],[Close Price]]-Table2[[#This Row],[50D EMA]])/Table2[[#This Row],[50D EMA]]</f>
        <v>-4.6874174018313071E-2</v>
      </c>
      <c r="U86" s="1">
        <f>(Table2[[#This Row],[Close Price]]-Table2[[#This Row],[200D EMA]])/Table2[[#This Row],[200D EMA]]</f>
        <v>8.3268227220596791E-2</v>
      </c>
      <c r="V86">
        <v>1.1348723635886899</v>
      </c>
      <c r="W86">
        <v>7620.25</v>
      </c>
      <c r="X86">
        <v>8199.9</v>
      </c>
      <c r="Y86">
        <v>7620.25</v>
      </c>
      <c r="Z86">
        <v>8871.2999999999993</v>
      </c>
      <c r="AA86">
        <v>7620.25</v>
      </c>
      <c r="AB86">
        <v>8940.6</v>
      </c>
      <c r="AC86" s="1">
        <f>(Table2[[#This Row],[Close Price]]/Table2[[#This Row],[Day Low]])-1</f>
        <v>1.0964207211049626E-2</v>
      </c>
      <c r="AD86" s="1">
        <f>(Table2[[#This Row],[Day High]]/Table2[[#This Row],[Close Price]])-1</f>
        <v>6.4396791193956249E-2</v>
      </c>
      <c r="AE86" s="1">
        <f>(Table2[[#This Row],[Close Price]]/Table2[[#This Row],[Current Week Low]])-1</f>
        <v>1.0964207211049626E-2</v>
      </c>
      <c r="AF86" s="1">
        <f>(Table2[[#This Row],[Current Week High]]/Table2[[#This Row],[Close Price]])-1</f>
        <v>0.15154858641190039</v>
      </c>
      <c r="AG86" s="1">
        <f>(Table2[[#This Row],[Close Price]]/Table2[[#This Row],[Current Month Low]])-1</f>
        <v>1.0964207211049626E-2</v>
      </c>
      <c r="AH86" s="1">
        <f>(Table2[[#This Row],[Current Month High]]/Table2[[#This Row],[Close Price]])-1</f>
        <v>0.16054414704431585</v>
      </c>
      <c r="AI86">
        <v>18.771904774267199</v>
      </c>
      <c r="AJ86">
        <v>100.098701298701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0.06</v>
      </c>
      <c r="AM86" t="s">
        <v>3166</v>
      </c>
      <c r="AN86">
        <v>-0.7</v>
      </c>
      <c r="AO86" t="s">
        <v>3165</v>
      </c>
      <c r="AP86">
        <v>0.161584455773818</v>
      </c>
      <c r="AQ86">
        <f>(Table2[[#This Row],[Sharpe Ratio]]-AVERAGE(Table2[Sharpe Ratio]))/_xlfn.STDEV.P(Table2[Sharpe Ratio])</f>
        <v>1.1881671483503968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3.8233637481267402</v>
      </c>
      <c r="AS86">
        <f>_xlfn.RANK.AVG(Table2[[#This Row],[1Y Return vs Nifty Z-Score]],Table2[1Y Return vs Nifty Z-Score])</f>
        <v>122</v>
      </c>
      <c r="AT86">
        <f>_xlfn.RANK.AVG(Table2[[#This Row],[6M Return vs Nifty Z-Score]],Table2[6M Return vs Nifty Z-Score])</f>
        <v>230</v>
      </c>
      <c r="AU86">
        <f>_xlfn.RANK.AVG(Table2[[#This Row],[Sharpe Ratio Z-Score]],Table2[Sharpe Ratio Z-Score])</f>
        <v>93</v>
      </c>
      <c r="AV86">
        <f>(Table2[[#This Row],[Rank 1Y]]+Table2[[#This Row],[Rank 6M]]+Table2[[#This Row],[Rank Sharpe]])/3</f>
        <v>148.33333333333334</v>
      </c>
    </row>
    <row r="87" spans="1:48" x14ac:dyDescent="0.3">
      <c r="A87" t="s">
        <v>980</v>
      </c>
      <c r="B87" t="s">
        <v>981</v>
      </c>
      <c r="C87" t="s">
        <v>3120</v>
      </c>
      <c r="D87" t="s">
        <v>146</v>
      </c>
      <c r="E87">
        <v>14251.912001102901</v>
      </c>
      <c r="F87">
        <v>54.53</v>
      </c>
      <c r="G87">
        <v>129.28074730228099</v>
      </c>
      <c r="H87">
        <f>(Table2[[#This Row],[1Y Return vs Nifty]]-AVERAGE(Table2[1Y Return vs Nifty]))/_xlfn.STDEV.P(Table2[1Y Return vs Nifty])</f>
        <v>1.8072381416813796</v>
      </c>
      <c r="I87">
        <v>-18.905615997182299</v>
      </c>
      <c r="J87">
        <f>(Table2[[#This Row],[1M Return vs Nifty]]-AVERAGE(Table2[1M Return vs Nifty]))/_xlfn.STDEV.P(Table2[1M Return vs Nifty])</f>
        <v>-1.993968522250025</v>
      </c>
      <c r="K87">
        <v>9.0432188918783805</v>
      </c>
      <c r="L87">
        <f>(Table2[[#This Row],[6M Return vs Nifty]]-AVERAGE(Table2[6M Return vs Nifty]))/_xlfn.STDEV.P(Table2[6M Return vs Nifty])</f>
        <v>0.15807203494785071</v>
      </c>
      <c r="M87">
        <v>-7.38777117309718</v>
      </c>
      <c r="N87">
        <f>(Table2[[#This Row],[1W Return vs Nifty]]-AVERAGE(Table2[1W Return vs Nifty]))/_xlfn.STDEV.P(Table2[1W Return vs Nifty])</f>
        <v>-0.63321094571981063</v>
      </c>
      <c r="O87">
        <v>61.27</v>
      </c>
      <c r="P87">
        <v>65.317200411136099</v>
      </c>
      <c r="Q87">
        <v>56.663207660813399</v>
      </c>
      <c r="R87">
        <v>24.8786278741639</v>
      </c>
      <c r="S87" s="1">
        <f>(Table2[[#This Row],[Close Price]]-Table2[[#This Row],[20D EMA]])/Table2[[#This Row],[20D EMA]]</f>
        <v>-0.11000489636037215</v>
      </c>
      <c r="T87" s="1">
        <f>(Table2[[#This Row],[Close Price]]-Table2[[#This Row],[50D EMA]])/Table2[[#This Row],[50D EMA]]</f>
        <v>-0.1651509915188735</v>
      </c>
      <c r="U87" s="1">
        <f>(Table2[[#This Row],[Close Price]]-Table2[[#This Row],[200D EMA]])/Table2[[#This Row],[200D EMA]]</f>
        <v>-3.7647139102727871E-2</v>
      </c>
      <c r="V87">
        <v>0.22616446846834701</v>
      </c>
      <c r="W87">
        <v>52.36</v>
      </c>
      <c r="X87">
        <v>55.47</v>
      </c>
      <c r="Y87">
        <v>52.36</v>
      </c>
      <c r="Z87">
        <v>59.48</v>
      </c>
      <c r="AA87">
        <v>52.36</v>
      </c>
      <c r="AB87">
        <v>67.64</v>
      </c>
      <c r="AC87" s="1">
        <f>(Table2[[#This Row],[Close Price]]/Table2[[#This Row],[Day Low]])-1</f>
        <v>4.1443850267379734E-2</v>
      </c>
      <c r="AD87" s="1">
        <f>(Table2[[#This Row],[Day High]]/Table2[[#This Row],[Close Price]])-1</f>
        <v>1.7238217494956798E-2</v>
      </c>
      <c r="AE87" s="1">
        <f>(Table2[[#This Row],[Close Price]]/Table2[[#This Row],[Current Week Low]])-1</f>
        <v>4.1443850267379734E-2</v>
      </c>
      <c r="AF87" s="1">
        <f>(Table2[[#This Row],[Current Week High]]/Table2[[#This Row],[Close Price]])-1</f>
        <v>9.0775719787272946E-2</v>
      </c>
      <c r="AG87" s="1">
        <f>(Table2[[#This Row],[Close Price]]/Table2[[#This Row],[Current Month Low]])-1</f>
        <v>4.1443850267379734E-2</v>
      </c>
      <c r="AH87" s="1">
        <f>(Table2[[#This Row],[Current Month High]]/Table2[[#This Row],[Close Price]])-1</f>
        <v>0.24041811846689898</v>
      </c>
      <c r="AI87">
        <v>67.614157344580903</v>
      </c>
      <c r="AJ87">
        <v>167.303921568627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-0.31</v>
      </c>
      <c r="AM87" t="s">
        <v>3165</v>
      </c>
      <c r="AN87">
        <v>-10.61</v>
      </c>
      <c r="AO87" t="s">
        <v>3165</v>
      </c>
      <c r="AP87">
        <v>0.133835185216721</v>
      </c>
      <c r="AQ87">
        <f>(Table2[[#This Row],[Sharpe Ratio]]-AVERAGE(Table2[Sharpe Ratio]))/_xlfn.STDEV.P(Table2[Sharpe Ratio])</f>
        <v>0.86168155988540618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41</v>
      </c>
      <c r="AT87">
        <f>_xlfn.RANK.AVG(Table2[[#This Row],[6M Return vs Nifty Z-Score]],Table2[6M Return vs Nifty Z-Score])</f>
        <v>271</v>
      </c>
      <c r="AU87">
        <f>_xlfn.RANK.AVG(Table2[[#This Row],[Sharpe Ratio Z-Score]],Table2[Sharpe Ratio Z-Score])</f>
        <v>135</v>
      </c>
      <c r="AV87">
        <f>(Table2[[#This Row],[Rank 1Y]]+Table2[[#This Row],[Rank 6M]]+Table2[[#This Row],[Rank Sharpe]])/3</f>
        <v>149</v>
      </c>
    </row>
    <row r="88" spans="1:48" x14ac:dyDescent="0.3">
      <c r="A88" t="s">
        <v>717</v>
      </c>
      <c r="B88" t="s">
        <v>718</v>
      </c>
      <c r="C88" t="s">
        <v>3130</v>
      </c>
      <c r="D88" t="s">
        <v>719</v>
      </c>
      <c r="E88">
        <v>24184.975605449999</v>
      </c>
      <c r="F88">
        <v>350.9</v>
      </c>
      <c r="G88">
        <v>92.721013665942294</v>
      </c>
      <c r="H88">
        <f>(Table2[[#This Row],[1Y Return vs Nifty]]-AVERAGE(Table2[1Y Return vs Nifty]))/_xlfn.STDEV.P(Table2[1Y Return vs Nifty])</f>
        <v>1.1814145253137927</v>
      </c>
      <c r="I88">
        <v>6.0686470769582899</v>
      </c>
      <c r="J88">
        <f>(Table2[[#This Row],[1M Return vs Nifty]]-AVERAGE(Table2[1M Return vs Nifty]))/_xlfn.STDEV.P(Table2[1M Return vs Nifty])</f>
        <v>0.878828525682124</v>
      </c>
      <c r="K88">
        <v>63.189317267911598</v>
      </c>
      <c r="L88">
        <f>(Table2[[#This Row],[6M Return vs Nifty]]-AVERAGE(Table2[6M Return vs Nifty]))/_xlfn.STDEV.P(Table2[6M Return vs Nifty])</f>
        <v>2.0216082386693111</v>
      </c>
      <c r="M88">
        <v>-3.9844327018832599</v>
      </c>
      <c r="N88">
        <f>(Table2[[#This Row],[1W Return vs Nifty]]-AVERAGE(Table2[1W Return vs Nifty]))/_xlfn.STDEV.P(Table2[1W Return vs Nifty])</f>
        <v>3.6986601639023425E-2</v>
      </c>
      <c r="O88">
        <v>323.60000000000002</v>
      </c>
      <c r="P88">
        <v>309.54109195854801</v>
      </c>
      <c r="Q88">
        <v>248.65235445693199</v>
      </c>
      <c r="R88">
        <v>67.171814699734</v>
      </c>
      <c r="S88" s="1">
        <f>(Table2[[#This Row],[Close Price]]-Table2[[#This Row],[20D EMA]])/Table2[[#This Row],[20D EMA]]</f>
        <v>8.4363411619282916E-2</v>
      </c>
      <c r="T88" s="1">
        <f>(Table2[[#This Row],[Close Price]]-Table2[[#This Row],[50D EMA]])/Table2[[#This Row],[50D EMA]]</f>
        <v>0.13361362712705852</v>
      </c>
      <c r="U88" s="1">
        <f>(Table2[[#This Row],[Close Price]]-Table2[[#This Row],[200D EMA]])/Table2[[#This Row],[200D EMA]]</f>
        <v>0.41120722852748159</v>
      </c>
      <c r="V88">
        <v>0.63576797493703197</v>
      </c>
      <c r="W88">
        <v>312.55</v>
      </c>
      <c r="X88">
        <v>362</v>
      </c>
      <c r="Y88">
        <v>310.10000000000002</v>
      </c>
      <c r="Z88">
        <v>362</v>
      </c>
      <c r="AA88">
        <v>295.05</v>
      </c>
      <c r="AB88">
        <v>362</v>
      </c>
      <c r="AC88" s="1">
        <f>(Table2[[#This Row],[Close Price]]/Table2[[#This Row],[Day Low]])-1</f>
        <v>0.12270036794112937</v>
      </c>
      <c r="AD88" s="1">
        <f>(Table2[[#This Row],[Day High]]/Table2[[#This Row],[Close Price]])-1</f>
        <v>3.1632943858649343E-2</v>
      </c>
      <c r="AE88" s="1">
        <f>(Table2[[#This Row],[Close Price]]/Table2[[#This Row],[Current Week Low]])-1</f>
        <v>0.13157046114156712</v>
      </c>
      <c r="AF88" s="1">
        <f>(Table2[[#This Row],[Current Week High]]/Table2[[#This Row],[Close Price]])-1</f>
        <v>3.1632943858649343E-2</v>
      </c>
      <c r="AG88" s="1">
        <f>(Table2[[#This Row],[Close Price]]/Table2[[#This Row],[Current Month Low]])-1</f>
        <v>0.18928995085578704</v>
      </c>
      <c r="AH88" s="1">
        <f>(Table2[[#This Row],[Current Month High]]/Table2[[#This Row],[Close Price]])-1</f>
        <v>3.1632943858649343E-2</v>
      </c>
      <c r="AI88">
        <v>3.1632943858649298</v>
      </c>
      <c r="AJ88">
        <v>136.61496965610201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0.16</v>
      </c>
      <c r="AM88" t="s">
        <v>3166</v>
      </c>
      <c r="AN88">
        <v>17.239999999999998</v>
      </c>
      <c r="AO88" t="s">
        <v>3166</v>
      </c>
      <c r="AP88">
        <v>6.2389108918053E-2</v>
      </c>
      <c r="AQ88">
        <f>(Table2[[#This Row],[Sharpe Ratio]]-AVERAGE(Table2[Sharpe Ratio]))/_xlfn.STDEV.P(Table2[Sharpe Ratio])</f>
        <v>2.1078769412433213E-2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4.1399166607166844</v>
      </c>
      <c r="AS88">
        <f>_xlfn.RANK.AVG(Table2[[#This Row],[1Y Return vs Nifty Z-Score]],Table2[1Y Return vs Nifty Z-Score])</f>
        <v>85</v>
      </c>
      <c r="AT88">
        <f>_xlfn.RANK.AVG(Table2[[#This Row],[6M Return vs Nifty Z-Score]],Table2[6M Return vs Nifty Z-Score])</f>
        <v>31</v>
      </c>
      <c r="AU88">
        <f>_xlfn.RANK.AVG(Table2[[#This Row],[Sharpe Ratio Z-Score]],Table2[Sharpe Ratio Z-Score])</f>
        <v>336</v>
      </c>
      <c r="AV88">
        <f>(Table2[[#This Row],[Rank 1Y]]+Table2[[#This Row],[Rank 6M]]+Table2[[#This Row],[Rank Sharpe]])/3</f>
        <v>150.66666666666666</v>
      </c>
    </row>
    <row r="89" spans="1:48" x14ac:dyDescent="0.3">
      <c r="A89" t="s">
        <v>741</v>
      </c>
      <c r="B89" t="s">
        <v>742</v>
      </c>
      <c r="C89" t="s">
        <v>3131</v>
      </c>
      <c r="D89" t="s">
        <v>117</v>
      </c>
      <c r="E89">
        <v>22979.88756255</v>
      </c>
      <c r="F89">
        <v>826.5</v>
      </c>
      <c r="G89">
        <v>63.184041454449797</v>
      </c>
      <c r="H89">
        <f>(Table2[[#This Row],[1Y Return vs Nifty]]-AVERAGE(Table2[1Y Return vs Nifty]))/_xlfn.STDEV.P(Table2[1Y Return vs Nifty])</f>
        <v>0.67580540491330965</v>
      </c>
      <c r="I89">
        <v>-5.4467703577674804</v>
      </c>
      <c r="J89">
        <f>(Table2[[#This Row],[1M Return vs Nifty]]-AVERAGE(Table2[1M Return vs Nifty]))/_xlfn.STDEV.P(Table2[1M Return vs Nifty])</f>
        <v>-0.44579343068865429</v>
      </c>
      <c r="K89">
        <v>26.1820855564361</v>
      </c>
      <c r="L89">
        <f>(Table2[[#This Row],[6M Return vs Nifty]]-AVERAGE(Table2[6M Return vs Nifty]))/_xlfn.STDEV.P(Table2[6M Return vs Nifty])</f>
        <v>0.74793722335624302</v>
      </c>
      <c r="M89">
        <v>-8.0686849850960396</v>
      </c>
      <c r="N89">
        <f>(Table2[[#This Row],[1W Return vs Nifty]]-AVERAGE(Table2[1W Return vs Nifty]))/_xlfn.STDEV.P(Table2[1W Return vs Nifty])</f>
        <v>-0.76729892157770929</v>
      </c>
      <c r="O89">
        <v>887.15</v>
      </c>
      <c r="P89">
        <v>851.58536718026198</v>
      </c>
      <c r="Q89">
        <v>706.27569977634403</v>
      </c>
      <c r="R89">
        <v>22.689867314338599</v>
      </c>
      <c r="S89" s="1">
        <f>(Table2[[#This Row],[Close Price]]-Table2[[#This Row],[20D EMA]])/Table2[[#This Row],[20D EMA]]</f>
        <v>-6.8364989009750299E-2</v>
      </c>
      <c r="T89" s="1">
        <f>(Table2[[#This Row],[Close Price]]-Table2[[#This Row],[50D EMA]])/Table2[[#This Row],[50D EMA]]</f>
        <v>-2.9457254841430313E-2</v>
      </c>
      <c r="U89" s="1">
        <f>(Table2[[#This Row],[Close Price]]-Table2[[#This Row],[200D EMA]])/Table2[[#This Row],[200D EMA]]</f>
        <v>0.17022290340971286</v>
      </c>
      <c r="V89">
        <v>0.33749619726911401</v>
      </c>
      <c r="W89">
        <v>794.8</v>
      </c>
      <c r="X89">
        <v>838.9</v>
      </c>
      <c r="Y89">
        <v>794.8</v>
      </c>
      <c r="Z89">
        <v>890</v>
      </c>
      <c r="AA89">
        <v>794.8</v>
      </c>
      <c r="AB89">
        <v>945</v>
      </c>
      <c r="AC89" s="1">
        <f>(Table2[[#This Row],[Close Price]]/Table2[[#This Row],[Day Low]])-1</f>
        <v>3.9884247609461632E-2</v>
      </c>
      <c r="AD89" s="1">
        <f>(Table2[[#This Row],[Day High]]/Table2[[#This Row],[Close Price]])-1</f>
        <v>1.5003024803387666E-2</v>
      </c>
      <c r="AE89" s="1">
        <f>(Table2[[#This Row],[Close Price]]/Table2[[#This Row],[Current Week Low]])-1</f>
        <v>3.9884247609461632E-2</v>
      </c>
      <c r="AF89" s="1">
        <f>(Table2[[#This Row],[Current Week High]]/Table2[[#This Row],[Close Price]])-1</f>
        <v>7.6830006049606769E-2</v>
      </c>
      <c r="AG89" s="1">
        <f>(Table2[[#This Row],[Close Price]]/Table2[[#This Row],[Current Month Low]])-1</f>
        <v>3.9884247609461632E-2</v>
      </c>
      <c r="AH89" s="1">
        <f>(Table2[[#This Row],[Current Month High]]/Table2[[#This Row],[Close Price]])-1</f>
        <v>0.14337568058076222</v>
      </c>
      <c r="AI89">
        <v>15.777374470659399</v>
      </c>
      <c r="AJ89">
        <v>96.692051404093206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0.13</v>
      </c>
      <c r="AM89" t="s">
        <v>3166</v>
      </c>
      <c r="AN89">
        <v>-8.1199999999999992</v>
      </c>
      <c r="AO89" t="s">
        <v>3165</v>
      </c>
      <c r="AP89">
        <v>0.10917113332143701</v>
      </c>
      <c r="AQ89">
        <f>(Table2[[#This Row],[Sharpe Ratio]]-AVERAGE(Table2[Sharpe Ratio]))/_xlfn.STDEV.P(Table2[Sharpe Ratio])</f>
        <v>0.57149528344278411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0.78214555944597319</v>
      </c>
      <c r="AS89">
        <f>_xlfn.RANK.AVG(Table2[[#This Row],[1Y Return vs Nifty Z-Score]],Table2[1Y Return vs Nifty Z-Score])</f>
        <v>134</v>
      </c>
      <c r="AT89">
        <f>_xlfn.RANK.AVG(Table2[[#This Row],[6M Return vs Nifty Z-Score]],Table2[6M Return vs Nifty Z-Score])</f>
        <v>123</v>
      </c>
      <c r="AU89">
        <f>_xlfn.RANK.AVG(Table2[[#This Row],[Sharpe Ratio Z-Score]],Table2[Sharpe Ratio Z-Score])</f>
        <v>195</v>
      </c>
      <c r="AV89">
        <f>(Table2[[#This Row],[Rank 1Y]]+Table2[[#This Row],[Rank 6M]]+Table2[[#This Row],[Rank Sharpe]])/3</f>
        <v>150.66666666666666</v>
      </c>
    </row>
    <row r="90" spans="1:48" x14ac:dyDescent="0.3">
      <c r="A90" t="s">
        <v>476</v>
      </c>
      <c r="B90" t="s">
        <v>477</v>
      </c>
      <c r="C90" t="s">
        <v>3124</v>
      </c>
      <c r="D90" t="s">
        <v>258</v>
      </c>
      <c r="E90">
        <v>44810.540874539998</v>
      </c>
      <c r="F90">
        <v>593.54999999999995</v>
      </c>
      <c r="G90">
        <v>55.8740341422263</v>
      </c>
      <c r="H90">
        <f>(Table2[[#This Row],[1Y Return vs Nifty]]-AVERAGE(Table2[1Y Return vs Nifty]))/_xlfn.STDEV.P(Table2[1Y Return vs Nifty])</f>
        <v>0.5506738802333242</v>
      </c>
      <c r="I90">
        <v>2.06694475186135</v>
      </c>
      <c r="J90">
        <f>(Table2[[#This Row],[1M Return vs Nifty]]-AVERAGE(Table2[1M Return vs Nifty]))/_xlfn.STDEV.P(Table2[1M Return vs Nifty])</f>
        <v>0.41851149482065159</v>
      </c>
      <c r="K90">
        <v>23.974256623157299</v>
      </c>
      <c r="L90">
        <f>(Table2[[#This Row],[6M Return vs Nifty]]-AVERAGE(Table2[6M Return vs Nifty]))/_xlfn.STDEV.P(Table2[6M Return vs Nifty])</f>
        <v>0.67195078532675923</v>
      </c>
      <c r="M90">
        <v>-2.6643415886266699</v>
      </c>
      <c r="N90">
        <f>(Table2[[#This Row],[1W Return vs Nifty]]-AVERAGE(Table2[1W Return vs Nifty]))/_xlfn.STDEV.P(Table2[1W Return vs Nifty])</f>
        <v>0.29694365083583524</v>
      </c>
      <c r="O90">
        <v>598.57000000000005</v>
      </c>
      <c r="P90">
        <v>574.80419107126795</v>
      </c>
      <c r="Q90">
        <v>489.42003824135998</v>
      </c>
      <c r="R90">
        <v>42.8606277939246</v>
      </c>
      <c r="S90" s="1">
        <f>(Table2[[#This Row],[Close Price]]-Table2[[#This Row],[20D EMA]])/Table2[[#This Row],[20D EMA]]</f>
        <v>-8.3866548607516161E-3</v>
      </c>
      <c r="T90" s="1">
        <f>(Table2[[#This Row],[Close Price]]-Table2[[#This Row],[50D EMA]])/Table2[[#This Row],[50D EMA]]</f>
        <v>3.2612512608502842E-2</v>
      </c>
      <c r="U90" s="1">
        <f>(Table2[[#This Row],[Close Price]]-Table2[[#This Row],[200D EMA]])/Table2[[#This Row],[200D EMA]]</f>
        <v>0.2127619501089732</v>
      </c>
      <c r="V90">
        <v>0.58793829234373896</v>
      </c>
      <c r="W90">
        <v>586.65</v>
      </c>
      <c r="X90">
        <v>602.4</v>
      </c>
      <c r="Y90">
        <v>586.65</v>
      </c>
      <c r="Z90">
        <v>612.9</v>
      </c>
      <c r="AA90">
        <v>574</v>
      </c>
      <c r="AB90">
        <v>628.5</v>
      </c>
      <c r="AC90" s="1">
        <f>(Table2[[#This Row],[Close Price]]/Table2[[#This Row],[Day Low]])-1</f>
        <v>1.1761697775504842E-2</v>
      </c>
      <c r="AD90" s="1">
        <f>(Table2[[#This Row],[Day High]]/Table2[[#This Row],[Close Price]])-1</f>
        <v>1.4910285569876169E-2</v>
      </c>
      <c r="AE90" s="1">
        <f>(Table2[[#This Row],[Close Price]]/Table2[[#This Row],[Current Week Low]])-1</f>
        <v>1.1761697775504842E-2</v>
      </c>
      <c r="AF90" s="1">
        <f>(Table2[[#This Row],[Current Week High]]/Table2[[#This Row],[Close Price]])-1</f>
        <v>3.2600454890068242E-2</v>
      </c>
      <c r="AG90" s="1">
        <f>(Table2[[#This Row],[Close Price]]/Table2[[#This Row],[Current Month Low]])-1</f>
        <v>3.4059233449477366E-2</v>
      </c>
      <c r="AH90" s="1">
        <f>(Table2[[#This Row],[Current Month High]]/Table2[[#This Row],[Close Price]])-1</f>
        <v>5.88829921657823E-2</v>
      </c>
      <c r="AI90">
        <v>5.88829921657823</v>
      </c>
      <c r="AJ90">
        <v>89.149139579349793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0.14000000000000001</v>
      </c>
      <c r="AM90" t="s">
        <v>3166</v>
      </c>
      <c r="AN90">
        <v>2.33</v>
      </c>
      <c r="AO90" t="s">
        <v>3166</v>
      </c>
      <c r="AP90">
        <v>0.120136949318144</v>
      </c>
      <c r="AQ90">
        <f>(Table2[[#This Row],[Sharpe Ratio]]-AVERAGE(Table2[Sharpe Ratio]))/_xlfn.STDEV.P(Table2[Sharpe Ratio])</f>
        <v>0.70051420238399009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2.6385940136005606</v>
      </c>
      <c r="AS90">
        <f>_xlfn.RANK.AVG(Table2[[#This Row],[1Y Return vs Nifty Z-Score]],Table2[1Y Return vs Nifty Z-Score])</f>
        <v>157</v>
      </c>
      <c r="AT90">
        <f>_xlfn.RANK.AVG(Table2[[#This Row],[6M Return vs Nifty Z-Score]],Table2[6M Return vs Nifty Z-Score])</f>
        <v>132</v>
      </c>
      <c r="AU90">
        <f>_xlfn.RANK.AVG(Table2[[#This Row],[Sharpe Ratio Z-Score]],Table2[Sharpe Ratio Z-Score])</f>
        <v>164</v>
      </c>
      <c r="AV90">
        <f>(Table2[[#This Row],[Rank 1Y]]+Table2[[#This Row],[Rank 6M]]+Table2[[#This Row],[Rank Sharpe]])/3</f>
        <v>151</v>
      </c>
    </row>
    <row r="91" spans="1:48" x14ac:dyDescent="0.3">
      <c r="A91" t="s">
        <v>703</v>
      </c>
      <c r="B91" t="s">
        <v>704</v>
      </c>
      <c r="C91" t="s">
        <v>3125</v>
      </c>
      <c r="D91" t="s">
        <v>57</v>
      </c>
      <c r="E91">
        <v>24928.677506579999</v>
      </c>
      <c r="F91">
        <v>188.06</v>
      </c>
      <c r="G91">
        <v>94.128668259223403</v>
      </c>
      <c r="H91">
        <f>(Table2[[#This Row],[1Y Return vs Nifty]]-AVERAGE(Table2[1Y Return vs Nifty]))/_xlfn.STDEV.P(Table2[1Y Return vs Nifty])</f>
        <v>1.2055105293199053</v>
      </c>
      <c r="I91">
        <v>5.4120628481025497</v>
      </c>
      <c r="J91">
        <f>(Table2[[#This Row],[1M Return vs Nifty]]-AVERAGE(Table2[1M Return vs Nifty]))/_xlfn.STDEV.P(Table2[1M Return vs Nifty])</f>
        <v>0.80330144290991345</v>
      </c>
      <c r="K91">
        <v>22.914298749744798</v>
      </c>
      <c r="L91">
        <f>(Table2[[#This Row],[6M Return vs Nifty]]-AVERAGE(Table2[6M Return vs Nifty]))/_xlfn.STDEV.P(Table2[6M Return vs Nifty])</f>
        <v>0.63547041221093525</v>
      </c>
      <c r="M91">
        <v>-2.2458305013992002</v>
      </c>
      <c r="N91">
        <f>(Table2[[#This Row],[1W Return vs Nifty]]-AVERAGE(Table2[1W Return vs Nifty]))/_xlfn.STDEV.P(Table2[1W Return vs Nifty])</f>
        <v>0.37935834645742134</v>
      </c>
      <c r="O91">
        <v>191.68</v>
      </c>
      <c r="P91">
        <v>188.73592403267699</v>
      </c>
      <c r="Q91">
        <v>158.99900096962901</v>
      </c>
      <c r="R91">
        <v>42.6804621947214</v>
      </c>
      <c r="S91" s="1">
        <f>(Table2[[#This Row],[Close Price]]-Table2[[#This Row],[20D EMA]])/Table2[[#This Row],[20D EMA]]</f>
        <v>-1.8885642737896516E-2</v>
      </c>
      <c r="T91" s="1">
        <f>(Table2[[#This Row],[Close Price]]-Table2[[#This Row],[50D EMA]])/Table2[[#This Row],[50D EMA]]</f>
        <v>-3.5813215536007951E-3</v>
      </c>
      <c r="U91" s="1">
        <f>(Table2[[#This Row],[Close Price]]-Table2[[#This Row],[200D EMA]])/Table2[[#This Row],[200D EMA]]</f>
        <v>0.18277472721933671</v>
      </c>
      <c r="V91">
        <v>0.42992027160471302</v>
      </c>
      <c r="W91">
        <v>183.76</v>
      </c>
      <c r="X91">
        <v>191.34</v>
      </c>
      <c r="Y91">
        <v>183.76</v>
      </c>
      <c r="Z91">
        <v>199.54</v>
      </c>
      <c r="AA91">
        <v>179.11</v>
      </c>
      <c r="AB91">
        <v>204.12</v>
      </c>
      <c r="AC91" s="1">
        <f>(Table2[[#This Row],[Close Price]]/Table2[[#This Row],[Day Low]])-1</f>
        <v>2.3400087070091447E-2</v>
      </c>
      <c r="AD91" s="1">
        <f>(Table2[[#This Row],[Day High]]/Table2[[#This Row],[Close Price]])-1</f>
        <v>1.7441242156758463E-2</v>
      </c>
      <c r="AE91" s="1">
        <f>(Table2[[#This Row],[Close Price]]/Table2[[#This Row],[Current Week Low]])-1</f>
        <v>2.3400087070091447E-2</v>
      </c>
      <c r="AF91" s="1">
        <f>(Table2[[#This Row],[Current Week High]]/Table2[[#This Row],[Close Price]])-1</f>
        <v>6.1044347548654621E-2</v>
      </c>
      <c r="AG91" s="1">
        <f>(Table2[[#This Row],[Close Price]]/Table2[[#This Row],[Current Month Low]])-1</f>
        <v>4.9969292613477601E-2</v>
      </c>
      <c r="AH91" s="1">
        <f>(Table2[[#This Row],[Current Month High]]/Table2[[#This Row],[Close Price]])-1</f>
        <v>8.5398277145591894E-2</v>
      </c>
      <c r="AI91">
        <v>12.9905349356588</v>
      </c>
      <c r="AJ91">
        <v>128.50546780072901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0.18</v>
      </c>
      <c r="AM91" t="s">
        <v>3166</v>
      </c>
      <c r="AN91">
        <v>2.52</v>
      </c>
      <c r="AO91" t="s">
        <v>3166</v>
      </c>
      <c r="AP91">
        <v>9.6465505665911999E-2</v>
      </c>
      <c r="AQ91">
        <f>(Table2[[#This Row],[Sharpe Ratio]]-AVERAGE(Table2[Sharpe Ratio]))/_xlfn.STDEV.P(Table2[Sharpe Ratio])</f>
        <v>0.4220065135165339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3.4456472444147095</v>
      </c>
      <c r="AS91">
        <f>_xlfn.RANK.AVG(Table2[[#This Row],[1Y Return vs Nifty Z-Score]],Table2[1Y Return vs Nifty Z-Score])</f>
        <v>81</v>
      </c>
      <c r="AT91">
        <f>_xlfn.RANK.AVG(Table2[[#This Row],[6M Return vs Nifty Z-Score]],Table2[6M Return vs Nifty Z-Score])</f>
        <v>139</v>
      </c>
      <c r="AU91">
        <f>_xlfn.RANK.AVG(Table2[[#This Row],[Sharpe Ratio Z-Score]],Table2[Sharpe Ratio Z-Score])</f>
        <v>233</v>
      </c>
      <c r="AV91">
        <f>(Table2[[#This Row],[Rank 1Y]]+Table2[[#This Row],[Rank 6M]]+Table2[[#This Row],[Rank Sharpe]])/3</f>
        <v>151</v>
      </c>
    </row>
    <row r="92" spans="1:48" x14ac:dyDescent="0.3">
      <c r="A92" t="s">
        <v>825</v>
      </c>
      <c r="B92" t="s">
        <v>826</v>
      </c>
      <c r="C92" t="s">
        <v>3131</v>
      </c>
      <c r="D92" t="s">
        <v>117</v>
      </c>
      <c r="E92">
        <v>18686.215807500001</v>
      </c>
      <c r="F92">
        <v>712.5</v>
      </c>
      <c r="G92">
        <v>46.2502359994564</v>
      </c>
      <c r="H92">
        <f>(Table2[[#This Row],[1Y Return vs Nifty]]-AVERAGE(Table2[1Y Return vs Nifty]))/_xlfn.STDEV.P(Table2[1Y Return vs Nifty])</f>
        <v>0.38593525776935894</v>
      </c>
      <c r="I92">
        <v>7.2564356415278901</v>
      </c>
      <c r="J92">
        <f>(Table2[[#This Row],[1M Return vs Nifty]]-AVERAGE(Table2[1M Return vs Nifty]))/_xlfn.STDEV.P(Table2[1M Return vs Nifty])</f>
        <v>1.0154602041317808</v>
      </c>
      <c r="K92">
        <v>17.705659891158501</v>
      </c>
      <c r="L92">
        <f>(Table2[[#This Row],[6M Return vs Nifty]]-AVERAGE(Table2[6M Return vs Nifty]))/_xlfn.STDEV.P(Table2[6M Return vs Nifty])</f>
        <v>0.45620565673997804</v>
      </c>
      <c r="M92">
        <v>-1.9858120038470799</v>
      </c>
      <c r="N92">
        <f>(Table2[[#This Row],[1W Return vs Nifty]]-AVERAGE(Table2[1W Return vs Nifty]))/_xlfn.STDEV.P(Table2[1W Return vs Nifty])</f>
        <v>0.43056211616804979</v>
      </c>
      <c r="O92">
        <v>708.93</v>
      </c>
      <c r="P92">
        <v>694.76785665175601</v>
      </c>
      <c r="Q92">
        <v>604.14781330311303</v>
      </c>
      <c r="R92">
        <v>51.4330360596188</v>
      </c>
      <c r="S92" s="1">
        <f>(Table2[[#This Row],[Close Price]]-Table2[[#This Row],[20D EMA]])/Table2[[#This Row],[20D EMA]]</f>
        <v>5.0357581143414022E-3</v>
      </c>
      <c r="T92" s="1">
        <f>(Table2[[#This Row],[Close Price]]-Table2[[#This Row],[50D EMA]])/Table2[[#This Row],[50D EMA]]</f>
        <v>2.5522400293098213E-2</v>
      </c>
      <c r="U92" s="1">
        <f>(Table2[[#This Row],[Close Price]]-Table2[[#This Row],[200D EMA]])/Table2[[#This Row],[200D EMA]]</f>
        <v>0.17934714702430699</v>
      </c>
      <c r="V92">
        <v>0.495812130169698</v>
      </c>
      <c r="W92">
        <v>668</v>
      </c>
      <c r="X92">
        <v>719.75</v>
      </c>
      <c r="Y92">
        <v>668</v>
      </c>
      <c r="Z92">
        <v>720.2</v>
      </c>
      <c r="AA92">
        <v>662</v>
      </c>
      <c r="AB92">
        <v>794.75</v>
      </c>
      <c r="AC92" s="1">
        <f>(Table2[[#This Row],[Close Price]]/Table2[[#This Row],[Day Low]])-1</f>
        <v>6.6616766467065824E-2</v>
      </c>
      <c r="AD92" s="1">
        <f>(Table2[[#This Row],[Day High]]/Table2[[#This Row],[Close Price]])-1</f>
        <v>1.0175438596491171E-2</v>
      </c>
      <c r="AE92" s="1">
        <f>(Table2[[#This Row],[Close Price]]/Table2[[#This Row],[Current Week Low]])-1</f>
        <v>6.6616766467065824E-2</v>
      </c>
      <c r="AF92" s="1">
        <f>(Table2[[#This Row],[Current Week High]]/Table2[[#This Row],[Close Price]])-1</f>
        <v>1.0807017543859709E-2</v>
      </c>
      <c r="AG92" s="1">
        <f>(Table2[[#This Row],[Close Price]]/Table2[[#This Row],[Current Month Low]])-1</f>
        <v>7.6283987915407803E-2</v>
      </c>
      <c r="AH92" s="1">
        <f>(Table2[[#This Row],[Current Month High]]/Table2[[#This Row],[Close Price]])-1</f>
        <v>0.11543859649122812</v>
      </c>
      <c r="AI92">
        <v>11.543859649122799</v>
      </c>
      <c r="AJ92">
        <v>84.681181959564498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0.08</v>
      </c>
      <c r="AM92" t="s">
        <v>3166</v>
      </c>
      <c r="AN92">
        <v>3.79</v>
      </c>
      <c r="AO92" t="s">
        <v>3166</v>
      </c>
      <c r="AP92">
        <v>0.16864686416614899</v>
      </c>
      <c r="AQ92">
        <f>(Table2[[#This Row],[Sharpe Ratio]]-AVERAGE(Table2[Sharpe Ratio]))/_xlfn.STDEV.P(Table2[Sharpe Ratio])</f>
        <v>1.2712603076896993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3.5594235424988669</v>
      </c>
      <c r="AS92">
        <f>_xlfn.RANK.AVG(Table2[[#This Row],[1Y Return vs Nifty Z-Score]],Table2[1Y Return vs Nifty Z-Score])</f>
        <v>193</v>
      </c>
      <c r="AT92">
        <f>_xlfn.RANK.AVG(Table2[[#This Row],[6M Return vs Nifty Z-Score]],Table2[6M Return vs Nifty Z-Score])</f>
        <v>185</v>
      </c>
      <c r="AU92">
        <f>_xlfn.RANK.AVG(Table2[[#This Row],[Sharpe Ratio Z-Score]],Table2[Sharpe Ratio Z-Score])</f>
        <v>77</v>
      </c>
      <c r="AV92">
        <f>(Table2[[#This Row],[Rank 1Y]]+Table2[[#This Row],[Rank 6M]]+Table2[[#This Row],[Rank Sharpe]])/3</f>
        <v>151.66666666666666</v>
      </c>
    </row>
    <row r="93" spans="1:48" x14ac:dyDescent="0.3">
      <c r="A93" t="s">
        <v>78</v>
      </c>
      <c r="B93" t="s">
        <v>79</v>
      </c>
      <c r="C93" t="s">
        <v>3126</v>
      </c>
      <c r="D93" t="s">
        <v>80</v>
      </c>
      <c r="E93">
        <v>295643.04814939998</v>
      </c>
      <c r="F93">
        <v>10586.75</v>
      </c>
      <c r="G93">
        <v>69.126428485991298</v>
      </c>
      <c r="H93">
        <f>(Table2[[#This Row],[1Y Return vs Nifty]]-AVERAGE(Table2[1Y Return vs Nifty]))/_xlfn.STDEV.P(Table2[1Y Return vs Nifty])</f>
        <v>0.77752622648512626</v>
      </c>
      <c r="I93">
        <v>-8.3728151939944304</v>
      </c>
      <c r="J93">
        <f>(Table2[[#This Row],[1M Return vs Nifty]]-AVERAGE(Table2[1M Return vs Nifty]))/_xlfn.STDEV.P(Table2[1M Return vs Nifty])</f>
        <v>-0.78237725471082331</v>
      </c>
      <c r="K93">
        <v>11.1183073325801</v>
      </c>
      <c r="L93">
        <f>(Table2[[#This Row],[6M Return vs Nifty]]-AVERAGE(Table2[6M Return vs Nifty]))/_xlfn.STDEV.P(Table2[6M Return vs Nifty])</f>
        <v>0.22948996811666467</v>
      </c>
      <c r="M93">
        <v>-8.1052759611435405</v>
      </c>
      <c r="N93">
        <f>(Table2[[#This Row],[1W Return vs Nifty]]-AVERAGE(Table2[1W Return vs Nifty]))/_xlfn.STDEV.P(Table2[1W Return vs Nifty])</f>
        <v>-0.77450454705690353</v>
      </c>
      <c r="O93">
        <v>11217.59</v>
      </c>
      <c r="P93">
        <v>11081.3762650688</v>
      </c>
      <c r="Q93">
        <v>9386.4467362754604</v>
      </c>
      <c r="R93">
        <v>36.428796021405802</v>
      </c>
      <c r="S93" s="1">
        <f>(Table2[[#This Row],[Close Price]]-Table2[[#This Row],[20D EMA]])/Table2[[#This Row],[20D EMA]]</f>
        <v>-5.6236678288295448E-2</v>
      </c>
      <c r="T93" s="1">
        <f>(Table2[[#This Row],[Close Price]]-Table2[[#This Row],[50D EMA]])/Table2[[#This Row],[50D EMA]]</f>
        <v>-4.4635815375025485E-2</v>
      </c>
      <c r="U93" s="1">
        <f>(Table2[[#This Row],[Close Price]]-Table2[[#This Row],[200D EMA]])/Table2[[#This Row],[200D EMA]]</f>
        <v>0.12787621316656186</v>
      </c>
      <c r="V93">
        <v>1.9906166035070001</v>
      </c>
      <c r="W93">
        <v>10342.450000000001</v>
      </c>
      <c r="X93">
        <v>10735.1</v>
      </c>
      <c r="Y93">
        <v>9881.4</v>
      </c>
      <c r="Z93">
        <v>10829.85</v>
      </c>
      <c r="AA93">
        <v>9841.1</v>
      </c>
      <c r="AB93">
        <v>12500</v>
      </c>
      <c r="AC93" s="1">
        <f>(Table2[[#This Row],[Close Price]]/Table2[[#This Row],[Day Low]])-1</f>
        <v>2.3621095581801255E-2</v>
      </c>
      <c r="AD93" s="1">
        <f>(Table2[[#This Row],[Day High]]/Table2[[#This Row],[Close Price]])-1</f>
        <v>1.4012799017639965E-2</v>
      </c>
      <c r="AE93" s="1">
        <f>(Table2[[#This Row],[Close Price]]/Table2[[#This Row],[Current Week Low]])-1</f>
        <v>7.138158560527863E-2</v>
      </c>
      <c r="AF93" s="1">
        <f>(Table2[[#This Row],[Current Week High]]/Table2[[#This Row],[Close Price]])-1</f>
        <v>2.2962665596146126E-2</v>
      </c>
      <c r="AG93" s="1">
        <f>(Table2[[#This Row],[Close Price]]/Table2[[#This Row],[Current Month Low]])-1</f>
        <v>7.5768968916076318E-2</v>
      </c>
      <c r="AH93" s="1">
        <f>(Table2[[#This Row],[Current Month High]]/Table2[[#This Row],[Close Price]])-1</f>
        <v>0.18072118449949226</v>
      </c>
      <c r="AI93">
        <v>20.660259286372099</v>
      </c>
      <c r="AJ93">
        <v>102.191558441558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0.13</v>
      </c>
      <c r="AM93" t="s">
        <v>3166</v>
      </c>
      <c r="AN93">
        <v>-8.8699999999999992</v>
      </c>
      <c r="AO93" t="s">
        <v>3165</v>
      </c>
      <c r="AP93">
        <v>0.15884874023425499</v>
      </c>
      <c r="AQ93">
        <f>(Table2[[#This Row],[Sharpe Ratio]]-AVERAGE(Table2[Sharpe Ratio]))/_xlfn.STDEV.P(Table2[Sharpe Ratio])</f>
        <v>1.155979934781332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0.60611432761539608</v>
      </c>
      <c r="AS93">
        <f>_xlfn.RANK.AVG(Table2[[#This Row],[1Y Return vs Nifty Z-Score]],Table2[1Y Return vs Nifty Z-Score])</f>
        <v>121</v>
      </c>
      <c r="AT93">
        <f>_xlfn.RANK.AVG(Table2[[#This Row],[6M Return vs Nifty Z-Score]],Table2[6M Return vs Nifty Z-Score])</f>
        <v>243</v>
      </c>
      <c r="AU93">
        <f>_xlfn.RANK.AVG(Table2[[#This Row],[Sharpe Ratio Z-Score]],Table2[Sharpe Ratio Z-Score])</f>
        <v>95</v>
      </c>
      <c r="AV93">
        <f>(Table2[[#This Row],[Rank 1Y]]+Table2[[#This Row],[Rank 6M]]+Table2[[#This Row],[Rank Sharpe]])/3</f>
        <v>153</v>
      </c>
    </row>
    <row r="94" spans="1:48" x14ac:dyDescent="0.3">
      <c r="A94" t="s">
        <v>1238</v>
      </c>
      <c r="B94" t="s">
        <v>1239</v>
      </c>
      <c r="C94" t="s">
        <v>3129</v>
      </c>
      <c r="D94" t="s">
        <v>185</v>
      </c>
      <c r="E94">
        <v>9210.7327067200004</v>
      </c>
      <c r="F94">
        <v>2273.1999999999998</v>
      </c>
      <c r="G94">
        <v>126.55269467827399</v>
      </c>
      <c r="H94">
        <f>(Table2[[#This Row],[1Y Return vs Nifty]]-AVERAGE(Table2[1Y Return vs Nifty]))/_xlfn.STDEV.P(Table2[1Y Return vs Nifty])</f>
        <v>1.7605397774159415</v>
      </c>
      <c r="I94">
        <v>24.6948457849156</v>
      </c>
      <c r="J94">
        <f>(Table2[[#This Row],[1M Return vs Nifty]]-AVERAGE(Table2[1M Return vs Nifty]))/_xlfn.STDEV.P(Table2[1M Return vs Nifty])</f>
        <v>3.0214058062835747</v>
      </c>
      <c r="K94">
        <v>36.278938481212499</v>
      </c>
      <c r="L94">
        <f>(Table2[[#This Row],[6M Return vs Nifty]]-AVERAGE(Table2[6M Return vs Nifty]))/_xlfn.STDEV.P(Table2[6M Return vs Nifty])</f>
        <v>1.0954387337753249</v>
      </c>
      <c r="M94">
        <v>16.787399757564501</v>
      </c>
      <c r="N94">
        <f>(Table2[[#This Row],[1W Return vs Nifty]]-AVERAGE(Table2[1W Return vs Nifty]))/_xlfn.STDEV.P(Table2[1W Return vs Nifty])</f>
        <v>4.1274499176503197</v>
      </c>
      <c r="O94">
        <v>2031.17</v>
      </c>
      <c r="P94">
        <v>1934.6848995446701</v>
      </c>
      <c r="Q94">
        <v>1613.8611793533501</v>
      </c>
      <c r="R94">
        <v>72.735875984409404</v>
      </c>
      <c r="S94" s="1">
        <f>(Table2[[#This Row],[Close Price]]-Table2[[#This Row],[20D EMA]])/Table2[[#This Row],[20D EMA]]</f>
        <v>0.11915792375822788</v>
      </c>
      <c r="T94" s="1">
        <f>(Table2[[#This Row],[Close Price]]-Table2[[#This Row],[50D EMA]])/Table2[[#This Row],[50D EMA]]</f>
        <v>0.17497169721798086</v>
      </c>
      <c r="U94" s="1">
        <f>(Table2[[#This Row],[Close Price]]-Table2[[#This Row],[200D EMA]])/Table2[[#This Row],[200D EMA]]</f>
        <v>0.40854741974203562</v>
      </c>
      <c r="V94">
        <v>2.2379573028860298</v>
      </c>
      <c r="W94">
        <v>2126</v>
      </c>
      <c r="X94">
        <v>2319.85</v>
      </c>
      <c r="Y94">
        <v>2126</v>
      </c>
      <c r="Z94">
        <v>2359.9</v>
      </c>
      <c r="AA94">
        <v>1698</v>
      </c>
      <c r="AB94">
        <v>2359.9</v>
      </c>
      <c r="AC94" s="1">
        <f>(Table2[[#This Row],[Close Price]]/Table2[[#This Row],[Day Low]])-1</f>
        <v>6.9238005644402634E-2</v>
      </c>
      <c r="AD94" s="1">
        <f>(Table2[[#This Row],[Day High]]/Table2[[#This Row],[Close Price]])-1</f>
        <v>2.0521731479852257E-2</v>
      </c>
      <c r="AE94" s="1">
        <f>(Table2[[#This Row],[Close Price]]/Table2[[#This Row],[Current Week Low]])-1</f>
        <v>6.9238005644402634E-2</v>
      </c>
      <c r="AF94" s="1">
        <f>(Table2[[#This Row],[Current Week High]]/Table2[[#This Row],[Close Price]])-1</f>
        <v>3.8140066866092059E-2</v>
      </c>
      <c r="AG94" s="1">
        <f>(Table2[[#This Row],[Close Price]]/Table2[[#This Row],[Current Month Low]])-1</f>
        <v>0.33875147232037683</v>
      </c>
      <c r="AH94" s="1">
        <f>(Table2[[#This Row],[Current Month High]]/Table2[[#This Row],[Close Price]])-1</f>
        <v>3.8140066866092059E-2</v>
      </c>
      <c r="AI94">
        <v>3.8140066866092002</v>
      </c>
      <c r="AJ94">
        <v>167.435294117647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0.18</v>
      </c>
      <c r="AM94" t="s">
        <v>3166</v>
      </c>
      <c r="AN94">
        <v>31.19</v>
      </c>
      <c r="AO94" t="s">
        <v>3166</v>
      </c>
      <c r="AP94">
        <v>5.8461452207516001E-2</v>
      </c>
      <c r="AQ94">
        <f>(Table2[[#This Row],[Sharpe Ratio]]-AVERAGE(Table2[Sharpe Ratio]))/_xlfn.STDEV.P(Table2[Sharpe Ratio])</f>
        <v>-2.5132294398762425E-2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9.9797019407263967</v>
      </c>
      <c r="AS94">
        <f>_xlfn.RANK.AVG(Table2[[#This Row],[1Y Return vs Nifty Z-Score]],Table2[1Y Return vs Nifty Z-Score])</f>
        <v>44</v>
      </c>
      <c r="AT94">
        <f>_xlfn.RANK.AVG(Table2[[#This Row],[6M Return vs Nifty Z-Score]],Table2[6M Return vs Nifty Z-Score])</f>
        <v>79</v>
      </c>
      <c r="AU94">
        <f>_xlfn.RANK.AVG(Table2[[#This Row],[Sharpe Ratio Z-Score]],Table2[Sharpe Ratio Z-Score])</f>
        <v>344</v>
      </c>
      <c r="AV94">
        <f>(Table2[[#This Row],[Rank 1Y]]+Table2[[#This Row],[Rank 6M]]+Table2[[#This Row],[Rank Sharpe]])/3</f>
        <v>155.66666666666666</v>
      </c>
    </row>
    <row r="95" spans="1:48" x14ac:dyDescent="0.3">
      <c r="A95" t="s">
        <v>1217</v>
      </c>
      <c r="B95" t="s">
        <v>1218</v>
      </c>
      <c r="C95" t="s">
        <v>3130</v>
      </c>
      <c r="D95" t="s">
        <v>268</v>
      </c>
      <c r="E95">
        <v>9486.6516113599992</v>
      </c>
      <c r="F95">
        <v>581.35</v>
      </c>
      <c r="G95">
        <v>32.632651490569501</v>
      </c>
      <c r="H95">
        <f>(Table2[[#This Row],[1Y Return vs Nifty]]-AVERAGE(Table2[1Y Return vs Nifty]))/_xlfn.STDEV.P(Table2[1Y Return vs Nifty])</f>
        <v>0.1528316452454386</v>
      </c>
      <c r="I95">
        <v>3.1311818528904198</v>
      </c>
      <c r="J95">
        <f>(Table2[[#This Row],[1M Return vs Nifty]]-AVERAGE(Table2[1M Return vs Nifty]))/_xlfn.STDEV.P(Table2[1M Return vs Nifty])</f>
        <v>0.54093101098655105</v>
      </c>
      <c r="K95">
        <v>39.935740365374002</v>
      </c>
      <c r="L95">
        <f>(Table2[[#This Row],[6M Return vs Nifty]]-AVERAGE(Table2[6M Return vs Nifty]))/_xlfn.STDEV.P(Table2[6M Return vs Nifty])</f>
        <v>1.2212942045360429</v>
      </c>
      <c r="M95">
        <v>-1.8241391367523301</v>
      </c>
      <c r="N95">
        <f>(Table2[[#This Row],[1W Return vs Nifty]]-AVERAGE(Table2[1W Return vs Nifty]))/_xlfn.STDEV.P(Table2[1W Return vs Nifty])</f>
        <v>0.46239931364865311</v>
      </c>
      <c r="O95">
        <v>582.34</v>
      </c>
      <c r="P95">
        <v>567.63606175363395</v>
      </c>
      <c r="Q95">
        <v>487.82804372237399</v>
      </c>
      <c r="R95">
        <v>47.826236722523298</v>
      </c>
      <c r="S95" s="1">
        <f>(Table2[[#This Row],[Close Price]]-Table2[[#This Row],[20D EMA]])/Table2[[#This Row],[20D EMA]]</f>
        <v>-1.7000377786173181E-3</v>
      </c>
      <c r="T95" s="1">
        <f>(Table2[[#This Row],[Close Price]]-Table2[[#This Row],[50D EMA]])/Table2[[#This Row],[50D EMA]]</f>
        <v>2.4159737497999569E-2</v>
      </c>
      <c r="U95" s="1">
        <f>(Table2[[#This Row],[Close Price]]-Table2[[#This Row],[200D EMA]])/Table2[[#This Row],[200D EMA]]</f>
        <v>0.1917109060889701</v>
      </c>
      <c r="V95">
        <v>0.70967092731883896</v>
      </c>
      <c r="W95">
        <v>557.65</v>
      </c>
      <c r="X95">
        <v>591</v>
      </c>
      <c r="Y95">
        <v>557.65</v>
      </c>
      <c r="Z95">
        <v>591</v>
      </c>
      <c r="AA95">
        <v>557.65</v>
      </c>
      <c r="AB95">
        <v>616.5</v>
      </c>
      <c r="AC95" s="1">
        <f>(Table2[[#This Row],[Close Price]]/Table2[[#This Row],[Day Low]])-1</f>
        <v>4.2499775845064258E-2</v>
      </c>
      <c r="AD95" s="1">
        <f>(Table2[[#This Row],[Day High]]/Table2[[#This Row],[Close Price]])-1</f>
        <v>1.6599294744990001E-2</v>
      </c>
      <c r="AE95" s="1">
        <f>(Table2[[#This Row],[Close Price]]/Table2[[#This Row],[Current Week Low]])-1</f>
        <v>4.2499775845064258E-2</v>
      </c>
      <c r="AF95" s="1">
        <f>(Table2[[#This Row],[Current Week High]]/Table2[[#This Row],[Close Price]])-1</f>
        <v>1.6599294744990001E-2</v>
      </c>
      <c r="AG95" s="1">
        <f>(Table2[[#This Row],[Close Price]]/Table2[[#This Row],[Current Month Low]])-1</f>
        <v>4.2499775845064258E-2</v>
      </c>
      <c r="AH95" s="1">
        <f>(Table2[[#This Row],[Current Month High]]/Table2[[#This Row],[Close Price]])-1</f>
        <v>6.0462716091855162E-2</v>
      </c>
      <c r="AI95">
        <v>6.04627160918551</v>
      </c>
      <c r="AJ95">
        <v>65.508896797153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-0.01</v>
      </c>
      <c r="AM95" t="s">
        <v>3165</v>
      </c>
      <c r="AN95">
        <v>-0.17</v>
      </c>
      <c r="AO95" t="s">
        <v>3165</v>
      </c>
      <c r="AP95">
        <v>0.12955534937968399</v>
      </c>
      <c r="AQ95">
        <f>(Table2[[#This Row],[Sharpe Ratio]]-AVERAGE(Table2[Sharpe Ratio]))/_xlfn.STDEV.P(Table2[Sharpe Ratio])</f>
        <v>0.81132691294384118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3.1887830873605267</v>
      </c>
      <c r="AS95">
        <f>_xlfn.RANK.AVG(Table2[[#This Row],[1Y Return vs Nifty Z-Score]],Table2[1Y Return vs Nifty Z-Score])</f>
        <v>250</v>
      </c>
      <c r="AT95">
        <f>_xlfn.RANK.AVG(Table2[[#This Row],[6M Return vs Nifty Z-Score]],Table2[6M Return vs Nifty Z-Score])</f>
        <v>73</v>
      </c>
      <c r="AU95">
        <f>_xlfn.RANK.AVG(Table2[[#This Row],[Sharpe Ratio Z-Score]],Table2[Sharpe Ratio Z-Score])</f>
        <v>148</v>
      </c>
      <c r="AV95">
        <f>(Table2[[#This Row],[Rank 1Y]]+Table2[[#This Row],[Rank 6M]]+Table2[[#This Row],[Rank Sharpe]])/3</f>
        <v>157</v>
      </c>
    </row>
    <row r="96" spans="1:48" x14ac:dyDescent="0.3">
      <c r="A96" t="s">
        <v>139</v>
      </c>
      <c r="B96" t="s">
        <v>140</v>
      </c>
      <c r="C96" t="s">
        <v>3131</v>
      </c>
      <c r="D96" t="s">
        <v>141</v>
      </c>
      <c r="E96">
        <v>196377.208241085</v>
      </c>
      <c r="F96">
        <v>268.64999999999998</v>
      </c>
      <c r="G96">
        <v>75.720491014492396</v>
      </c>
      <c r="H96">
        <f>(Table2[[#This Row],[1Y Return vs Nifty]]-AVERAGE(Table2[1Y Return vs Nifty]))/_xlfn.STDEV.P(Table2[1Y Return vs Nifty])</f>
        <v>0.89040232397503749</v>
      </c>
      <c r="I96">
        <v>2.9531252459907602</v>
      </c>
      <c r="J96">
        <f>(Table2[[#This Row],[1M Return vs Nifty]]-AVERAGE(Table2[1M Return vs Nifty]))/_xlfn.STDEV.P(Table2[1M Return vs Nifty])</f>
        <v>0.5204491055486361</v>
      </c>
      <c r="K96">
        <v>5.39311269978477</v>
      </c>
      <c r="L96">
        <f>(Table2[[#This Row],[6M Return vs Nifty]]-AVERAGE(Table2[6M Return vs Nifty]))/_xlfn.STDEV.P(Table2[6M Return vs Nifty])</f>
        <v>3.2447008576511088E-2</v>
      </c>
      <c r="M96">
        <v>-3.5805210576432001</v>
      </c>
      <c r="N96">
        <f>(Table2[[#This Row],[1W Return vs Nifty]]-AVERAGE(Table2[1W Return vs Nifty]))/_xlfn.STDEV.P(Table2[1W Return vs Nifty])</f>
        <v>0.11652632288890756</v>
      </c>
      <c r="O96">
        <v>282.33</v>
      </c>
      <c r="P96">
        <v>287.28339754993402</v>
      </c>
      <c r="Q96">
        <v>256.14141417514202</v>
      </c>
      <c r="R96">
        <v>27.900865598510499</v>
      </c>
      <c r="S96" s="1">
        <f>(Table2[[#This Row],[Close Price]]-Table2[[#This Row],[20D EMA]])/Table2[[#This Row],[20D EMA]]</f>
        <v>-4.845393688237172E-2</v>
      </c>
      <c r="T96" s="1">
        <f>(Table2[[#This Row],[Close Price]]-Table2[[#This Row],[50D EMA]])/Table2[[#This Row],[50D EMA]]</f>
        <v>-6.4860683592741525E-2</v>
      </c>
      <c r="U96" s="1">
        <f>(Table2[[#This Row],[Close Price]]-Table2[[#This Row],[200D EMA]])/Table2[[#This Row],[200D EMA]]</f>
        <v>4.8834687140069249E-2</v>
      </c>
      <c r="V96">
        <v>0.53232466703924297</v>
      </c>
      <c r="W96">
        <v>266.3</v>
      </c>
      <c r="X96">
        <v>274.7</v>
      </c>
      <c r="Y96">
        <v>266.3</v>
      </c>
      <c r="Z96">
        <v>287.45</v>
      </c>
      <c r="AA96">
        <v>265</v>
      </c>
      <c r="AB96">
        <v>291.05</v>
      </c>
      <c r="AC96" s="1">
        <f>(Table2[[#This Row],[Close Price]]/Table2[[#This Row],[Day Low]])-1</f>
        <v>8.8246338715733952E-3</v>
      </c>
      <c r="AD96" s="1">
        <f>(Table2[[#This Row],[Day High]]/Table2[[#This Row],[Close Price]])-1</f>
        <v>2.2520007444630563E-2</v>
      </c>
      <c r="AE96" s="1">
        <f>(Table2[[#This Row],[Close Price]]/Table2[[#This Row],[Current Week Low]])-1</f>
        <v>8.8246338715733952E-3</v>
      </c>
      <c r="AF96" s="1">
        <f>(Table2[[#This Row],[Current Week High]]/Table2[[#This Row],[Close Price]])-1</f>
        <v>6.9979527265959574E-2</v>
      </c>
      <c r="AG96" s="1">
        <f>(Table2[[#This Row],[Close Price]]/Table2[[#This Row],[Current Month Low]])-1</f>
        <v>1.3773584905660385E-2</v>
      </c>
      <c r="AH96" s="1">
        <f>(Table2[[#This Row],[Current Month High]]/Table2[[#This Row],[Close Price]])-1</f>
        <v>8.3379862274334693E-2</v>
      </c>
      <c r="AI96">
        <v>26.744835287548799</v>
      </c>
      <c r="AJ96">
        <v>111.53543307086601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-0.05</v>
      </c>
      <c r="AM96" t="s">
        <v>3165</v>
      </c>
      <c r="AN96">
        <v>0.49</v>
      </c>
      <c r="AO96" t="s">
        <v>3166</v>
      </c>
      <c r="AP96">
        <v>0.193024708325543</v>
      </c>
      <c r="AQ96">
        <f>(Table2[[#This Row],[Sharpe Ratio]]-AVERAGE(Table2[Sharpe Ratio]))/_xlfn.STDEV.P(Table2[Sharpe Ratio])</f>
        <v>1.5580791910729974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111</v>
      </c>
      <c r="AT96">
        <f>_xlfn.RANK.AVG(Table2[[#This Row],[6M Return vs Nifty Z-Score]],Table2[6M Return vs Nifty Z-Score])</f>
        <v>320</v>
      </c>
      <c r="AU96">
        <f>_xlfn.RANK.AVG(Table2[[#This Row],[Sharpe Ratio Z-Score]],Table2[Sharpe Ratio Z-Score])</f>
        <v>41</v>
      </c>
      <c r="AV96">
        <f>(Table2[[#This Row],[Rank 1Y]]+Table2[[#This Row],[Rank 6M]]+Table2[[#This Row],[Rank Sharpe]])/3</f>
        <v>157.33333333333334</v>
      </c>
    </row>
    <row r="97" spans="1:48" x14ac:dyDescent="0.3">
      <c r="A97" t="s">
        <v>1158</v>
      </c>
      <c r="B97" t="s">
        <v>1159</v>
      </c>
      <c r="C97" t="s">
        <v>3120</v>
      </c>
      <c r="D97" t="s">
        <v>405</v>
      </c>
      <c r="E97">
        <v>10262.165848281</v>
      </c>
      <c r="F97">
        <v>111.63</v>
      </c>
      <c r="G97">
        <v>55.524418855410197</v>
      </c>
      <c r="H97">
        <f>(Table2[[#This Row],[1Y Return vs Nifty]]-AVERAGE(Table2[1Y Return vs Nifty]))/_xlfn.STDEV.P(Table2[1Y Return vs Nifty])</f>
        <v>0.54468922221286276</v>
      </c>
      <c r="I97">
        <v>-13.4840260497235</v>
      </c>
      <c r="J97">
        <f>(Table2[[#This Row],[1M Return vs Nifty]]-AVERAGE(Table2[1M Return vs Nifty]))/_xlfn.STDEV.P(Table2[1M Return vs Nifty])</f>
        <v>-1.3703213880014313</v>
      </c>
      <c r="K97">
        <v>30.556509131033401</v>
      </c>
      <c r="L97">
        <f>(Table2[[#This Row],[6M Return vs Nifty]]-AVERAGE(Table2[6M Return vs Nifty]))/_xlfn.STDEV.P(Table2[6M Return vs Nifty])</f>
        <v>0.89849094645299343</v>
      </c>
      <c r="M97">
        <v>-13.6709465985631</v>
      </c>
      <c r="N97">
        <f>(Table2[[#This Row],[1W Return vs Nifty]]-AVERAGE(Table2[1W Return vs Nifty]))/_xlfn.STDEV.P(Table2[1W Return vs Nifty])</f>
        <v>-1.8705162550182326</v>
      </c>
      <c r="O97">
        <v>120.95</v>
      </c>
      <c r="P97">
        <v>114.125316826108</v>
      </c>
      <c r="Q97">
        <v>87.790849454829598</v>
      </c>
      <c r="R97">
        <v>35.6707680052887</v>
      </c>
      <c r="S97" s="1">
        <f>(Table2[[#This Row],[Close Price]]-Table2[[#This Row],[20D EMA]])/Table2[[#This Row],[20D EMA]]</f>
        <v>-7.7056634973129451E-2</v>
      </c>
      <c r="T97" s="1">
        <f>(Table2[[#This Row],[Close Price]]-Table2[[#This Row],[50D EMA]])/Table2[[#This Row],[50D EMA]]</f>
        <v>-2.1864708861313458E-2</v>
      </c>
      <c r="U97" s="1">
        <f>(Table2[[#This Row],[Close Price]]-Table2[[#This Row],[200D EMA]])/Table2[[#This Row],[200D EMA]]</f>
        <v>0.27154482150712289</v>
      </c>
      <c r="V97">
        <v>0.44121773829225902</v>
      </c>
      <c r="W97">
        <v>106.13</v>
      </c>
      <c r="X97">
        <v>113.94</v>
      </c>
      <c r="Y97">
        <v>105.39</v>
      </c>
      <c r="Z97">
        <v>122.24</v>
      </c>
      <c r="AA97">
        <v>105.39</v>
      </c>
      <c r="AB97">
        <v>143.94999999999999</v>
      </c>
      <c r="AC97" s="1">
        <f>(Table2[[#This Row],[Close Price]]/Table2[[#This Row],[Day Low]])-1</f>
        <v>5.1823235654386179E-2</v>
      </c>
      <c r="AD97" s="1">
        <f>(Table2[[#This Row],[Day High]]/Table2[[#This Row],[Close Price]])-1</f>
        <v>2.0693361999462478E-2</v>
      </c>
      <c r="AE97" s="1">
        <f>(Table2[[#This Row],[Close Price]]/Table2[[#This Row],[Current Week Low]])-1</f>
        <v>5.9208653572445202E-2</v>
      </c>
      <c r="AF97" s="1">
        <f>(Table2[[#This Row],[Current Week High]]/Table2[[#This Row],[Close Price]])-1</f>
        <v>9.5046134551643791E-2</v>
      </c>
      <c r="AG97" s="1">
        <f>(Table2[[#This Row],[Close Price]]/Table2[[#This Row],[Current Month Low]])-1</f>
        <v>5.9208653572445202E-2</v>
      </c>
      <c r="AH97" s="1">
        <f>(Table2[[#This Row],[Current Month High]]/Table2[[#This Row],[Close Price]])-1</f>
        <v>0.28952790468512046</v>
      </c>
      <c r="AI97">
        <v>30.368180596613801</v>
      </c>
      <c r="AJ97">
        <v>88.087615838247601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0.68</v>
      </c>
      <c r="AM97" t="s">
        <v>3166</v>
      </c>
      <c r="AN97">
        <v>-3.27</v>
      </c>
      <c r="AO97" t="s">
        <v>3165</v>
      </c>
      <c r="AP97">
        <v>0.103168899339033</v>
      </c>
      <c r="AQ97">
        <f>(Table2[[#This Row],[Sharpe Ratio]]-AVERAGE(Table2[Sharpe Ratio]))/_xlfn.STDEV.P(Table2[Sharpe Ratio])</f>
        <v>0.50087566517867277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-1.2967818091751351</v>
      </c>
      <c r="AS97">
        <f>_xlfn.RANK.AVG(Table2[[#This Row],[1Y Return vs Nifty Z-Score]],Table2[1Y Return vs Nifty Z-Score])</f>
        <v>158</v>
      </c>
      <c r="AT97">
        <f>_xlfn.RANK.AVG(Table2[[#This Row],[6M Return vs Nifty Z-Score]],Table2[6M Return vs Nifty Z-Score])</f>
        <v>99</v>
      </c>
      <c r="AU97">
        <f>_xlfn.RANK.AVG(Table2[[#This Row],[Sharpe Ratio Z-Score]],Table2[Sharpe Ratio Z-Score])</f>
        <v>216</v>
      </c>
      <c r="AV97">
        <f>(Table2[[#This Row],[Rank 1Y]]+Table2[[#This Row],[Rank 6M]]+Table2[[#This Row],[Rank Sharpe]])/3</f>
        <v>157.66666666666666</v>
      </c>
    </row>
    <row r="98" spans="1:48" x14ac:dyDescent="0.3">
      <c r="A98" t="s">
        <v>845</v>
      </c>
      <c r="B98" t="s">
        <v>846</v>
      </c>
      <c r="C98" t="s">
        <v>3123</v>
      </c>
      <c r="D98" t="s">
        <v>48</v>
      </c>
      <c r="E98">
        <v>18144.7663932</v>
      </c>
      <c r="F98">
        <v>289</v>
      </c>
      <c r="G98">
        <v>72.788099087599704</v>
      </c>
      <c r="H98">
        <f>(Table2[[#This Row],[1Y Return vs Nifty]]-AVERAGE(Table2[1Y Return vs Nifty]))/_xlfn.STDEV.P(Table2[1Y Return vs Nifty])</f>
        <v>0.84020611252148802</v>
      </c>
      <c r="I98">
        <v>-1.9517877090846401</v>
      </c>
      <c r="J98">
        <f>(Table2[[#This Row],[1M Return vs Nifty]]-AVERAGE(Table2[1M Return vs Nifty]))/_xlfn.STDEV.P(Table2[1M Return vs Nifty])</f>
        <v>-4.3764517727199206E-2</v>
      </c>
      <c r="K98">
        <v>7.9269638948751497</v>
      </c>
      <c r="L98">
        <f>(Table2[[#This Row],[6M Return vs Nifty]]-AVERAGE(Table2[6M Return vs Nifty]))/_xlfn.STDEV.P(Table2[6M Return vs Nifty])</f>
        <v>0.11965409419330014</v>
      </c>
      <c r="M98">
        <v>-0.75047526064582504</v>
      </c>
      <c r="N98">
        <f>(Table2[[#This Row],[1W Return vs Nifty]]-AVERAGE(Table2[1W Return vs Nifty]))/_xlfn.STDEV.P(Table2[1W Return vs Nifty])</f>
        <v>0.67382903259685389</v>
      </c>
      <c r="O98">
        <v>302.79000000000002</v>
      </c>
      <c r="P98">
        <v>308.45350025856601</v>
      </c>
      <c r="Q98">
        <v>275.64244709312197</v>
      </c>
      <c r="R98">
        <v>29.110194695327301</v>
      </c>
      <c r="S98" s="1">
        <f>(Table2[[#This Row],[Close Price]]-Table2[[#This Row],[20D EMA]])/Table2[[#This Row],[20D EMA]]</f>
        <v>-4.5543115690742826E-2</v>
      </c>
      <c r="T98" s="1">
        <f>(Table2[[#This Row],[Close Price]]-Table2[[#This Row],[50D EMA]])/Table2[[#This Row],[50D EMA]]</f>
        <v>-6.3067853800520352E-2</v>
      </c>
      <c r="U98" s="1">
        <f>(Table2[[#This Row],[Close Price]]-Table2[[#This Row],[200D EMA]])/Table2[[#This Row],[200D EMA]]</f>
        <v>4.8459709481411484E-2</v>
      </c>
      <c r="V98">
        <v>0.48896457531811299</v>
      </c>
      <c r="W98">
        <v>282</v>
      </c>
      <c r="X98">
        <v>295.89999999999998</v>
      </c>
      <c r="Y98">
        <v>282</v>
      </c>
      <c r="Z98">
        <v>311.89999999999998</v>
      </c>
      <c r="AA98">
        <v>282</v>
      </c>
      <c r="AB98">
        <v>312.89999999999998</v>
      </c>
      <c r="AC98" s="1">
        <f>(Table2[[#This Row],[Close Price]]/Table2[[#This Row],[Day Low]])-1</f>
        <v>2.4822695035461084E-2</v>
      </c>
      <c r="AD98" s="1">
        <f>(Table2[[#This Row],[Day High]]/Table2[[#This Row],[Close Price]])-1</f>
        <v>2.3875432525951368E-2</v>
      </c>
      <c r="AE98" s="1">
        <f>(Table2[[#This Row],[Close Price]]/Table2[[#This Row],[Current Week Low]])-1</f>
        <v>2.4822695035461084E-2</v>
      </c>
      <c r="AF98" s="1">
        <f>(Table2[[#This Row],[Current Week High]]/Table2[[#This Row],[Close Price]])-1</f>
        <v>7.9238754325259508E-2</v>
      </c>
      <c r="AG98" s="1">
        <f>(Table2[[#This Row],[Close Price]]/Table2[[#This Row],[Current Month Low]])-1</f>
        <v>2.4822695035461084E-2</v>
      </c>
      <c r="AH98" s="1">
        <f>(Table2[[#This Row],[Current Month High]]/Table2[[#This Row],[Close Price]])-1</f>
        <v>8.2698961937716087E-2</v>
      </c>
      <c r="AI98">
        <v>26.124567474048401</v>
      </c>
      <c r="AJ98">
        <v>111.644086415232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-0.08</v>
      </c>
      <c r="AM98" t="s">
        <v>3165</v>
      </c>
      <c r="AN98">
        <v>-2.76</v>
      </c>
      <c r="AO98" t="s">
        <v>3165</v>
      </c>
      <c r="AP98">
        <v>0.169880372941108</v>
      </c>
      <c r="AQ98">
        <f>(Table2[[#This Row],[Sharpe Ratio]]-AVERAGE(Table2[Sharpe Ratio]))/_xlfn.STDEV.P(Table2[Sharpe Ratio])</f>
        <v>1.2857732238919677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117</v>
      </c>
      <c r="AT98">
        <f>_xlfn.RANK.AVG(Table2[[#This Row],[6M Return vs Nifty Z-Score]],Table2[6M Return vs Nifty Z-Score])</f>
        <v>289</v>
      </c>
      <c r="AU98">
        <f>_xlfn.RANK.AVG(Table2[[#This Row],[Sharpe Ratio Z-Score]],Table2[Sharpe Ratio Z-Score])</f>
        <v>75</v>
      </c>
      <c r="AV98">
        <f>(Table2[[#This Row],[Rank 1Y]]+Table2[[#This Row],[Rank 6M]]+Table2[[#This Row],[Rank Sharpe]])/3</f>
        <v>160.33333333333334</v>
      </c>
    </row>
    <row r="99" spans="1:48" x14ac:dyDescent="0.3">
      <c r="A99" t="s">
        <v>1461</v>
      </c>
      <c r="B99" t="s">
        <v>1462</v>
      </c>
      <c r="C99" t="s">
        <v>3129</v>
      </c>
      <c r="D99" t="s">
        <v>89</v>
      </c>
      <c r="E99">
        <v>6991.7369230149998</v>
      </c>
      <c r="F99">
        <v>2856.05</v>
      </c>
      <c r="G99">
        <v>55.023298575301197</v>
      </c>
      <c r="H99">
        <f>(Table2[[#This Row],[1Y Return vs Nifty]]-AVERAGE(Table2[1Y Return vs Nifty]))/_xlfn.STDEV.P(Table2[1Y Return vs Nifty])</f>
        <v>0.53611112618370471</v>
      </c>
      <c r="I99">
        <v>-8.52810611628726</v>
      </c>
      <c r="J99">
        <f>(Table2[[#This Row],[1M Return vs Nifty]]-AVERAGE(Table2[1M Return vs Nifty]))/_xlfn.STDEV.P(Table2[1M Return vs Nifty])</f>
        <v>-0.80024041655103928</v>
      </c>
      <c r="K99">
        <v>10.902857954550401</v>
      </c>
      <c r="L99">
        <f>(Table2[[#This Row],[6M Return vs Nifty]]-AVERAGE(Table2[6M Return vs Nifty]))/_xlfn.STDEV.P(Table2[6M Return vs Nifty])</f>
        <v>0.22207488691839811</v>
      </c>
      <c r="M99">
        <v>-6.6789603249689096</v>
      </c>
      <c r="N99">
        <f>(Table2[[#This Row],[1W Return vs Nifty]]-AVERAGE(Table2[1W Return vs Nifty]))/_xlfn.STDEV.P(Table2[1W Return vs Nifty])</f>
        <v>-0.49362938603219569</v>
      </c>
      <c r="O99">
        <v>3110.07</v>
      </c>
      <c r="P99">
        <v>3147.7597447657299</v>
      </c>
      <c r="Q99">
        <v>2739.2799660865899</v>
      </c>
      <c r="R99">
        <v>21.095484890064601</v>
      </c>
      <c r="S99" s="1">
        <f>(Table2[[#This Row],[Close Price]]-Table2[[#This Row],[20D EMA]])/Table2[[#This Row],[20D EMA]]</f>
        <v>-8.1676618211165661E-2</v>
      </c>
      <c r="T99" s="1">
        <f>(Table2[[#This Row],[Close Price]]-Table2[[#This Row],[50D EMA]])/Table2[[#This Row],[50D EMA]]</f>
        <v>-9.2672175902497309E-2</v>
      </c>
      <c r="U99" s="1">
        <f>(Table2[[#This Row],[Close Price]]-Table2[[#This Row],[200D EMA]])/Table2[[#This Row],[200D EMA]]</f>
        <v>4.2628002744907877E-2</v>
      </c>
      <c r="V99">
        <v>0.74529104733457896</v>
      </c>
      <c r="W99">
        <v>2793.05</v>
      </c>
      <c r="X99">
        <v>2925</v>
      </c>
      <c r="Y99">
        <v>2793.05</v>
      </c>
      <c r="Z99">
        <v>3020</v>
      </c>
      <c r="AA99">
        <v>2793.05</v>
      </c>
      <c r="AB99">
        <v>3508.45</v>
      </c>
      <c r="AC99" s="1">
        <f>(Table2[[#This Row],[Close Price]]/Table2[[#This Row],[Day Low]])-1</f>
        <v>2.255598718247076E-2</v>
      </c>
      <c r="AD99" s="1">
        <f>(Table2[[#This Row],[Day High]]/Table2[[#This Row],[Close Price]])-1</f>
        <v>2.4141734213336541E-2</v>
      </c>
      <c r="AE99" s="1">
        <f>(Table2[[#This Row],[Close Price]]/Table2[[#This Row],[Current Week Low]])-1</f>
        <v>2.255598718247076E-2</v>
      </c>
      <c r="AF99" s="1">
        <f>(Table2[[#This Row],[Current Week High]]/Table2[[#This Row],[Close Price]])-1</f>
        <v>5.7404457204880854E-2</v>
      </c>
      <c r="AG99" s="1">
        <f>(Table2[[#This Row],[Close Price]]/Table2[[#This Row],[Current Month Low]])-1</f>
        <v>2.255598718247076E-2</v>
      </c>
      <c r="AH99" s="1">
        <f>(Table2[[#This Row],[Current Month High]]/Table2[[#This Row],[Close Price]])-1</f>
        <v>0.22842737347035236</v>
      </c>
      <c r="AI99">
        <v>23.420458325309401</v>
      </c>
      <c r="AJ99">
        <v>84.136552657876905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-0.06</v>
      </c>
      <c r="AM99" t="s">
        <v>3165</v>
      </c>
      <c r="AN99">
        <v>-8.81</v>
      </c>
      <c r="AO99" t="s">
        <v>3165</v>
      </c>
      <c r="AP99">
        <v>0.16665337315965401</v>
      </c>
      <c r="AQ99">
        <f>(Table2[[#This Row],[Sharpe Ratio]]-AVERAGE(Table2[Sharpe Ratio]))/_xlfn.STDEV.P(Table2[Sharpe Ratio])</f>
        <v>1.2478057782087892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160</v>
      </c>
      <c r="AT99">
        <f>_xlfn.RANK.AVG(Table2[[#This Row],[6M Return vs Nifty Z-Score]],Table2[6M Return vs Nifty Z-Score])</f>
        <v>247</v>
      </c>
      <c r="AU99">
        <f>_xlfn.RANK.AVG(Table2[[#This Row],[Sharpe Ratio Z-Score]],Table2[Sharpe Ratio Z-Score])</f>
        <v>80</v>
      </c>
      <c r="AV99">
        <f>(Table2[[#This Row],[Rank 1Y]]+Table2[[#This Row],[Rank 6M]]+Table2[[#This Row],[Rank Sharpe]])/3</f>
        <v>162.33333333333334</v>
      </c>
    </row>
    <row r="100" spans="1:48" x14ac:dyDescent="0.3">
      <c r="A100" t="s">
        <v>1730</v>
      </c>
      <c r="B100" t="s">
        <v>1731</v>
      </c>
      <c r="C100" t="s">
        <v>3129</v>
      </c>
      <c r="D100" t="s">
        <v>800</v>
      </c>
      <c r="E100">
        <v>4602.7657595250002</v>
      </c>
      <c r="F100">
        <v>371.95</v>
      </c>
      <c r="G100">
        <v>111.091050725549</v>
      </c>
      <c r="H100">
        <f>(Table2[[#This Row],[1Y Return vs Nifty]]-AVERAGE(Table2[1Y Return vs Nifty]))/_xlfn.STDEV.P(Table2[1Y Return vs Nifty])</f>
        <v>1.4958698531289485</v>
      </c>
      <c r="I100">
        <v>-0.38511114543216202</v>
      </c>
      <c r="J100">
        <f>(Table2[[#This Row],[1M Return vs Nifty]]-AVERAGE(Table2[1M Return vs Nifty]))/_xlfn.STDEV.P(Table2[1M Return vs Nifty])</f>
        <v>0.13645076204958762</v>
      </c>
      <c r="K100">
        <v>32.290370375814099</v>
      </c>
      <c r="L100">
        <f>(Table2[[#This Row],[6M Return vs Nifty]]-AVERAGE(Table2[6M Return vs Nifty]))/_xlfn.STDEV.P(Table2[6M Return vs Nifty])</f>
        <v>0.95816492664338482</v>
      </c>
      <c r="M100">
        <v>-1.38982406675746</v>
      </c>
      <c r="N100">
        <f>(Table2[[#This Row],[1W Return vs Nifty]]-AVERAGE(Table2[1W Return vs Nifty]))/_xlfn.STDEV.P(Table2[1W Return vs Nifty])</f>
        <v>0.54792618591055875</v>
      </c>
      <c r="O100">
        <v>379.06</v>
      </c>
      <c r="P100">
        <v>372.94758056120702</v>
      </c>
      <c r="Q100">
        <v>309.620905085034</v>
      </c>
      <c r="R100">
        <v>43.552419035978502</v>
      </c>
      <c r="S100" s="1">
        <f>(Table2[[#This Row],[Close Price]]-Table2[[#This Row],[20D EMA]])/Table2[[#This Row],[20D EMA]]</f>
        <v>-1.8756925025062033E-2</v>
      </c>
      <c r="T100" s="1">
        <f>(Table2[[#This Row],[Close Price]]-Table2[[#This Row],[50D EMA]])/Table2[[#This Row],[50D EMA]]</f>
        <v>-2.6748546262342905E-3</v>
      </c>
      <c r="U100" s="1">
        <f>(Table2[[#This Row],[Close Price]]-Table2[[#This Row],[200D EMA]])/Table2[[#This Row],[200D EMA]]</f>
        <v>0.20130777312290327</v>
      </c>
      <c r="V100">
        <v>0.42722172893635602</v>
      </c>
      <c r="W100">
        <v>356.95</v>
      </c>
      <c r="X100">
        <v>377.5</v>
      </c>
      <c r="Y100">
        <v>356.95</v>
      </c>
      <c r="Z100">
        <v>401.4</v>
      </c>
      <c r="AA100">
        <v>342.6</v>
      </c>
      <c r="AB100">
        <v>401.4</v>
      </c>
      <c r="AC100" s="1">
        <f>(Table2[[#This Row],[Close Price]]/Table2[[#This Row],[Day Low]])-1</f>
        <v>4.2022692253817162E-2</v>
      </c>
      <c r="AD100" s="1">
        <f>(Table2[[#This Row],[Day High]]/Table2[[#This Row],[Close Price]])-1</f>
        <v>1.4921360397903038E-2</v>
      </c>
      <c r="AE100" s="1">
        <f>(Table2[[#This Row],[Close Price]]/Table2[[#This Row],[Current Week Low]])-1</f>
        <v>4.2022692253817162E-2</v>
      </c>
      <c r="AF100" s="1">
        <f>(Table2[[#This Row],[Current Week High]]/Table2[[#This Row],[Close Price]])-1</f>
        <v>7.9177308778061617E-2</v>
      </c>
      <c r="AG100" s="1">
        <f>(Table2[[#This Row],[Close Price]]/Table2[[#This Row],[Current Month Low]])-1</f>
        <v>8.5668417980151679E-2</v>
      </c>
      <c r="AH100" s="1">
        <f>(Table2[[#This Row],[Current Month High]]/Table2[[#This Row],[Close Price]])-1</f>
        <v>7.9177308778061617E-2</v>
      </c>
      <c r="AI100">
        <v>10.754133620110199</v>
      </c>
      <c r="AJ100">
        <v>149.88243197850099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</v>
      </c>
      <c r="AM100" t="s">
        <v>3166</v>
      </c>
      <c r="AN100">
        <v>6.76</v>
      </c>
      <c r="AO100" t="s">
        <v>3166</v>
      </c>
      <c r="AP100">
        <v>6.0383111938019998E-2</v>
      </c>
      <c r="AQ100">
        <f>(Table2[[#This Row],[Sharpe Ratio]]-AVERAGE(Table2[Sharpe Ratio]))/_xlfn.STDEV.P(Table2[Sharpe Ratio])</f>
        <v>-2.5228997967621947E-3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3.1358888279357178</v>
      </c>
      <c r="AS100">
        <f>_xlfn.RANK.AVG(Table2[[#This Row],[1Y Return vs Nifty Z-Score]],Table2[1Y Return vs Nifty Z-Score])</f>
        <v>56</v>
      </c>
      <c r="AT100">
        <f>_xlfn.RANK.AVG(Table2[[#This Row],[6M Return vs Nifty Z-Score]],Table2[6M Return vs Nifty Z-Score])</f>
        <v>90</v>
      </c>
      <c r="AU100">
        <f>_xlfn.RANK.AVG(Table2[[#This Row],[Sharpe Ratio Z-Score]],Table2[Sharpe Ratio Z-Score])</f>
        <v>342</v>
      </c>
      <c r="AV100">
        <f>(Table2[[#This Row],[Rank 1Y]]+Table2[[#This Row],[Rank 6M]]+Table2[[#This Row],[Rank Sharpe]])/3</f>
        <v>162.66666666666666</v>
      </c>
    </row>
    <row r="101" spans="1:48" x14ac:dyDescent="0.3">
      <c r="A101" t="s">
        <v>1187</v>
      </c>
      <c r="B101" t="s">
        <v>1188</v>
      </c>
      <c r="C101" t="s">
        <v>3133</v>
      </c>
      <c r="D101" t="s">
        <v>138</v>
      </c>
      <c r="E101">
        <v>9850.0122080100009</v>
      </c>
      <c r="F101">
        <v>415.35</v>
      </c>
      <c r="G101">
        <v>181.62325072668801</v>
      </c>
      <c r="H101">
        <f>(Table2[[#This Row],[1Y Return vs Nifty]]-AVERAGE(Table2[1Y Return vs Nifty]))/_xlfn.STDEV.P(Table2[1Y Return vs Nifty])</f>
        <v>2.7032286625268624</v>
      </c>
      <c r="I101">
        <v>-2.6229599569071702</v>
      </c>
      <c r="J101">
        <f>(Table2[[#This Row],[1M Return vs Nifty]]-AVERAGE(Table2[1M Return vs Nifty]))/_xlfn.STDEV.P(Table2[1M Return vs Nifty])</f>
        <v>-0.12096966474092748</v>
      </c>
      <c r="K101">
        <v>6.43715220771153</v>
      </c>
      <c r="L101">
        <f>(Table2[[#This Row],[6M Return vs Nifty]]-AVERAGE(Table2[6M Return vs Nifty]))/_xlfn.STDEV.P(Table2[6M Return vs Nifty])</f>
        <v>6.8379522266144591E-2</v>
      </c>
      <c r="M101">
        <v>7.0694763431512104</v>
      </c>
      <c r="N101">
        <f>(Table2[[#This Row],[1W Return vs Nifty]]-AVERAGE(Table2[1W Return vs Nifty]))/_xlfn.STDEV.P(Table2[1W Return vs Nifty])</f>
        <v>2.2137617867610904</v>
      </c>
      <c r="O101">
        <v>410.49</v>
      </c>
      <c r="P101">
        <v>423.10204025291301</v>
      </c>
      <c r="Q101">
        <v>365.58180262822299</v>
      </c>
      <c r="R101">
        <v>54.802248585852297</v>
      </c>
      <c r="S101" s="1">
        <f>(Table2[[#This Row],[Close Price]]-Table2[[#This Row],[20D EMA]])/Table2[[#This Row],[20D EMA]]</f>
        <v>1.1839508879631692E-2</v>
      </c>
      <c r="T101" s="1">
        <f>(Table2[[#This Row],[Close Price]]-Table2[[#This Row],[50D EMA]])/Table2[[#This Row],[50D EMA]]</f>
        <v>-1.832191650099144E-2</v>
      </c>
      <c r="U101" s="1">
        <f>(Table2[[#This Row],[Close Price]]-Table2[[#This Row],[200D EMA]])/Table2[[#This Row],[200D EMA]]</f>
        <v>0.13613423046220002</v>
      </c>
      <c r="V101">
        <v>1.0217900960192401</v>
      </c>
      <c r="W101">
        <v>401</v>
      </c>
      <c r="X101">
        <v>425.6</v>
      </c>
      <c r="Y101">
        <v>401</v>
      </c>
      <c r="Z101">
        <v>446</v>
      </c>
      <c r="AA101">
        <v>348.55</v>
      </c>
      <c r="AB101">
        <v>446</v>
      </c>
      <c r="AC101" s="1">
        <f>(Table2[[#This Row],[Close Price]]/Table2[[#This Row],[Day Low]])-1</f>
        <v>3.5785536159601117E-2</v>
      </c>
      <c r="AD101" s="1">
        <f>(Table2[[#This Row],[Day High]]/Table2[[#This Row],[Close Price]])-1</f>
        <v>2.4677982424461398E-2</v>
      </c>
      <c r="AE101" s="1">
        <f>(Table2[[#This Row],[Close Price]]/Table2[[#This Row],[Current Week Low]])-1</f>
        <v>3.5785536159601117E-2</v>
      </c>
      <c r="AF101" s="1">
        <f>(Table2[[#This Row],[Current Week High]]/Table2[[#This Row],[Close Price]])-1</f>
        <v>7.3793186469242711E-2</v>
      </c>
      <c r="AG101" s="1">
        <f>(Table2[[#This Row],[Close Price]]/Table2[[#This Row],[Current Month Low]])-1</f>
        <v>0.19165112609381718</v>
      </c>
      <c r="AH101" s="1">
        <f>(Table2[[#This Row],[Current Month High]]/Table2[[#This Row],[Close Price]])-1</f>
        <v>7.3793186469242711E-2</v>
      </c>
      <c r="AI101">
        <v>37.137354038762403</v>
      </c>
      <c r="AJ101">
        <v>227.56309148264901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-0.17</v>
      </c>
      <c r="AM101" t="s">
        <v>3165</v>
      </c>
      <c r="AN101">
        <v>13.81</v>
      </c>
      <c r="AO101" t="s">
        <v>3166</v>
      </c>
      <c r="AP101">
        <v>0.118639058358462</v>
      </c>
      <c r="AQ101">
        <f>(Table2[[#This Row],[Sharpe Ratio]]-AVERAGE(Table2[Sharpe Ratio]))/_xlfn.STDEV.P(Table2[Sharpe Ratio])</f>
        <v>0.68289068286040777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17</v>
      </c>
      <c r="AT101">
        <f>_xlfn.RANK.AVG(Table2[[#This Row],[6M Return vs Nifty Z-Score]],Table2[6M Return vs Nifty Z-Score])</f>
        <v>306</v>
      </c>
      <c r="AU101">
        <f>_xlfn.RANK.AVG(Table2[[#This Row],[Sharpe Ratio Z-Score]],Table2[Sharpe Ratio Z-Score])</f>
        <v>168</v>
      </c>
      <c r="AV101">
        <f>(Table2[[#This Row],[Rank 1Y]]+Table2[[#This Row],[Rank 6M]]+Table2[[#This Row],[Rank Sharpe]])/3</f>
        <v>163.66666666666666</v>
      </c>
    </row>
    <row r="102" spans="1:48" x14ac:dyDescent="0.3">
      <c r="A102" t="s">
        <v>55</v>
      </c>
      <c r="B102" t="s">
        <v>56</v>
      </c>
      <c r="C102" t="s">
        <v>3125</v>
      </c>
      <c r="D102" t="s">
        <v>57</v>
      </c>
      <c r="E102">
        <v>395914.87825121998</v>
      </c>
      <c r="F102">
        <v>408.3</v>
      </c>
      <c r="G102">
        <v>49.0270118266507</v>
      </c>
      <c r="H102">
        <f>(Table2[[#This Row],[1Y Return vs Nifty]]-AVERAGE(Table2[1Y Return vs Nifty]))/_xlfn.STDEV.P(Table2[1Y Return vs Nifty])</f>
        <v>0.43346765795866365</v>
      </c>
      <c r="I102">
        <v>3.2645305574954402</v>
      </c>
      <c r="J102">
        <f>(Table2[[#This Row],[1M Return vs Nifty]]-AVERAGE(Table2[1M Return vs Nifty]))/_xlfn.STDEV.P(Table2[1M Return vs Nifty])</f>
        <v>0.55627015287825077</v>
      </c>
      <c r="K102">
        <v>8.3717487271687396</v>
      </c>
      <c r="L102">
        <f>(Table2[[#This Row],[6M Return vs Nifty]]-AVERAGE(Table2[6M Return vs Nifty]))/_xlfn.STDEV.P(Table2[6M Return vs Nifty])</f>
        <v>0.13496217109459296</v>
      </c>
      <c r="M102">
        <v>-0.14575863526110799</v>
      </c>
      <c r="N102">
        <f>(Table2[[#This Row],[1W Return vs Nifty]]-AVERAGE(Table2[1W Return vs Nifty]))/_xlfn.STDEV.P(Table2[1W Return vs Nifty])</f>
        <v>0.79291198676314667</v>
      </c>
      <c r="O102">
        <v>421.14</v>
      </c>
      <c r="P102">
        <v>414.47222933555503</v>
      </c>
      <c r="Q102">
        <v>366.03236261600199</v>
      </c>
      <c r="R102">
        <v>30.5416685058916</v>
      </c>
      <c r="S102" s="1">
        <f>(Table2[[#This Row],[Close Price]]-Table2[[#This Row],[20D EMA]])/Table2[[#This Row],[20D EMA]]</f>
        <v>-3.0488673600227896E-2</v>
      </c>
      <c r="T102" s="1">
        <f>(Table2[[#This Row],[Close Price]]-Table2[[#This Row],[50D EMA]])/Table2[[#This Row],[50D EMA]]</f>
        <v>-1.4891780193451765E-2</v>
      </c>
      <c r="U102" s="1">
        <f>(Table2[[#This Row],[Close Price]]-Table2[[#This Row],[200D EMA]])/Table2[[#This Row],[200D EMA]]</f>
        <v>0.1154751374493633</v>
      </c>
      <c r="V102">
        <v>0.63378361722899801</v>
      </c>
      <c r="W102">
        <v>401.7</v>
      </c>
      <c r="X102">
        <v>414.75</v>
      </c>
      <c r="Y102">
        <v>401.7</v>
      </c>
      <c r="Z102">
        <v>428.75</v>
      </c>
      <c r="AA102">
        <v>401.7</v>
      </c>
      <c r="AB102">
        <v>447.75</v>
      </c>
      <c r="AC102" s="1">
        <f>(Table2[[#This Row],[Close Price]]/Table2[[#This Row],[Day Low]])-1</f>
        <v>1.6430171769977742E-2</v>
      </c>
      <c r="AD102" s="1">
        <f>(Table2[[#This Row],[Day High]]/Table2[[#This Row],[Close Price]])-1</f>
        <v>1.5797207935341673E-2</v>
      </c>
      <c r="AE102" s="1">
        <f>(Table2[[#This Row],[Close Price]]/Table2[[#This Row],[Current Week Low]])-1</f>
        <v>1.6430171769977742E-2</v>
      </c>
      <c r="AF102" s="1">
        <f>(Table2[[#This Row],[Current Week High]]/Table2[[#This Row],[Close Price]])-1</f>
        <v>5.0085721283370077E-2</v>
      </c>
      <c r="AG102" s="1">
        <f>(Table2[[#This Row],[Close Price]]/Table2[[#This Row],[Current Month Low]])-1</f>
        <v>1.6430171769977742E-2</v>
      </c>
      <c r="AH102" s="1">
        <f>(Table2[[#This Row],[Current Month High]]/Table2[[#This Row],[Close Price]])-1</f>
        <v>9.6620132255694324E-2</v>
      </c>
      <c r="AI102">
        <v>9.8334557923095591</v>
      </c>
      <c r="AJ102">
        <v>79.275521405049403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0.06</v>
      </c>
      <c r="AM102" t="s">
        <v>3166</v>
      </c>
      <c r="AN102">
        <v>-1.72</v>
      </c>
      <c r="AO102" t="s">
        <v>3165</v>
      </c>
      <c r="AP102">
        <v>0.19233109936373999</v>
      </c>
      <c r="AQ102">
        <f>(Table2[[#This Row],[Sharpe Ratio]]-AVERAGE(Table2[Sharpe Ratio]))/_xlfn.STDEV.P(Table2[Sharpe Ratio])</f>
        <v>1.5499184961966077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3.4675304648912615</v>
      </c>
      <c r="AS102">
        <f>_xlfn.RANK.AVG(Table2[[#This Row],[1Y Return vs Nifty Z-Score]],Table2[1Y Return vs Nifty Z-Score])</f>
        <v>176</v>
      </c>
      <c r="AT102">
        <f>_xlfn.RANK.AVG(Table2[[#This Row],[6M Return vs Nifty Z-Score]],Table2[6M Return vs Nifty Z-Score])</f>
        <v>281</v>
      </c>
      <c r="AU102">
        <f>_xlfn.RANK.AVG(Table2[[#This Row],[Sharpe Ratio Z-Score]],Table2[Sharpe Ratio Z-Score])</f>
        <v>42</v>
      </c>
      <c r="AV102">
        <f>(Table2[[#This Row],[Rank 1Y]]+Table2[[#This Row],[Rank 6M]]+Table2[[#This Row],[Rank Sharpe]])/3</f>
        <v>166.33333333333334</v>
      </c>
    </row>
    <row r="103" spans="1:48" x14ac:dyDescent="0.3">
      <c r="A103" t="s">
        <v>996</v>
      </c>
      <c r="B103" t="s">
        <v>997</v>
      </c>
      <c r="C103" t="s">
        <v>3124</v>
      </c>
      <c r="D103" t="s">
        <v>51</v>
      </c>
      <c r="E103">
        <v>13904.05943232</v>
      </c>
      <c r="F103">
        <v>1829.2</v>
      </c>
      <c r="G103">
        <v>56.668189393503098</v>
      </c>
      <c r="H103">
        <f>(Table2[[#This Row],[1Y Return vs Nifty]]-AVERAGE(Table2[1Y Return vs Nifty]))/_xlfn.STDEV.P(Table2[1Y Return vs Nifty])</f>
        <v>0.56426810157681218</v>
      </c>
      <c r="I103">
        <v>2.3679309180597898</v>
      </c>
      <c r="J103">
        <f>(Table2[[#This Row],[1M Return vs Nifty]]-AVERAGE(Table2[1M Return vs Nifty]))/_xlfn.STDEV.P(Table2[1M Return vs Nifty])</f>
        <v>0.45313402470897535</v>
      </c>
      <c r="K103">
        <v>27.806409073135601</v>
      </c>
      <c r="L103">
        <f>(Table2[[#This Row],[6M Return vs Nifty]]-AVERAGE(Table2[6M Return vs Nifty]))/_xlfn.STDEV.P(Table2[6M Return vs Nifty])</f>
        <v>0.80384126391894251</v>
      </c>
      <c r="M103">
        <v>-0.95314691830111997</v>
      </c>
      <c r="N103">
        <f>(Table2[[#This Row],[1W Return vs Nifty]]-AVERAGE(Table2[1W Return vs Nifty]))/_xlfn.STDEV.P(Table2[1W Return vs Nifty])</f>
        <v>0.63391820708578472</v>
      </c>
      <c r="O103">
        <v>1905.73</v>
      </c>
      <c r="P103">
        <v>1853.6042491342</v>
      </c>
      <c r="Q103">
        <v>1555.10626336059</v>
      </c>
      <c r="R103">
        <v>32.9729430185035</v>
      </c>
      <c r="S103" s="1">
        <f>(Table2[[#This Row],[Close Price]]-Table2[[#This Row],[20D EMA]])/Table2[[#This Row],[20D EMA]]</f>
        <v>-4.0157839777932851E-2</v>
      </c>
      <c r="T103" s="1">
        <f>(Table2[[#This Row],[Close Price]]-Table2[[#This Row],[50D EMA]])/Table2[[#This Row],[50D EMA]]</f>
        <v>-1.3165835774059621E-2</v>
      </c>
      <c r="U103" s="1">
        <f>(Table2[[#This Row],[Close Price]]-Table2[[#This Row],[200D EMA]])/Table2[[#This Row],[200D EMA]]</f>
        <v>0.1762540239836039</v>
      </c>
      <c r="V103">
        <v>0.26871087285519801</v>
      </c>
      <c r="W103">
        <v>1821.05</v>
      </c>
      <c r="X103">
        <v>1883.7</v>
      </c>
      <c r="Y103">
        <v>1821.05</v>
      </c>
      <c r="Z103">
        <v>1944.75</v>
      </c>
      <c r="AA103">
        <v>1821.05</v>
      </c>
      <c r="AB103">
        <v>2109.9499999999998</v>
      </c>
      <c r="AC103" s="1">
        <f>(Table2[[#This Row],[Close Price]]/Table2[[#This Row],[Day Low]])-1</f>
        <v>4.4754399934103795E-3</v>
      </c>
      <c r="AD103" s="1">
        <f>(Table2[[#This Row],[Day High]]/Table2[[#This Row],[Close Price]])-1</f>
        <v>2.9794445659304669E-2</v>
      </c>
      <c r="AE103" s="1">
        <f>(Table2[[#This Row],[Close Price]]/Table2[[#This Row],[Current Week Low]])-1</f>
        <v>4.4754399934103795E-3</v>
      </c>
      <c r="AF103" s="1">
        <f>(Table2[[#This Row],[Current Week High]]/Table2[[#This Row],[Close Price]])-1</f>
        <v>6.3169691668488959E-2</v>
      </c>
      <c r="AG103" s="1">
        <f>(Table2[[#This Row],[Close Price]]/Table2[[#This Row],[Current Month Low]])-1</f>
        <v>4.4754399934103795E-3</v>
      </c>
      <c r="AH103" s="1">
        <f>(Table2[[#This Row],[Current Month High]]/Table2[[#This Row],[Close Price]])-1</f>
        <v>0.1534823966761425</v>
      </c>
      <c r="AI103">
        <v>18.0188060354253</v>
      </c>
      <c r="AJ103">
        <v>91.740041928721098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0.14000000000000001</v>
      </c>
      <c r="AM103" t="s">
        <v>3166</v>
      </c>
      <c r="AN103">
        <v>-5.08</v>
      </c>
      <c r="AO103" t="s">
        <v>3165</v>
      </c>
      <c r="AP103">
        <v>9.5865998769775002E-2</v>
      </c>
      <c r="AQ103">
        <f>(Table2[[#This Row],[Sharpe Ratio]]-AVERAGE(Table2[Sharpe Ratio]))/_xlfn.STDEV.P(Table2[Sharpe Ratio])</f>
        <v>0.41495298173553186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2.8701145790260467</v>
      </c>
      <c r="AS103">
        <f>_xlfn.RANK.AVG(Table2[[#This Row],[1Y Return vs Nifty Z-Score]],Table2[1Y Return vs Nifty Z-Score])</f>
        <v>153</v>
      </c>
      <c r="AT103">
        <f>_xlfn.RANK.AVG(Table2[[#This Row],[6M Return vs Nifty Z-Score]],Table2[6M Return vs Nifty Z-Score])</f>
        <v>112</v>
      </c>
      <c r="AU103">
        <f>_xlfn.RANK.AVG(Table2[[#This Row],[Sharpe Ratio Z-Score]],Table2[Sharpe Ratio Z-Score])</f>
        <v>235</v>
      </c>
      <c r="AV103">
        <f>(Table2[[#This Row],[Rank 1Y]]+Table2[[#This Row],[Rank 6M]]+Table2[[#This Row],[Rank Sharpe]])/3</f>
        <v>166.66666666666666</v>
      </c>
    </row>
    <row r="104" spans="1:48" x14ac:dyDescent="0.3">
      <c r="A104" t="s">
        <v>1211</v>
      </c>
      <c r="B104" t="s">
        <v>1212</v>
      </c>
      <c r="C104" t="s">
        <v>3126</v>
      </c>
      <c r="D104" t="s">
        <v>185</v>
      </c>
      <c r="E104">
        <v>9571.2803298250001</v>
      </c>
      <c r="F104">
        <v>1550.75</v>
      </c>
      <c r="G104">
        <v>46.047247553487402</v>
      </c>
      <c r="H104">
        <f>(Table2[[#This Row],[1Y Return vs Nifty]]-AVERAGE(Table2[1Y Return vs Nifty]))/_xlfn.STDEV.P(Table2[1Y Return vs Nifty])</f>
        <v>0.38246053433179844</v>
      </c>
      <c r="I104">
        <v>-4.7175667664485204</v>
      </c>
      <c r="J104">
        <f>(Table2[[#This Row],[1M Return vs Nifty]]-AVERAGE(Table2[1M Return vs Nifty]))/_xlfn.STDEV.P(Table2[1M Return vs Nifty])</f>
        <v>-0.36191292065063313</v>
      </c>
      <c r="K104">
        <v>42.079094047032697</v>
      </c>
      <c r="L104">
        <f>(Table2[[#This Row],[6M Return vs Nifty]]-AVERAGE(Table2[6M Return vs Nifty]))/_xlfn.STDEV.P(Table2[6M Return vs Nifty])</f>
        <v>1.2950616098144743</v>
      </c>
      <c r="M104">
        <v>-2.9748187063326998</v>
      </c>
      <c r="N104">
        <f>(Table2[[#This Row],[1W Return vs Nifty]]-AVERAGE(Table2[1W Return vs Nifty]))/_xlfn.STDEV.P(Table2[1W Return vs Nifty])</f>
        <v>0.23580338971940218</v>
      </c>
      <c r="O104">
        <v>1576</v>
      </c>
      <c r="P104">
        <v>1534.27558906993</v>
      </c>
      <c r="Q104">
        <v>1280.4506231985199</v>
      </c>
      <c r="R104">
        <v>44.621746761951599</v>
      </c>
      <c r="S104" s="1">
        <f>(Table2[[#This Row],[Close Price]]-Table2[[#This Row],[20D EMA]])/Table2[[#This Row],[20D EMA]]</f>
        <v>-1.6021573604060913E-2</v>
      </c>
      <c r="T104" s="1">
        <f>(Table2[[#This Row],[Close Price]]-Table2[[#This Row],[50D EMA]])/Table2[[#This Row],[50D EMA]]</f>
        <v>1.0737582639932837E-2</v>
      </c>
      <c r="U104" s="1">
        <f>(Table2[[#This Row],[Close Price]]-Table2[[#This Row],[200D EMA]])/Table2[[#This Row],[200D EMA]]</f>
        <v>0.21109707153430243</v>
      </c>
      <c r="V104">
        <v>0.783812075542067</v>
      </c>
      <c r="W104">
        <v>1490</v>
      </c>
      <c r="X104">
        <v>1571.15</v>
      </c>
      <c r="Y104">
        <v>1490</v>
      </c>
      <c r="Z104">
        <v>1575</v>
      </c>
      <c r="AA104">
        <v>1490</v>
      </c>
      <c r="AB104">
        <v>1697</v>
      </c>
      <c r="AC104" s="1">
        <f>(Table2[[#This Row],[Close Price]]/Table2[[#This Row],[Day Low]])-1</f>
        <v>4.0771812080536929E-2</v>
      </c>
      <c r="AD104" s="1">
        <f>(Table2[[#This Row],[Day High]]/Table2[[#This Row],[Close Price]])-1</f>
        <v>1.3154925036272802E-2</v>
      </c>
      <c r="AE104" s="1">
        <f>(Table2[[#This Row],[Close Price]]/Table2[[#This Row],[Current Week Low]])-1</f>
        <v>4.0771812080536929E-2</v>
      </c>
      <c r="AF104" s="1">
        <f>(Table2[[#This Row],[Current Week High]]/Table2[[#This Row],[Close Price]])-1</f>
        <v>1.5637594712236025E-2</v>
      </c>
      <c r="AG104" s="1">
        <f>(Table2[[#This Row],[Close Price]]/Table2[[#This Row],[Current Month Low]])-1</f>
        <v>4.0771812080536929E-2</v>
      </c>
      <c r="AH104" s="1">
        <f>(Table2[[#This Row],[Current Month High]]/Table2[[#This Row],[Close Price]])-1</f>
        <v>9.4309205223279013E-2</v>
      </c>
      <c r="AI104">
        <v>13.3838465258745</v>
      </c>
      <c r="AJ104">
        <v>89.000609384521596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0.15</v>
      </c>
      <c r="AM104" t="s">
        <v>3166</v>
      </c>
      <c r="AN104">
        <v>0.01</v>
      </c>
      <c r="AO104" t="s">
        <v>3166</v>
      </c>
      <c r="AP104">
        <v>9.5775085476227997E-2</v>
      </c>
      <c r="AQ104">
        <f>(Table2[[#This Row],[Sharpe Ratio]]-AVERAGE(Table2[Sharpe Ratio]))/_xlfn.STDEV.P(Table2[Sharpe Ratio])</f>
        <v>0.41388333631613566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1.9652959495311775</v>
      </c>
      <c r="AS104">
        <f>_xlfn.RANK.AVG(Table2[[#This Row],[1Y Return vs Nifty Z-Score]],Table2[1Y Return vs Nifty Z-Score])</f>
        <v>195</v>
      </c>
      <c r="AT104">
        <f>_xlfn.RANK.AVG(Table2[[#This Row],[6M Return vs Nifty Z-Score]],Table2[6M Return vs Nifty Z-Score])</f>
        <v>70</v>
      </c>
      <c r="AU104">
        <f>_xlfn.RANK.AVG(Table2[[#This Row],[Sharpe Ratio Z-Score]],Table2[Sharpe Ratio Z-Score])</f>
        <v>236</v>
      </c>
      <c r="AV104">
        <f>(Table2[[#This Row],[Rank 1Y]]+Table2[[#This Row],[Rank 6M]]+Table2[[#This Row],[Rank Sharpe]])/3</f>
        <v>167</v>
      </c>
    </row>
    <row r="105" spans="1:48" x14ac:dyDescent="0.3">
      <c r="A105" t="s">
        <v>1132</v>
      </c>
      <c r="B105" t="s">
        <v>1133</v>
      </c>
      <c r="C105" t="s">
        <v>3133</v>
      </c>
      <c r="D105" t="s">
        <v>460</v>
      </c>
      <c r="E105">
        <v>10634.918673800001</v>
      </c>
      <c r="F105">
        <v>1598</v>
      </c>
      <c r="G105">
        <v>28.244571277664502</v>
      </c>
      <c r="H105">
        <f>(Table2[[#This Row],[1Y Return vs Nifty]]-AVERAGE(Table2[1Y Return vs Nifty]))/_xlfn.STDEV.P(Table2[1Y Return vs Nifty])</f>
        <v>7.7717196790548962E-2</v>
      </c>
      <c r="I105">
        <v>-8.6992121199179806</v>
      </c>
      <c r="J105">
        <f>(Table2[[#This Row],[1M Return vs Nifty]]-AVERAGE(Table2[1M Return vs Nifty]))/_xlfn.STDEV.P(Table2[1M Return vs Nifty])</f>
        <v>-0.8199227919890868</v>
      </c>
      <c r="K105">
        <v>17.655510214883201</v>
      </c>
      <c r="L105">
        <f>(Table2[[#This Row],[6M Return vs Nifty]]-AVERAGE(Table2[6M Return vs Nifty]))/_xlfn.STDEV.P(Table2[6M Return vs Nifty])</f>
        <v>0.45447966465288614</v>
      </c>
      <c r="M105">
        <v>-9.3892568377752905</v>
      </c>
      <c r="N105">
        <f>(Table2[[#This Row],[1W Return vs Nifty]]-AVERAGE(Table2[1W Return vs Nifty]))/_xlfn.STDEV.P(Table2[1W Return vs Nifty])</f>
        <v>-1.0273506396958498</v>
      </c>
      <c r="O105">
        <v>1701.65</v>
      </c>
      <c r="P105">
        <v>1771.6777536346499</v>
      </c>
      <c r="Q105">
        <v>1559.10302660151</v>
      </c>
      <c r="R105">
        <v>33.380973439493602</v>
      </c>
      <c r="S105" s="1">
        <f>(Table2[[#This Row],[Close Price]]-Table2[[#This Row],[20D EMA]])/Table2[[#This Row],[20D EMA]]</f>
        <v>-6.0911468280786349E-2</v>
      </c>
      <c r="T105" s="1">
        <f>(Table2[[#This Row],[Close Price]]-Table2[[#This Row],[50D EMA]])/Table2[[#This Row],[50D EMA]]</f>
        <v>-9.8030103543573194E-2</v>
      </c>
      <c r="U105" s="1">
        <f>(Table2[[#This Row],[Close Price]]-Table2[[#This Row],[200D EMA]])/Table2[[#This Row],[200D EMA]]</f>
        <v>2.4948302155038814E-2</v>
      </c>
      <c r="V105">
        <v>1.0586018504103301</v>
      </c>
      <c r="W105">
        <v>1550.5</v>
      </c>
      <c r="X105">
        <v>1640</v>
      </c>
      <c r="Y105">
        <v>1550.5</v>
      </c>
      <c r="Z105">
        <v>1720</v>
      </c>
      <c r="AA105">
        <v>1550.5</v>
      </c>
      <c r="AB105">
        <v>1829</v>
      </c>
      <c r="AC105" s="1">
        <f>(Table2[[#This Row],[Close Price]]/Table2[[#This Row],[Day Low]])-1</f>
        <v>3.0635278942276578E-2</v>
      </c>
      <c r="AD105" s="1">
        <f>(Table2[[#This Row],[Day High]]/Table2[[#This Row],[Close Price]])-1</f>
        <v>2.6282853566958808E-2</v>
      </c>
      <c r="AE105" s="1">
        <f>(Table2[[#This Row],[Close Price]]/Table2[[#This Row],[Current Week Low]])-1</f>
        <v>3.0635278942276578E-2</v>
      </c>
      <c r="AF105" s="1">
        <f>(Table2[[#This Row],[Current Week High]]/Table2[[#This Row],[Close Price]])-1</f>
        <v>7.6345431789737184E-2</v>
      </c>
      <c r="AG105" s="1">
        <f>(Table2[[#This Row],[Close Price]]/Table2[[#This Row],[Current Month Low]])-1</f>
        <v>3.0635278942276578E-2</v>
      </c>
      <c r="AH105" s="1">
        <f>(Table2[[#This Row],[Current Month High]]/Table2[[#This Row],[Close Price]])-1</f>
        <v>0.14455569461827289</v>
      </c>
      <c r="AI105">
        <v>48.936170212765902</v>
      </c>
      <c r="AJ105">
        <v>77.876454450882804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-0.18</v>
      </c>
      <c r="AM105" t="s">
        <v>3165</v>
      </c>
      <c r="AN105">
        <v>0.52</v>
      </c>
      <c r="AO105" t="s">
        <v>3166</v>
      </c>
      <c r="AP105">
        <v>0.18845525701371199</v>
      </c>
      <c r="AQ105">
        <f>(Table2[[#This Row],[Sharpe Ratio]]-AVERAGE(Table2[Sharpe Ratio]))/_xlfn.STDEV.P(Table2[Sharpe Ratio])</f>
        <v>1.5043170571302109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270</v>
      </c>
      <c r="AT105">
        <f>_xlfn.RANK.AVG(Table2[[#This Row],[6M Return vs Nifty Z-Score]],Table2[6M Return vs Nifty Z-Score])</f>
        <v>186</v>
      </c>
      <c r="AU105">
        <f>_xlfn.RANK.AVG(Table2[[#This Row],[Sharpe Ratio Z-Score]],Table2[Sharpe Ratio Z-Score])</f>
        <v>47</v>
      </c>
      <c r="AV105">
        <f>(Table2[[#This Row],[Rank 1Y]]+Table2[[#This Row],[Rank 6M]]+Table2[[#This Row],[Rank Sharpe]])/3</f>
        <v>167.66666666666666</v>
      </c>
    </row>
    <row r="106" spans="1:48" x14ac:dyDescent="0.3">
      <c r="A106" t="s">
        <v>502</v>
      </c>
      <c r="B106" t="s">
        <v>503</v>
      </c>
      <c r="C106" t="s">
        <v>3127</v>
      </c>
      <c r="D106" t="s">
        <v>173</v>
      </c>
      <c r="E106">
        <v>41142.388660586999</v>
      </c>
      <c r="F106">
        <v>224.01</v>
      </c>
      <c r="G106">
        <v>123.003799102492</v>
      </c>
      <c r="H106">
        <f>(Table2[[#This Row],[1Y Return vs Nifty]]-AVERAGE(Table2[1Y Return vs Nifty]))/_xlfn.STDEV.P(Table2[1Y Return vs Nifty])</f>
        <v>1.6997903560596745</v>
      </c>
      <c r="I106">
        <v>26.271882721541299</v>
      </c>
      <c r="J106">
        <f>(Table2[[#This Row],[1M Return vs Nifty]]-AVERAGE(Table2[1M Return vs Nifty]))/_xlfn.STDEV.P(Table2[1M Return vs Nifty])</f>
        <v>3.2028128429023788</v>
      </c>
      <c r="K106">
        <v>12.933050638588</v>
      </c>
      <c r="L106">
        <f>(Table2[[#This Row],[6M Return vs Nifty]]-AVERAGE(Table2[6M Return vs Nifty]))/_xlfn.STDEV.P(Table2[6M Return vs Nifty])</f>
        <v>0.29194765117483684</v>
      </c>
      <c r="M106">
        <v>3.2833300868306701</v>
      </c>
      <c r="N106">
        <f>(Table2[[#This Row],[1W Return vs Nifty]]-AVERAGE(Table2[1W Return vs Nifty]))/_xlfn.STDEV.P(Table2[1W Return vs Nifty])</f>
        <v>1.468180365344965</v>
      </c>
      <c r="O106">
        <v>215.69</v>
      </c>
      <c r="P106">
        <v>202.226270805713</v>
      </c>
      <c r="Q106">
        <v>174.05272559471399</v>
      </c>
      <c r="R106">
        <v>56.305191978261703</v>
      </c>
      <c r="S106" s="1">
        <f>(Table2[[#This Row],[Close Price]]-Table2[[#This Row],[20D EMA]])/Table2[[#This Row],[20D EMA]]</f>
        <v>3.8573879178450524E-2</v>
      </c>
      <c r="T106" s="1">
        <f>(Table2[[#This Row],[Close Price]]-Table2[[#This Row],[50D EMA]])/Table2[[#This Row],[50D EMA]]</f>
        <v>0.10771958117753902</v>
      </c>
      <c r="U106" s="1">
        <f>(Table2[[#This Row],[Close Price]]-Table2[[#This Row],[200D EMA]])/Table2[[#This Row],[200D EMA]]</f>
        <v>0.2870237983035826</v>
      </c>
      <c r="V106">
        <v>1.28127996585868</v>
      </c>
      <c r="W106">
        <v>219.59</v>
      </c>
      <c r="X106">
        <v>229.15</v>
      </c>
      <c r="Y106">
        <v>219.59</v>
      </c>
      <c r="Z106">
        <v>235.37</v>
      </c>
      <c r="AA106">
        <v>200</v>
      </c>
      <c r="AB106">
        <v>235.37</v>
      </c>
      <c r="AC106" s="1">
        <f>(Table2[[#This Row],[Close Price]]/Table2[[#This Row],[Day Low]])-1</f>
        <v>2.0128421148503994E-2</v>
      </c>
      <c r="AD106" s="1">
        <f>(Table2[[#This Row],[Day High]]/Table2[[#This Row],[Close Price]])-1</f>
        <v>2.2945404223025934E-2</v>
      </c>
      <c r="AE106" s="1">
        <f>(Table2[[#This Row],[Close Price]]/Table2[[#This Row],[Current Week Low]])-1</f>
        <v>2.0128421148503994E-2</v>
      </c>
      <c r="AF106" s="1">
        <f>(Table2[[#This Row],[Current Week High]]/Table2[[#This Row],[Close Price]])-1</f>
        <v>5.0712021784741879E-2</v>
      </c>
      <c r="AG106" s="1">
        <f>(Table2[[#This Row],[Close Price]]/Table2[[#This Row],[Current Month Low]])-1</f>
        <v>0.12004999999999999</v>
      </c>
      <c r="AH106" s="1">
        <f>(Table2[[#This Row],[Current Month High]]/Table2[[#This Row],[Close Price]])-1</f>
        <v>5.0712021784741879E-2</v>
      </c>
      <c r="AI106">
        <v>5.0712021784741799</v>
      </c>
      <c r="AJ106">
        <v>152.83295711060899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0.24</v>
      </c>
      <c r="AM106" t="s">
        <v>3166</v>
      </c>
      <c r="AN106">
        <v>4.24</v>
      </c>
      <c r="AO106" t="s">
        <v>3166</v>
      </c>
      <c r="AP106">
        <v>9.7967180669926004E-2</v>
      </c>
      <c r="AQ106">
        <f>(Table2[[#This Row],[Sharpe Ratio]]-AVERAGE(Table2[Sharpe Ratio]))/_xlfn.STDEV.P(Table2[Sharpe Ratio])</f>
        <v>0.43967455442448811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7.1024057699063441</v>
      </c>
      <c r="AS106">
        <f>_xlfn.RANK.AVG(Table2[[#This Row],[1Y Return vs Nifty Z-Score]],Table2[1Y Return vs Nifty Z-Score])</f>
        <v>47</v>
      </c>
      <c r="AT106">
        <f>_xlfn.RANK.AVG(Table2[[#This Row],[6M Return vs Nifty Z-Score]],Table2[6M Return vs Nifty Z-Score])</f>
        <v>229</v>
      </c>
      <c r="AU106">
        <f>_xlfn.RANK.AVG(Table2[[#This Row],[Sharpe Ratio Z-Score]],Table2[Sharpe Ratio Z-Score])</f>
        <v>229</v>
      </c>
      <c r="AV106">
        <f>(Table2[[#This Row],[Rank 1Y]]+Table2[[#This Row],[Rank 6M]]+Table2[[#This Row],[Rank Sharpe]])/3</f>
        <v>168.33333333333334</v>
      </c>
    </row>
    <row r="107" spans="1:48" x14ac:dyDescent="0.3">
      <c r="A107" t="s">
        <v>1285</v>
      </c>
      <c r="B107" t="s">
        <v>1286</v>
      </c>
      <c r="C107" t="s">
        <v>3131</v>
      </c>
      <c r="D107" t="s">
        <v>275</v>
      </c>
      <c r="E107">
        <v>8736.3417142679991</v>
      </c>
      <c r="F107">
        <v>75.180000000000007</v>
      </c>
      <c r="G107">
        <v>42.076762664309697</v>
      </c>
      <c r="H107">
        <f>(Table2[[#This Row],[1Y Return vs Nifty]]-AVERAGE(Table2[1Y Return vs Nifty]))/_xlfn.STDEV.P(Table2[1Y Return vs Nifty])</f>
        <v>0.3144944151911423</v>
      </c>
      <c r="I107">
        <v>2.4494608311028401</v>
      </c>
      <c r="J107">
        <f>(Table2[[#This Row],[1M Return vs Nifty]]-AVERAGE(Table2[1M Return vs Nifty]))/_xlfn.STDEV.P(Table2[1M Return vs Nifty])</f>
        <v>0.46251243530763514</v>
      </c>
      <c r="K107">
        <v>10.7568848354792</v>
      </c>
      <c r="L107">
        <f>(Table2[[#This Row],[6M Return vs Nifty]]-AVERAGE(Table2[6M Return vs Nifty]))/_xlfn.STDEV.P(Table2[6M Return vs Nifty])</f>
        <v>0.21705095721121659</v>
      </c>
      <c r="M107">
        <v>-5.2052894522543003</v>
      </c>
      <c r="N107">
        <f>(Table2[[#This Row],[1W Return vs Nifty]]-AVERAGE(Table2[1W Return vs Nifty]))/_xlfn.STDEV.P(Table2[1W Return vs Nifty])</f>
        <v>-0.20342886296896848</v>
      </c>
      <c r="O107">
        <v>78.34</v>
      </c>
      <c r="P107">
        <v>78.235482149433295</v>
      </c>
      <c r="Q107">
        <v>67.1453121332694</v>
      </c>
      <c r="R107">
        <v>35.048345505428202</v>
      </c>
      <c r="S107" s="1">
        <f>(Table2[[#This Row],[Close Price]]-Table2[[#This Row],[20D EMA]])/Table2[[#This Row],[20D EMA]]</f>
        <v>-4.0336992596374729E-2</v>
      </c>
      <c r="T107" s="1">
        <f>(Table2[[#This Row],[Close Price]]-Table2[[#This Row],[50D EMA]])/Table2[[#This Row],[50D EMA]]</f>
        <v>-3.9054941127571505E-2</v>
      </c>
      <c r="U107" s="1">
        <f>(Table2[[#This Row],[Close Price]]-Table2[[#This Row],[200D EMA]])/Table2[[#This Row],[200D EMA]]</f>
        <v>0.11966118871833424</v>
      </c>
      <c r="V107">
        <v>1.01505630071307</v>
      </c>
      <c r="W107">
        <v>73.11</v>
      </c>
      <c r="X107">
        <v>76.55</v>
      </c>
      <c r="Y107">
        <v>73.11</v>
      </c>
      <c r="Z107">
        <v>83</v>
      </c>
      <c r="AA107">
        <v>70.63</v>
      </c>
      <c r="AB107">
        <v>83.6</v>
      </c>
      <c r="AC107" s="1">
        <f>(Table2[[#This Row],[Close Price]]/Table2[[#This Row],[Day Low]])-1</f>
        <v>2.8313500205170428E-2</v>
      </c>
      <c r="AD107" s="1">
        <f>(Table2[[#This Row],[Day High]]/Table2[[#This Row],[Close Price]])-1</f>
        <v>1.8222931630752726E-2</v>
      </c>
      <c r="AE107" s="1">
        <f>(Table2[[#This Row],[Close Price]]/Table2[[#This Row],[Current Week Low]])-1</f>
        <v>2.8313500205170428E-2</v>
      </c>
      <c r="AF107" s="1">
        <f>(Table2[[#This Row],[Current Week High]]/Table2[[#This Row],[Close Price]])-1</f>
        <v>0.10401702580473526</v>
      </c>
      <c r="AG107" s="1">
        <f>(Table2[[#This Row],[Close Price]]/Table2[[#This Row],[Current Month Low]])-1</f>
        <v>6.4420218037661181E-2</v>
      </c>
      <c r="AH107" s="1">
        <f>(Table2[[#This Row],[Current Month High]]/Table2[[#This Row],[Close Price]])-1</f>
        <v>0.1119978717744079</v>
      </c>
      <c r="AI107">
        <v>24.235168927906301</v>
      </c>
      <c r="AJ107">
        <v>89.848484848484802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-0.03</v>
      </c>
      <c r="AM107" t="s">
        <v>3165</v>
      </c>
      <c r="AN107">
        <v>4.2300000000000004</v>
      </c>
      <c r="AO107" t="s">
        <v>3166</v>
      </c>
      <c r="AP107">
        <v>0.187964575945197</v>
      </c>
      <c r="AQ107">
        <f>(Table2[[#This Row],[Sharpe Ratio]]-AVERAGE(Table2[Sharpe Ratio]))/_xlfn.STDEV.P(Table2[Sharpe Ratio])</f>
        <v>1.4985439216860512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2.2891728664270765</v>
      </c>
      <c r="AS107">
        <f>_xlfn.RANK.AVG(Table2[[#This Row],[1Y Return vs Nifty Z-Score]],Table2[1Y Return vs Nifty Z-Score])</f>
        <v>209</v>
      </c>
      <c r="AT107">
        <f>_xlfn.RANK.AVG(Table2[[#This Row],[6M Return vs Nifty Z-Score]],Table2[6M Return vs Nifty Z-Score])</f>
        <v>249</v>
      </c>
      <c r="AU107">
        <f>_xlfn.RANK.AVG(Table2[[#This Row],[Sharpe Ratio Z-Score]],Table2[Sharpe Ratio Z-Score])</f>
        <v>48</v>
      </c>
      <c r="AV107">
        <f>(Table2[[#This Row],[Rank 1Y]]+Table2[[#This Row],[Rank 6M]]+Table2[[#This Row],[Rank Sharpe]])/3</f>
        <v>168.66666666666666</v>
      </c>
    </row>
    <row r="108" spans="1:48" x14ac:dyDescent="0.3">
      <c r="A108" t="s">
        <v>521</v>
      </c>
      <c r="B108" t="s">
        <v>522</v>
      </c>
      <c r="C108" t="s">
        <v>3131</v>
      </c>
      <c r="D108" t="s">
        <v>100</v>
      </c>
      <c r="E108">
        <v>39330.323437500003</v>
      </c>
      <c r="F108">
        <v>1072.95</v>
      </c>
      <c r="G108">
        <v>94.520970993122702</v>
      </c>
      <c r="H108">
        <f>(Table2[[#This Row],[1Y Return vs Nifty]]-AVERAGE(Table2[1Y Return vs Nifty]))/_xlfn.STDEV.P(Table2[1Y Return vs Nifty])</f>
        <v>1.2122259041659551</v>
      </c>
      <c r="I108">
        <v>-3.4554787315783799</v>
      </c>
      <c r="J108">
        <f>(Table2[[#This Row],[1M Return vs Nifty]]-AVERAGE(Table2[1M Return vs Nifty]))/_xlfn.STDEV.P(Table2[1M Return vs Nifty])</f>
        <v>-0.21673455162161245</v>
      </c>
      <c r="K108">
        <v>2.3423458099475698</v>
      </c>
      <c r="L108">
        <f>(Table2[[#This Row],[6M Return vs Nifty]]-AVERAGE(Table2[6M Return vs Nifty]))/_xlfn.STDEV.P(Table2[6M Return vs Nifty])</f>
        <v>-7.2550668427725271E-2</v>
      </c>
      <c r="M108">
        <v>-10.065955035883199</v>
      </c>
      <c r="N108">
        <f>(Table2[[#This Row],[1W Return vs Nifty]]-AVERAGE(Table2[1W Return vs Nifty]))/_xlfn.STDEV.P(Table2[1W Return vs Nifty])</f>
        <v>-1.1606084618343273</v>
      </c>
      <c r="O108">
        <v>1150.6099999999999</v>
      </c>
      <c r="P108">
        <v>1215.0990159144201</v>
      </c>
      <c r="Q108">
        <v>1139.41949118256</v>
      </c>
      <c r="R108">
        <v>29.972523215551899</v>
      </c>
      <c r="S108" s="1">
        <f>(Table2[[#This Row],[Close Price]]-Table2[[#This Row],[20D EMA]])/Table2[[#This Row],[20D EMA]]</f>
        <v>-6.749463328147666E-2</v>
      </c>
      <c r="T108" s="1">
        <f>(Table2[[#This Row],[Close Price]]-Table2[[#This Row],[50D EMA]])/Table2[[#This Row],[50D EMA]]</f>
        <v>-0.1169855411391689</v>
      </c>
      <c r="U108" s="1">
        <f>(Table2[[#This Row],[Close Price]]-Table2[[#This Row],[200D EMA]])/Table2[[#This Row],[200D EMA]]</f>
        <v>-5.8336277110350138E-2</v>
      </c>
      <c r="V108">
        <v>0.709115051671801</v>
      </c>
      <c r="W108">
        <v>1018</v>
      </c>
      <c r="X108">
        <v>1086.95</v>
      </c>
      <c r="Y108">
        <v>1018</v>
      </c>
      <c r="Z108">
        <v>1146</v>
      </c>
      <c r="AA108">
        <v>1018</v>
      </c>
      <c r="AB108">
        <v>1230</v>
      </c>
      <c r="AC108" s="1">
        <f>(Table2[[#This Row],[Close Price]]/Table2[[#This Row],[Day Low]])-1</f>
        <v>5.397838899803542E-2</v>
      </c>
      <c r="AD108" s="1">
        <f>(Table2[[#This Row],[Day High]]/Table2[[#This Row],[Close Price]])-1</f>
        <v>1.3048138310266078E-2</v>
      </c>
      <c r="AE108" s="1">
        <f>(Table2[[#This Row],[Close Price]]/Table2[[#This Row],[Current Week Low]])-1</f>
        <v>5.397838899803542E-2</v>
      </c>
      <c r="AF108" s="1">
        <f>(Table2[[#This Row],[Current Week High]]/Table2[[#This Row],[Close Price]])-1</f>
        <v>6.8083321683209741E-2</v>
      </c>
      <c r="AG108" s="1">
        <f>(Table2[[#This Row],[Close Price]]/Table2[[#This Row],[Current Month Low]])-1</f>
        <v>5.397838899803542E-2</v>
      </c>
      <c r="AH108" s="1">
        <f>(Table2[[#This Row],[Current Month High]]/Table2[[#This Row],[Close Price]])-1</f>
        <v>0.14637215154480643</v>
      </c>
      <c r="AI108">
        <v>67.267813038818204</v>
      </c>
      <c r="AJ108">
        <v>138.433333333333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</v>
      </c>
      <c r="AM108">
        <v>0</v>
      </c>
      <c r="AN108">
        <v>-3.28</v>
      </c>
      <c r="AO108" t="s">
        <v>3165</v>
      </c>
      <c r="AP108">
        <v>0.167280767877897</v>
      </c>
      <c r="AQ108">
        <f>(Table2[[#This Row],[Sharpe Ratio]]-AVERAGE(Table2[Sharpe Ratio]))/_xlfn.STDEV.P(Table2[Sharpe Ratio])</f>
        <v>1.2551874257142226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80</v>
      </c>
      <c r="AT108">
        <f>_xlfn.RANK.AVG(Table2[[#This Row],[6M Return vs Nifty Z-Score]],Table2[6M Return vs Nifty Z-Score])</f>
        <v>353</v>
      </c>
      <c r="AU108">
        <f>_xlfn.RANK.AVG(Table2[[#This Row],[Sharpe Ratio Z-Score]],Table2[Sharpe Ratio Z-Score])</f>
        <v>79</v>
      </c>
      <c r="AV108">
        <f>(Table2[[#This Row],[Rank 1Y]]+Table2[[#This Row],[Rank 6M]]+Table2[[#This Row],[Rank Sharpe]])/3</f>
        <v>170.66666666666666</v>
      </c>
    </row>
    <row r="109" spans="1:48" x14ac:dyDescent="0.3">
      <c r="A109" t="s">
        <v>1465</v>
      </c>
      <c r="B109" t="s">
        <v>1466</v>
      </c>
      <c r="C109" t="s">
        <v>3128</v>
      </c>
      <c r="D109" t="s">
        <v>77</v>
      </c>
      <c r="E109">
        <v>6907.1502434000004</v>
      </c>
      <c r="F109">
        <v>337.15</v>
      </c>
      <c r="G109">
        <v>47.194494076625801</v>
      </c>
      <c r="H109">
        <f>(Table2[[#This Row],[1Y Return vs Nifty]]-AVERAGE(Table2[1Y Return vs Nifty]))/_xlfn.STDEV.P(Table2[1Y Return vs Nifty])</f>
        <v>0.40209891504642109</v>
      </c>
      <c r="I109">
        <v>24.0956637961316</v>
      </c>
      <c r="J109">
        <f>(Table2[[#This Row],[1M Return vs Nifty]]-AVERAGE(Table2[1M Return vs Nifty]))/_xlfn.STDEV.P(Table2[1M Return vs Nifty])</f>
        <v>2.9524817205781142</v>
      </c>
      <c r="K109">
        <v>55.824204296923497</v>
      </c>
      <c r="L109">
        <f>(Table2[[#This Row],[6M Return vs Nifty]]-AVERAGE(Table2[6M Return vs Nifty]))/_xlfn.STDEV.P(Table2[6M Return vs Nifty])</f>
        <v>1.7681245144937194</v>
      </c>
      <c r="M109">
        <v>15.901663883520101</v>
      </c>
      <c r="N109">
        <f>(Table2[[#This Row],[1W Return vs Nifty]]-AVERAGE(Table2[1W Return vs Nifty]))/_xlfn.STDEV.P(Table2[1W Return vs Nifty])</f>
        <v>3.953027650980923</v>
      </c>
      <c r="O109">
        <v>315.98</v>
      </c>
      <c r="P109">
        <v>307.25667482263299</v>
      </c>
      <c r="Q109">
        <v>269.25307811588999</v>
      </c>
      <c r="R109">
        <v>61.713895844339802</v>
      </c>
      <c r="S109" s="1">
        <f>(Table2[[#This Row],[Close Price]]-Table2[[#This Row],[20D EMA]])/Table2[[#This Row],[20D EMA]]</f>
        <v>6.6997911260206211E-2</v>
      </c>
      <c r="T109" s="1">
        <f>(Table2[[#This Row],[Close Price]]-Table2[[#This Row],[50D EMA]])/Table2[[#This Row],[50D EMA]]</f>
        <v>9.7291052162245831E-2</v>
      </c>
      <c r="U109" s="1">
        <f>(Table2[[#This Row],[Close Price]]-Table2[[#This Row],[200D EMA]])/Table2[[#This Row],[200D EMA]]</f>
        <v>0.25216767198808504</v>
      </c>
      <c r="V109">
        <v>1.85976268118018</v>
      </c>
      <c r="W109">
        <v>335</v>
      </c>
      <c r="X109">
        <v>348.85</v>
      </c>
      <c r="Y109">
        <v>326.35000000000002</v>
      </c>
      <c r="Z109">
        <v>379</v>
      </c>
      <c r="AA109">
        <v>282.05</v>
      </c>
      <c r="AB109">
        <v>379</v>
      </c>
      <c r="AC109" s="1">
        <f>(Table2[[#This Row],[Close Price]]/Table2[[#This Row],[Day Low]])-1</f>
        <v>6.4179104477610771E-3</v>
      </c>
      <c r="AD109" s="1">
        <f>(Table2[[#This Row],[Day High]]/Table2[[#This Row],[Close Price]])-1</f>
        <v>3.4702654604775507E-2</v>
      </c>
      <c r="AE109" s="1">
        <f>(Table2[[#This Row],[Close Price]]/Table2[[#This Row],[Current Week Low]])-1</f>
        <v>3.3093304734181039E-2</v>
      </c>
      <c r="AF109" s="1">
        <f>(Table2[[#This Row],[Current Week High]]/Table2[[#This Row],[Close Price]])-1</f>
        <v>0.12412872608631176</v>
      </c>
      <c r="AG109" s="1">
        <f>(Table2[[#This Row],[Close Price]]/Table2[[#This Row],[Current Month Low]])-1</f>
        <v>0.19535543343378814</v>
      </c>
      <c r="AH109" s="1">
        <f>(Table2[[#This Row],[Current Month High]]/Table2[[#This Row],[Close Price]])-1</f>
        <v>0.12412872608631176</v>
      </c>
      <c r="AI109">
        <v>12.412872608631099</v>
      </c>
      <c r="AJ109">
        <v>85.247252747252702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-0.01</v>
      </c>
      <c r="AM109" t="s">
        <v>3165</v>
      </c>
      <c r="AN109">
        <v>16.22</v>
      </c>
      <c r="AO109" t="s">
        <v>3166</v>
      </c>
      <c r="AP109">
        <v>7.8529503835231995E-2</v>
      </c>
      <c r="AQ109">
        <f>(Table2[[#This Row],[Sharpe Ratio]]-AVERAGE(Table2[Sharpe Ratio]))/_xlfn.STDEV.P(Table2[Sharpe Ratio])</f>
        <v>0.21097948488348561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9.286712285982663</v>
      </c>
      <c r="AS109">
        <f>_xlfn.RANK.AVG(Table2[[#This Row],[1Y Return vs Nifty Z-Score]],Table2[1Y Return vs Nifty Z-Score])</f>
        <v>186</v>
      </c>
      <c r="AT109">
        <f>_xlfn.RANK.AVG(Table2[[#This Row],[6M Return vs Nifty Z-Score]],Table2[6M Return vs Nifty Z-Score])</f>
        <v>45</v>
      </c>
      <c r="AU109">
        <f>_xlfn.RANK.AVG(Table2[[#This Row],[Sharpe Ratio Z-Score]],Table2[Sharpe Ratio Z-Score])</f>
        <v>285</v>
      </c>
      <c r="AV109">
        <f>(Table2[[#This Row],[Rank 1Y]]+Table2[[#This Row],[Rank 6M]]+Table2[[#This Row],[Rank Sharpe]])/3</f>
        <v>172</v>
      </c>
    </row>
    <row r="110" spans="1:48" x14ac:dyDescent="0.3">
      <c r="A110" t="s">
        <v>1831</v>
      </c>
      <c r="B110" t="s">
        <v>1832</v>
      </c>
      <c r="C110" t="s">
        <v>3126</v>
      </c>
      <c r="D110" t="s">
        <v>185</v>
      </c>
      <c r="E110">
        <v>4070.9934105000002</v>
      </c>
      <c r="F110">
        <v>1546.75</v>
      </c>
      <c r="G110">
        <v>48.978502922298297</v>
      </c>
      <c r="H110">
        <f>(Table2[[#This Row],[1Y Return vs Nifty]]-AVERAGE(Table2[1Y Return vs Nifty]))/_xlfn.STDEV.P(Table2[1Y Return vs Nifty])</f>
        <v>0.43263729036764609</v>
      </c>
      <c r="I110">
        <v>-4.5269796248800098</v>
      </c>
      <c r="J110">
        <f>(Table2[[#This Row],[1M Return vs Nifty]]-AVERAGE(Table2[1M Return vs Nifty]))/_xlfn.STDEV.P(Table2[1M Return vs Nifty])</f>
        <v>-0.33998962401335348</v>
      </c>
      <c r="K110">
        <v>25.856020131138202</v>
      </c>
      <c r="L110">
        <f>(Table2[[#This Row],[6M Return vs Nifty]]-AVERAGE(Table2[6M Return vs Nifty]))/_xlfn.STDEV.P(Table2[6M Return vs Nifty])</f>
        <v>0.73671509021925174</v>
      </c>
      <c r="M110">
        <v>-7.7569341812192603</v>
      </c>
      <c r="N110">
        <f>(Table2[[#This Row],[1W Return vs Nifty]]-AVERAGE(Table2[1W Return vs Nifty]))/_xlfn.STDEV.P(Table2[1W Return vs Nifty])</f>
        <v>-0.70590784163882836</v>
      </c>
      <c r="O110">
        <v>1632.3</v>
      </c>
      <c r="P110">
        <v>1588.4716485438501</v>
      </c>
      <c r="Q110">
        <v>1343.76547242741</v>
      </c>
      <c r="R110">
        <v>31.268502063598699</v>
      </c>
      <c r="S110" s="1">
        <f>(Table2[[#This Row],[Close Price]]-Table2[[#This Row],[20D EMA]])/Table2[[#This Row],[20D EMA]]</f>
        <v>-5.2410708815781387E-2</v>
      </c>
      <c r="T110" s="1">
        <f>(Table2[[#This Row],[Close Price]]-Table2[[#This Row],[50D EMA]])/Table2[[#This Row],[50D EMA]]</f>
        <v>-2.6265277433246123E-2</v>
      </c>
      <c r="U110" s="1">
        <f>(Table2[[#This Row],[Close Price]]-Table2[[#This Row],[200D EMA]])/Table2[[#This Row],[200D EMA]]</f>
        <v>0.15105651375750404</v>
      </c>
      <c r="V110">
        <v>0.57702144263163202</v>
      </c>
      <c r="W110">
        <v>1493.35</v>
      </c>
      <c r="X110">
        <v>1581.9</v>
      </c>
      <c r="Y110">
        <v>1493.35</v>
      </c>
      <c r="Z110">
        <v>1627.3</v>
      </c>
      <c r="AA110">
        <v>1493.35</v>
      </c>
      <c r="AB110">
        <v>1767</v>
      </c>
      <c r="AC110" s="1">
        <f>(Table2[[#This Row],[Close Price]]/Table2[[#This Row],[Day Low]])-1</f>
        <v>3.5758529480697909E-2</v>
      </c>
      <c r="AD110" s="1">
        <f>(Table2[[#This Row],[Day High]]/Table2[[#This Row],[Close Price]])-1</f>
        <v>2.2725068692419637E-2</v>
      </c>
      <c r="AE110" s="1">
        <f>(Table2[[#This Row],[Close Price]]/Table2[[#This Row],[Current Week Low]])-1</f>
        <v>3.5758529480697909E-2</v>
      </c>
      <c r="AF110" s="1">
        <f>(Table2[[#This Row],[Current Week High]]/Table2[[#This Row],[Close Price]])-1</f>
        <v>5.2076935509940192E-2</v>
      </c>
      <c r="AG110" s="1">
        <f>(Table2[[#This Row],[Close Price]]/Table2[[#This Row],[Current Month Low]])-1</f>
        <v>3.5758529480697909E-2</v>
      </c>
      <c r="AH110" s="1">
        <f>(Table2[[#This Row],[Current Month High]]/Table2[[#This Row],[Close Price]])-1</f>
        <v>0.14239534507839013</v>
      </c>
      <c r="AI110">
        <v>15.7265233554226</v>
      </c>
      <c r="AJ110">
        <v>88.169099756690997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0.21</v>
      </c>
      <c r="AM110" t="s">
        <v>3166</v>
      </c>
      <c r="AN110">
        <v>-2.7</v>
      </c>
      <c r="AO110" t="s">
        <v>3165</v>
      </c>
      <c r="AP110">
        <v>0.10350196091786</v>
      </c>
      <c r="AQ110">
        <f>(Table2[[#This Row],[Sharpe Ratio]]-AVERAGE(Table2[Sharpe Ratio]))/_xlfn.STDEV.P(Table2[Sharpe Ratio])</f>
        <v>0.50479431973698508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0.62824923467170091</v>
      </c>
      <c r="AS110">
        <f>_xlfn.RANK.AVG(Table2[[#This Row],[1Y Return vs Nifty Z-Score]],Table2[1Y Return vs Nifty Z-Score])</f>
        <v>177</v>
      </c>
      <c r="AT110">
        <f>_xlfn.RANK.AVG(Table2[[#This Row],[6M Return vs Nifty Z-Score]],Table2[6M Return vs Nifty Z-Score])</f>
        <v>125</v>
      </c>
      <c r="AU110">
        <f>_xlfn.RANK.AVG(Table2[[#This Row],[Sharpe Ratio Z-Score]],Table2[Sharpe Ratio Z-Score])</f>
        <v>214</v>
      </c>
      <c r="AV110">
        <f>(Table2[[#This Row],[Rank 1Y]]+Table2[[#This Row],[Rank 6M]]+Table2[[#This Row],[Rank Sharpe]])/3</f>
        <v>172</v>
      </c>
    </row>
    <row r="111" spans="1:48" x14ac:dyDescent="0.3">
      <c r="A111" t="s">
        <v>276</v>
      </c>
      <c r="B111" t="s">
        <v>277</v>
      </c>
      <c r="C111" t="s">
        <v>3124</v>
      </c>
      <c r="D111" t="s">
        <v>51</v>
      </c>
      <c r="E111">
        <v>94629.210790960002</v>
      </c>
      <c r="F111">
        <v>2074.5500000000002</v>
      </c>
      <c r="G111">
        <v>50.886939822701201</v>
      </c>
      <c r="H111">
        <f>(Table2[[#This Row],[1Y Return vs Nifty]]-AVERAGE(Table2[1Y Return vs Nifty]))/_xlfn.STDEV.P(Table2[1Y Return vs Nifty])</f>
        <v>0.46530560503590096</v>
      </c>
      <c r="I111">
        <v>4.3200403531282596</v>
      </c>
      <c r="J111">
        <f>(Table2[[#This Row],[1M Return vs Nifty]]-AVERAGE(Table2[1M Return vs Nifty]))/_xlfn.STDEV.P(Table2[1M Return vs Nifty])</f>
        <v>0.67768576446028639</v>
      </c>
      <c r="K111">
        <v>22.053362795037501</v>
      </c>
      <c r="L111">
        <f>(Table2[[#This Row],[6M Return vs Nifty]]-AVERAGE(Table2[6M Return vs Nifty]))/_xlfn.STDEV.P(Table2[6M Return vs Nifty])</f>
        <v>0.6058397394791637</v>
      </c>
      <c r="M111">
        <v>-3.3485743672743302</v>
      </c>
      <c r="N111">
        <f>(Table2[[#This Row],[1W Return vs Nifty]]-AVERAGE(Table2[1W Return vs Nifty]))/_xlfn.STDEV.P(Table2[1W Return vs Nifty])</f>
        <v>0.16220209223069998</v>
      </c>
      <c r="O111">
        <v>2181.15</v>
      </c>
      <c r="P111">
        <v>2139.04966938404</v>
      </c>
      <c r="Q111">
        <v>1796.71601729383</v>
      </c>
      <c r="R111">
        <v>27.775823674471901</v>
      </c>
      <c r="S111" s="1">
        <f>(Table2[[#This Row],[Close Price]]-Table2[[#This Row],[20D EMA]])/Table2[[#This Row],[20D EMA]]</f>
        <v>-4.8873300781697687E-2</v>
      </c>
      <c r="T111" s="1">
        <f>(Table2[[#This Row],[Close Price]]-Table2[[#This Row],[50D EMA]])/Table2[[#This Row],[50D EMA]]</f>
        <v>-3.0153422946281171E-2</v>
      </c>
      <c r="U111" s="1">
        <f>(Table2[[#This Row],[Close Price]]-Table2[[#This Row],[200D EMA]])/Table2[[#This Row],[200D EMA]]</f>
        <v>0.15463433287840167</v>
      </c>
      <c r="V111">
        <v>0.69294939079698004</v>
      </c>
      <c r="W111">
        <v>2068</v>
      </c>
      <c r="X111">
        <v>2149</v>
      </c>
      <c r="Y111">
        <v>2068</v>
      </c>
      <c r="Z111">
        <v>2206.9499999999998</v>
      </c>
      <c r="AA111">
        <v>2068</v>
      </c>
      <c r="AB111">
        <v>2304.9</v>
      </c>
      <c r="AC111" s="1">
        <f>(Table2[[#This Row],[Close Price]]/Table2[[#This Row],[Day Low]])-1</f>
        <v>3.1673114119923351E-3</v>
      </c>
      <c r="AD111" s="1">
        <f>(Table2[[#This Row],[Day High]]/Table2[[#This Row],[Close Price]])-1</f>
        <v>3.5887300860427462E-2</v>
      </c>
      <c r="AE111" s="1">
        <f>(Table2[[#This Row],[Close Price]]/Table2[[#This Row],[Current Week Low]])-1</f>
        <v>3.1673114119923351E-3</v>
      </c>
      <c r="AF111" s="1">
        <f>(Table2[[#This Row],[Current Week High]]/Table2[[#This Row],[Close Price]])-1</f>
        <v>6.3821069629558025E-2</v>
      </c>
      <c r="AG111" s="1">
        <f>(Table2[[#This Row],[Close Price]]/Table2[[#This Row],[Current Month Low]])-1</f>
        <v>3.1673114119923351E-3</v>
      </c>
      <c r="AH111" s="1">
        <f>(Table2[[#This Row],[Current Month High]]/Table2[[#This Row],[Close Price]])-1</f>
        <v>0.11103612831698428</v>
      </c>
      <c r="AI111">
        <v>11.4458557277481</v>
      </c>
      <c r="AJ111">
        <v>84.732858414959907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0.02</v>
      </c>
      <c r="AM111" t="s">
        <v>3166</v>
      </c>
      <c r="AN111">
        <v>-4.6100000000000003</v>
      </c>
      <c r="AO111" t="s">
        <v>3165</v>
      </c>
      <c r="AP111">
        <v>0.107355369117848</v>
      </c>
      <c r="AQ111">
        <f>(Table2[[#This Row],[Sharpe Ratio]]-AVERAGE(Table2[Sharpe Ratio]))/_xlfn.STDEV.P(Table2[Sharpe Ratio])</f>
        <v>0.55013180856143062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2.4611650097674818</v>
      </c>
      <c r="AS111">
        <f>_xlfn.RANK.AVG(Table2[[#This Row],[1Y Return vs Nifty Z-Score]],Table2[1Y Return vs Nifty Z-Score])</f>
        <v>172</v>
      </c>
      <c r="AT111">
        <f>_xlfn.RANK.AVG(Table2[[#This Row],[6M Return vs Nifty Z-Score]],Table2[6M Return vs Nifty Z-Score])</f>
        <v>145</v>
      </c>
      <c r="AU111">
        <f>_xlfn.RANK.AVG(Table2[[#This Row],[Sharpe Ratio Z-Score]],Table2[Sharpe Ratio Z-Score])</f>
        <v>201</v>
      </c>
      <c r="AV111">
        <f>(Table2[[#This Row],[Rank 1Y]]+Table2[[#This Row],[Rank 6M]]+Table2[[#This Row],[Rank Sharpe]])/3</f>
        <v>172.66666666666666</v>
      </c>
    </row>
    <row r="112" spans="1:48" x14ac:dyDescent="0.3">
      <c r="A112" t="s">
        <v>193</v>
      </c>
      <c r="B112" t="s">
        <v>194</v>
      </c>
      <c r="C112" t="s">
        <v>3120</v>
      </c>
      <c r="D112" t="s">
        <v>146</v>
      </c>
      <c r="E112">
        <v>133162.13768000001</v>
      </c>
      <c r="F112">
        <v>505.7</v>
      </c>
      <c r="G112">
        <v>54.981742108103298</v>
      </c>
      <c r="H112">
        <f>(Table2[[#This Row],[1Y Return vs Nifty]]-AVERAGE(Table2[1Y Return vs Nifty]))/_xlfn.STDEV.P(Table2[1Y Return vs Nifty])</f>
        <v>0.53539976928915112</v>
      </c>
      <c r="I112">
        <v>-0.60551679764877198</v>
      </c>
      <c r="J112">
        <f>(Table2[[#This Row],[1M Return vs Nifty]]-AVERAGE(Table2[1M Return vs Nifty]))/_xlfn.STDEV.P(Table2[1M Return vs Nifty])</f>
        <v>0.11109743309826978</v>
      </c>
      <c r="K112">
        <v>6.7963524811882898</v>
      </c>
      <c r="L112">
        <f>(Table2[[#This Row],[6M Return vs Nifty]]-AVERAGE(Table2[6M Return vs Nifty]))/_xlfn.STDEV.P(Table2[6M Return vs Nifty])</f>
        <v>8.0742051314163329E-2</v>
      </c>
      <c r="M112">
        <v>-4.9665042527968302</v>
      </c>
      <c r="N112">
        <f>(Table2[[#This Row],[1W Return vs Nifty]]-AVERAGE(Table2[1W Return vs Nifty]))/_xlfn.STDEV.P(Table2[1W Return vs Nifty])</f>
        <v>-0.15640643003272722</v>
      </c>
      <c r="O112">
        <v>537.85</v>
      </c>
      <c r="P112">
        <v>554.27840457946002</v>
      </c>
      <c r="Q112">
        <v>504.96969947149802</v>
      </c>
      <c r="R112">
        <v>29.193439062991999</v>
      </c>
      <c r="S112" s="1">
        <f>(Table2[[#This Row],[Close Price]]-Table2[[#This Row],[20D EMA]])/Table2[[#This Row],[20D EMA]]</f>
        <v>-5.9775030212884696E-2</v>
      </c>
      <c r="T112" s="1">
        <f>(Table2[[#This Row],[Close Price]]-Table2[[#This Row],[50D EMA]])/Table2[[#This Row],[50D EMA]]</f>
        <v>-8.7642607357790253E-2</v>
      </c>
      <c r="U112" s="1">
        <f>(Table2[[#This Row],[Close Price]]-Table2[[#This Row],[200D EMA]])/Table2[[#This Row],[200D EMA]]</f>
        <v>1.4462264354996039E-3</v>
      </c>
      <c r="V112">
        <v>0.677832583100062</v>
      </c>
      <c r="W112">
        <v>494.8</v>
      </c>
      <c r="X112">
        <v>514.79999999999995</v>
      </c>
      <c r="Y112">
        <v>494.8</v>
      </c>
      <c r="Z112">
        <v>548.75</v>
      </c>
      <c r="AA112">
        <v>484.1</v>
      </c>
      <c r="AB112">
        <v>569.45000000000005</v>
      </c>
      <c r="AC112" s="1">
        <f>(Table2[[#This Row],[Close Price]]/Table2[[#This Row],[Day Low]])-1</f>
        <v>2.2029102667744604E-2</v>
      </c>
      <c r="AD112" s="1">
        <f>(Table2[[#This Row],[Day High]]/Table2[[#This Row],[Close Price]])-1</f>
        <v>1.7994858611825038E-2</v>
      </c>
      <c r="AE112" s="1">
        <f>(Table2[[#This Row],[Close Price]]/Table2[[#This Row],[Current Week Low]])-1</f>
        <v>2.2029102667744604E-2</v>
      </c>
      <c r="AF112" s="1">
        <f>(Table2[[#This Row],[Current Week High]]/Table2[[#This Row],[Close Price]])-1</f>
        <v>8.5129523432865284E-2</v>
      </c>
      <c r="AG112" s="1">
        <f>(Table2[[#This Row],[Close Price]]/Table2[[#This Row],[Current Month Low]])-1</f>
        <v>4.4618880396612104E-2</v>
      </c>
      <c r="AH112" s="1">
        <f>(Table2[[#This Row],[Current Month High]]/Table2[[#This Row],[Close Price]])-1</f>
        <v>0.12606288313229208</v>
      </c>
      <c r="AI112">
        <v>29.3256871663041</v>
      </c>
      <c r="AJ112">
        <v>94.912314511466505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-0.16</v>
      </c>
      <c r="AM112" t="s">
        <v>3165</v>
      </c>
      <c r="AN112">
        <v>1.1100000000000001</v>
      </c>
      <c r="AO112" t="s">
        <v>3166</v>
      </c>
      <c r="AP112">
        <v>0.18457084664960999</v>
      </c>
      <c r="AQ112">
        <f>(Table2[[#This Row],[Sharpe Ratio]]-AVERAGE(Table2[Sharpe Ratio]))/_xlfn.STDEV.P(Table2[Sharpe Ratio])</f>
        <v>1.4586148106169596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161</v>
      </c>
      <c r="AT112">
        <f>_xlfn.RANK.AVG(Table2[[#This Row],[6M Return vs Nifty Z-Score]],Table2[6M Return vs Nifty Z-Score])</f>
        <v>302</v>
      </c>
      <c r="AU112">
        <f>_xlfn.RANK.AVG(Table2[[#This Row],[Sharpe Ratio Z-Score]],Table2[Sharpe Ratio Z-Score])</f>
        <v>57</v>
      </c>
      <c r="AV112">
        <f>(Table2[[#This Row],[Rank 1Y]]+Table2[[#This Row],[Rank 6M]]+Table2[[#This Row],[Rank Sharpe]])/3</f>
        <v>173.33333333333334</v>
      </c>
    </row>
    <row r="113" spans="1:48" x14ac:dyDescent="0.3">
      <c r="A113" t="s">
        <v>273</v>
      </c>
      <c r="B113" t="s">
        <v>274</v>
      </c>
      <c r="C113" t="s">
        <v>3131</v>
      </c>
      <c r="D113" t="s">
        <v>275</v>
      </c>
      <c r="E113">
        <v>94799.627999999997</v>
      </c>
      <c r="F113">
        <v>3419.9</v>
      </c>
      <c r="G113">
        <v>74.566275079933007</v>
      </c>
      <c r="H113">
        <f>(Table2[[#This Row],[1Y Return vs Nifty]]-AVERAGE(Table2[1Y Return vs Nifty]))/_xlfn.STDEV.P(Table2[1Y Return vs Nifty])</f>
        <v>0.87064464200119829</v>
      </c>
      <c r="I113">
        <v>-1.6166959141163799</v>
      </c>
      <c r="J113">
        <f>(Table2[[#This Row],[1M Return vs Nifty]]-AVERAGE(Table2[1M Return vs Nifty]))/_xlfn.STDEV.P(Table2[1M Return vs Nifty])</f>
        <v>-5.2188070284169821E-3</v>
      </c>
      <c r="K113">
        <v>-0.98931271766003803</v>
      </c>
      <c r="L113">
        <f>(Table2[[#This Row],[6M Return vs Nifty]]-AVERAGE(Table2[6M Return vs Nifty]))/_xlfn.STDEV.P(Table2[6M Return vs Nifty])</f>
        <v>-0.18721574072003033</v>
      </c>
      <c r="M113">
        <v>-1.6154107500333501</v>
      </c>
      <c r="N113">
        <f>(Table2[[#This Row],[1W Return vs Nifty]]-AVERAGE(Table2[1W Return vs Nifty]))/_xlfn.STDEV.P(Table2[1W Return vs Nifty])</f>
        <v>0.50350285184399757</v>
      </c>
      <c r="O113">
        <v>3673.64</v>
      </c>
      <c r="P113">
        <v>3719.42704031831</v>
      </c>
      <c r="Q113">
        <v>3308.6748512058398</v>
      </c>
      <c r="R113">
        <v>28.009183489236101</v>
      </c>
      <c r="S113" s="1">
        <f>(Table2[[#This Row],[Close Price]]-Table2[[#This Row],[20D EMA]])/Table2[[#This Row],[20D EMA]]</f>
        <v>-6.9070458727583481E-2</v>
      </c>
      <c r="T113" s="1">
        <f>(Table2[[#This Row],[Close Price]]-Table2[[#This Row],[50D EMA]])/Table2[[#This Row],[50D EMA]]</f>
        <v>-8.0530425001340056E-2</v>
      </c>
      <c r="U113" s="1">
        <f>(Table2[[#This Row],[Close Price]]-Table2[[#This Row],[200D EMA]])/Table2[[#This Row],[200D EMA]]</f>
        <v>3.3616222142113641E-2</v>
      </c>
      <c r="V113">
        <v>0.83835729611058396</v>
      </c>
      <c r="W113">
        <v>3393.1</v>
      </c>
      <c r="X113">
        <v>3560.85</v>
      </c>
      <c r="Y113">
        <v>3393.1</v>
      </c>
      <c r="Z113">
        <v>3738.35</v>
      </c>
      <c r="AA113">
        <v>3393.1</v>
      </c>
      <c r="AB113">
        <v>3891.7</v>
      </c>
      <c r="AC113" s="1">
        <f>(Table2[[#This Row],[Close Price]]/Table2[[#This Row],[Day Low]])-1</f>
        <v>7.8983820105509306E-3</v>
      </c>
      <c r="AD113" s="1">
        <f>(Table2[[#This Row],[Day High]]/Table2[[#This Row],[Close Price]])-1</f>
        <v>4.1214655399280709E-2</v>
      </c>
      <c r="AE113" s="1">
        <f>(Table2[[#This Row],[Close Price]]/Table2[[#This Row],[Current Week Low]])-1</f>
        <v>7.8983820105509306E-3</v>
      </c>
      <c r="AF113" s="1">
        <f>(Table2[[#This Row],[Current Week High]]/Table2[[#This Row],[Close Price]])-1</f>
        <v>9.3116757799935668E-2</v>
      </c>
      <c r="AG113" s="1">
        <f>(Table2[[#This Row],[Close Price]]/Table2[[#This Row],[Current Month Low]])-1</f>
        <v>7.8983820105509306E-3</v>
      </c>
      <c r="AH113" s="1">
        <f>(Table2[[#This Row],[Current Month High]]/Table2[[#This Row],[Close Price]])-1</f>
        <v>0.13795725021199434</v>
      </c>
      <c r="AI113">
        <v>21.9889470452352</v>
      </c>
      <c r="AJ113">
        <v>106.13604171061699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-0.01</v>
      </c>
      <c r="AM113" t="s">
        <v>3165</v>
      </c>
      <c r="AN113">
        <v>-4.76</v>
      </c>
      <c r="AO113" t="s">
        <v>3165</v>
      </c>
      <c r="AP113">
        <v>0.20980302648478499</v>
      </c>
      <c r="AQ113">
        <f>(Table2[[#This Row],[Sharpe Ratio]]-AVERAGE(Table2[Sharpe Ratio]))/_xlfn.STDEV.P(Table2[Sharpe Ratio])</f>
        <v>1.7554854279829606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112</v>
      </c>
      <c r="AT113">
        <f>_xlfn.RANK.AVG(Table2[[#This Row],[6M Return vs Nifty Z-Score]],Table2[6M Return vs Nifty Z-Score])</f>
        <v>385</v>
      </c>
      <c r="AU113">
        <f>_xlfn.RANK.AVG(Table2[[#This Row],[Sharpe Ratio Z-Score]],Table2[Sharpe Ratio Z-Score])</f>
        <v>23</v>
      </c>
      <c r="AV113">
        <f>(Table2[[#This Row],[Rank 1Y]]+Table2[[#This Row],[Rank 6M]]+Table2[[#This Row],[Rank Sharpe]])/3</f>
        <v>173.33333333333334</v>
      </c>
    </row>
    <row r="114" spans="1:48" x14ac:dyDescent="0.3">
      <c r="A114" t="s">
        <v>236</v>
      </c>
      <c r="B114" t="s">
        <v>237</v>
      </c>
      <c r="C114" t="s">
        <v>3126</v>
      </c>
      <c r="D114" t="s">
        <v>185</v>
      </c>
      <c r="E114">
        <v>106931.5513112</v>
      </c>
      <c r="F114">
        <v>36255.800000000003</v>
      </c>
      <c r="G114">
        <v>56.145015931299703</v>
      </c>
      <c r="H114">
        <f>(Table2[[#This Row],[1Y Return vs Nifty]]-AVERAGE(Table2[1Y Return vs Nifty]))/_xlfn.STDEV.P(Table2[1Y Return vs Nifty])</f>
        <v>0.55531250273792343</v>
      </c>
      <c r="I114">
        <v>7.2171663030983204</v>
      </c>
      <c r="J114">
        <f>(Table2[[#This Row],[1M Return vs Nifty]]-AVERAGE(Table2[1M Return vs Nifty]))/_xlfn.STDEV.P(Table2[1M Return vs Nifty])</f>
        <v>1.0109430402346995</v>
      </c>
      <c r="K114">
        <v>14.592334704661599</v>
      </c>
      <c r="L114">
        <f>(Table2[[#This Row],[6M Return vs Nifty]]-AVERAGE(Table2[6M Return vs Nifty]))/_xlfn.STDEV.P(Table2[6M Return vs Nifty])</f>
        <v>0.34905492246725894</v>
      </c>
      <c r="M114">
        <v>-4.1415997216684097</v>
      </c>
      <c r="N114">
        <f>(Table2[[#This Row],[1W Return vs Nifty]]-AVERAGE(Table2[1W Return vs Nifty]))/_xlfn.STDEV.P(Table2[1W Return vs Nifty])</f>
        <v>6.0367116775544901E-3</v>
      </c>
      <c r="O114">
        <v>36895.910000000003</v>
      </c>
      <c r="P114">
        <v>35650.877022834902</v>
      </c>
      <c r="Q114">
        <v>31185.6541589478</v>
      </c>
      <c r="R114">
        <v>37.074648791647398</v>
      </c>
      <c r="S114" s="1">
        <f>(Table2[[#This Row],[Close Price]]-Table2[[#This Row],[20D EMA]])/Table2[[#This Row],[20D EMA]]</f>
        <v>-1.7349077445169413E-2</v>
      </c>
      <c r="T114" s="1">
        <f>(Table2[[#This Row],[Close Price]]-Table2[[#This Row],[50D EMA]])/Table2[[#This Row],[50D EMA]]</f>
        <v>1.6967969028577862E-2</v>
      </c>
      <c r="U114" s="1">
        <f>(Table2[[#This Row],[Close Price]]-Table2[[#This Row],[200D EMA]])/Table2[[#This Row],[200D EMA]]</f>
        <v>0.16257942883643101</v>
      </c>
      <c r="V114">
        <v>0.66447877865840199</v>
      </c>
      <c r="W114">
        <v>35802.85</v>
      </c>
      <c r="X114">
        <v>36886.65</v>
      </c>
      <c r="Y114">
        <v>35802.85</v>
      </c>
      <c r="Z114">
        <v>37265.5</v>
      </c>
      <c r="AA114">
        <v>35802.85</v>
      </c>
      <c r="AB114">
        <v>39088.800000000003</v>
      </c>
      <c r="AC114" s="1">
        <f>(Table2[[#This Row],[Close Price]]/Table2[[#This Row],[Day Low]])-1</f>
        <v>1.2651227486080163E-2</v>
      </c>
      <c r="AD114" s="1">
        <f>(Table2[[#This Row],[Day High]]/Table2[[#This Row],[Close Price]])-1</f>
        <v>1.7399974624749737E-2</v>
      </c>
      <c r="AE114" s="1">
        <f>(Table2[[#This Row],[Close Price]]/Table2[[#This Row],[Current Week Low]])-1</f>
        <v>1.2651227486080163E-2</v>
      </c>
      <c r="AF114" s="1">
        <f>(Table2[[#This Row],[Current Week High]]/Table2[[#This Row],[Close Price]])-1</f>
        <v>2.7849337209494784E-2</v>
      </c>
      <c r="AG114" s="1">
        <f>(Table2[[#This Row],[Close Price]]/Table2[[#This Row],[Current Month Low]])-1</f>
        <v>1.2651227486080163E-2</v>
      </c>
      <c r="AH114" s="1">
        <f>(Table2[[#This Row],[Current Month High]]/Table2[[#This Row],[Close Price]])-1</f>
        <v>7.813922186243305E-2</v>
      </c>
      <c r="AI114">
        <v>7.8139221862432997</v>
      </c>
      <c r="AJ114">
        <v>87.8538860103627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0.13</v>
      </c>
      <c r="AM114" t="s">
        <v>3166</v>
      </c>
      <c r="AN114">
        <v>-1.44</v>
      </c>
      <c r="AO114" t="s">
        <v>3165</v>
      </c>
      <c r="AP114">
        <v>0.12783660470248401</v>
      </c>
      <c r="AQ114">
        <f>(Table2[[#This Row],[Sharpe Ratio]]-AVERAGE(Table2[Sharpe Ratio]))/_xlfn.STDEV.P(Table2[Sharpe Ratio])</f>
        <v>0.79110492670452393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2.7124521038219602</v>
      </c>
      <c r="AS114">
        <f>_xlfn.RANK.AVG(Table2[[#This Row],[1Y Return vs Nifty Z-Score]],Table2[1Y Return vs Nifty Z-Score])</f>
        <v>155</v>
      </c>
      <c r="AT114">
        <f>_xlfn.RANK.AVG(Table2[[#This Row],[6M Return vs Nifty Z-Score]],Table2[6M Return vs Nifty Z-Score])</f>
        <v>214</v>
      </c>
      <c r="AU114">
        <f>_xlfn.RANK.AVG(Table2[[#This Row],[Sharpe Ratio Z-Score]],Table2[Sharpe Ratio Z-Score])</f>
        <v>152</v>
      </c>
      <c r="AV114">
        <f>(Table2[[#This Row],[Rank 1Y]]+Table2[[#This Row],[Rank 6M]]+Table2[[#This Row],[Rank Sharpe]])/3</f>
        <v>173.66666666666666</v>
      </c>
    </row>
    <row r="115" spans="1:48" x14ac:dyDescent="0.3">
      <c r="A115" t="s">
        <v>839</v>
      </c>
      <c r="B115" t="s">
        <v>840</v>
      </c>
      <c r="C115" t="s">
        <v>3131</v>
      </c>
      <c r="D115" t="s">
        <v>163</v>
      </c>
      <c r="E115">
        <v>18262.766193300002</v>
      </c>
      <c r="F115">
        <v>763.8</v>
      </c>
      <c r="G115">
        <v>117.80473365141</v>
      </c>
      <c r="H115">
        <f>(Table2[[#This Row],[1Y Return vs Nifty]]-AVERAGE(Table2[1Y Return vs Nifty]))/_xlfn.STDEV.P(Table2[1Y Return vs Nifty])</f>
        <v>1.6107935932634083</v>
      </c>
      <c r="I115">
        <v>3.2359633313356202</v>
      </c>
      <c r="J115">
        <f>(Table2[[#This Row],[1M Return vs Nifty]]-AVERAGE(Table2[1M Return vs Nifty]))/_xlfn.STDEV.P(Table2[1M Return vs Nifty])</f>
        <v>0.55298405619800406</v>
      </c>
      <c r="K115">
        <v>-5.0625245623247404</v>
      </c>
      <c r="L115">
        <f>(Table2[[#This Row],[6M Return vs Nifty]]-AVERAGE(Table2[6M Return vs Nifty]))/_xlfn.STDEV.P(Table2[6M Return vs Nifty])</f>
        <v>-0.3274027156936431</v>
      </c>
      <c r="M115">
        <v>-9.9347965487368004</v>
      </c>
      <c r="N115">
        <f>(Table2[[#This Row],[1W Return vs Nifty]]-AVERAGE(Table2[1W Return vs Nifty]))/_xlfn.STDEV.P(Table2[1W Return vs Nifty])</f>
        <v>-1.1347802648611776</v>
      </c>
      <c r="O115">
        <v>813.03</v>
      </c>
      <c r="P115">
        <v>811.94272062262098</v>
      </c>
      <c r="Q115">
        <v>716.31818622785499</v>
      </c>
      <c r="R115">
        <v>29.811639117702299</v>
      </c>
      <c r="S115" s="1">
        <f>(Table2[[#This Row],[Close Price]]-Table2[[#This Row],[20D EMA]])/Table2[[#This Row],[20D EMA]]</f>
        <v>-6.0551271170805533E-2</v>
      </c>
      <c r="T115" s="1">
        <f>(Table2[[#This Row],[Close Price]]-Table2[[#This Row],[50D EMA]])/Table2[[#This Row],[50D EMA]]</f>
        <v>-5.9293247417384086E-2</v>
      </c>
      <c r="U115" s="1">
        <f>(Table2[[#This Row],[Close Price]]-Table2[[#This Row],[200D EMA]])/Table2[[#This Row],[200D EMA]]</f>
        <v>6.6285925284383859E-2</v>
      </c>
      <c r="V115">
        <v>0.84174184629864601</v>
      </c>
      <c r="W115">
        <v>748</v>
      </c>
      <c r="X115">
        <v>775.9</v>
      </c>
      <c r="Y115">
        <v>748</v>
      </c>
      <c r="Z115">
        <v>836.7</v>
      </c>
      <c r="AA115">
        <v>737.05</v>
      </c>
      <c r="AB115">
        <v>880</v>
      </c>
      <c r="AC115" s="1">
        <f>(Table2[[#This Row],[Close Price]]/Table2[[#This Row],[Day Low]])-1</f>
        <v>2.1122994652406302E-2</v>
      </c>
      <c r="AD115" s="1">
        <f>(Table2[[#This Row],[Day High]]/Table2[[#This Row],[Close Price]])-1</f>
        <v>1.5841843414506451E-2</v>
      </c>
      <c r="AE115" s="1">
        <f>(Table2[[#This Row],[Close Price]]/Table2[[#This Row],[Current Week Low]])-1</f>
        <v>2.1122994652406302E-2</v>
      </c>
      <c r="AF115" s="1">
        <f>(Table2[[#This Row],[Current Week High]]/Table2[[#This Row],[Close Price]])-1</f>
        <v>9.5443833464257777E-2</v>
      </c>
      <c r="AG115" s="1">
        <f>(Table2[[#This Row],[Close Price]]/Table2[[#This Row],[Current Month Low]])-1</f>
        <v>3.6293331524319905E-2</v>
      </c>
      <c r="AH115" s="1">
        <f>(Table2[[#This Row],[Current Month High]]/Table2[[#This Row],[Close Price]])-1</f>
        <v>0.15213406650955763</v>
      </c>
      <c r="AI115">
        <v>28.305839224927901</v>
      </c>
      <c r="AJ115">
        <v>154.6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0.04</v>
      </c>
      <c r="AM115" t="s">
        <v>3166</v>
      </c>
      <c r="AN115">
        <v>2.19</v>
      </c>
      <c r="AO115" t="s">
        <v>3166</v>
      </c>
      <c r="AP115">
        <v>0.19353772819072801</v>
      </c>
      <c r="AQ115">
        <f>(Table2[[#This Row],[Sharpe Ratio]]-AVERAGE(Table2[Sharpe Ratio]))/_xlfn.STDEV.P(Table2[Sharpe Ratio])</f>
        <v>1.564115154873722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2.2657098237803135</v>
      </c>
      <c r="AS115">
        <f>_xlfn.RANK.AVG(Table2[[#This Row],[1Y Return vs Nifty Z-Score]],Table2[1Y Return vs Nifty Z-Score])</f>
        <v>51</v>
      </c>
      <c r="AT115">
        <f>_xlfn.RANK.AVG(Table2[[#This Row],[6M Return vs Nifty Z-Score]],Table2[6M Return vs Nifty Z-Score])</f>
        <v>430</v>
      </c>
      <c r="AU115">
        <f>_xlfn.RANK.AVG(Table2[[#This Row],[Sharpe Ratio Z-Score]],Table2[Sharpe Ratio Z-Score])</f>
        <v>40</v>
      </c>
      <c r="AV115">
        <f>(Table2[[#This Row],[Rank 1Y]]+Table2[[#This Row],[Rank 6M]]+Table2[[#This Row],[Rank Sharpe]])/3</f>
        <v>173.66666666666666</v>
      </c>
    </row>
    <row r="116" spans="1:48" x14ac:dyDescent="0.3">
      <c r="A116" t="s">
        <v>626</v>
      </c>
      <c r="B116" t="s">
        <v>627</v>
      </c>
      <c r="C116" t="s">
        <v>3133</v>
      </c>
      <c r="D116" t="s">
        <v>138</v>
      </c>
      <c r="E116">
        <v>29328.909396899999</v>
      </c>
      <c r="F116">
        <v>1200.9000000000001</v>
      </c>
      <c r="G116">
        <v>72.855868184352303</v>
      </c>
      <c r="H116">
        <f>(Table2[[#This Row],[1Y Return vs Nifty]]-AVERAGE(Table2[1Y Return vs Nifty]))/_xlfn.STDEV.P(Table2[1Y Return vs Nifty])</f>
        <v>0.84136617297569005</v>
      </c>
      <c r="I116">
        <v>-4.3203452120580801</v>
      </c>
      <c r="J116">
        <f>(Table2[[#This Row],[1M Return vs Nifty]]-AVERAGE(Table2[1M Return vs Nifty]))/_xlfn.STDEV.P(Table2[1M Return vs Nifty])</f>
        <v>-0.31622040490191189</v>
      </c>
      <c r="K116">
        <v>10.5832667951679</v>
      </c>
      <c r="L116">
        <f>(Table2[[#This Row],[6M Return vs Nifty]]-AVERAGE(Table2[6M Return vs Nifty]))/_xlfn.STDEV.P(Table2[6M Return vs Nifty])</f>
        <v>0.21107557738805116</v>
      </c>
      <c r="M116">
        <v>-6.0127301094289898</v>
      </c>
      <c r="N116">
        <f>(Table2[[#This Row],[1W Return vs Nifty]]-AVERAGE(Table2[1W Return vs Nifty]))/_xlfn.STDEV.P(Table2[1W Return vs Nifty])</f>
        <v>-0.36243295634768663</v>
      </c>
      <c r="O116">
        <v>1295.3499999999999</v>
      </c>
      <c r="P116">
        <v>1289.8891147910599</v>
      </c>
      <c r="Q116">
        <v>1137.37340434314</v>
      </c>
      <c r="R116">
        <v>20.533460850029702</v>
      </c>
      <c r="S116" s="1">
        <f>(Table2[[#This Row],[Close Price]]-Table2[[#This Row],[20D EMA]])/Table2[[#This Row],[20D EMA]]</f>
        <v>-7.2914656270505904E-2</v>
      </c>
      <c r="T116" s="1">
        <f>(Table2[[#This Row],[Close Price]]-Table2[[#This Row],[50D EMA]])/Table2[[#This Row],[50D EMA]]</f>
        <v>-6.8989740102950281E-2</v>
      </c>
      <c r="U116" s="1">
        <f>(Table2[[#This Row],[Close Price]]-Table2[[#This Row],[200D EMA]])/Table2[[#This Row],[200D EMA]]</f>
        <v>5.5853772748931288E-2</v>
      </c>
      <c r="V116">
        <v>0.46518363061335699</v>
      </c>
      <c r="W116">
        <v>1174.2</v>
      </c>
      <c r="X116">
        <v>1220.55</v>
      </c>
      <c r="Y116">
        <v>1174.2</v>
      </c>
      <c r="Z116">
        <v>1310</v>
      </c>
      <c r="AA116">
        <v>1174.2</v>
      </c>
      <c r="AB116">
        <v>1437</v>
      </c>
      <c r="AC116" s="1">
        <f>(Table2[[#This Row],[Close Price]]/Table2[[#This Row],[Day Low]])-1</f>
        <v>2.273888605007679E-2</v>
      </c>
      <c r="AD116" s="1">
        <f>(Table2[[#This Row],[Day High]]/Table2[[#This Row],[Close Price]])-1</f>
        <v>1.6362727954034373E-2</v>
      </c>
      <c r="AE116" s="1">
        <f>(Table2[[#This Row],[Close Price]]/Table2[[#This Row],[Current Week Low]])-1</f>
        <v>2.273888605007679E-2</v>
      </c>
      <c r="AF116" s="1">
        <f>(Table2[[#This Row],[Current Week High]]/Table2[[#This Row],[Close Price]])-1</f>
        <v>9.0848530268964778E-2</v>
      </c>
      <c r="AG116" s="1">
        <f>(Table2[[#This Row],[Close Price]]/Table2[[#This Row],[Current Month Low]])-1</f>
        <v>2.273888605007679E-2</v>
      </c>
      <c r="AH116" s="1">
        <f>(Table2[[#This Row],[Current Month High]]/Table2[[#This Row],[Close Price]])-1</f>
        <v>0.19660254808893329</v>
      </c>
      <c r="AI116">
        <v>21.0009159796818</v>
      </c>
      <c r="AJ116">
        <v>106.642002925234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0.06</v>
      </c>
      <c r="AM116" t="s">
        <v>3166</v>
      </c>
      <c r="AN116">
        <v>-12.9</v>
      </c>
      <c r="AO116" t="s">
        <v>3165</v>
      </c>
      <c r="AP116">
        <v>0.124741761964964</v>
      </c>
      <c r="AQ116">
        <f>(Table2[[#This Row],[Sharpe Ratio]]-AVERAGE(Table2[Sharpe Ratio]))/_xlfn.STDEV.P(Table2[Sharpe Ratio])</f>
        <v>0.754692382083332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1.1284807711974747</v>
      </c>
      <c r="AS116">
        <f>_xlfn.RANK.AVG(Table2[[#This Row],[1Y Return vs Nifty Z-Score]],Table2[1Y Return vs Nifty Z-Score])</f>
        <v>115</v>
      </c>
      <c r="AT116">
        <f>_xlfn.RANK.AVG(Table2[[#This Row],[6M Return vs Nifty Z-Score]],Table2[6M Return vs Nifty Z-Score])</f>
        <v>252</v>
      </c>
      <c r="AU116">
        <f>_xlfn.RANK.AVG(Table2[[#This Row],[Sharpe Ratio Z-Score]],Table2[Sharpe Ratio Z-Score])</f>
        <v>156</v>
      </c>
      <c r="AV116">
        <f>(Table2[[#This Row],[Rank 1Y]]+Table2[[#This Row],[Rank 6M]]+Table2[[#This Row],[Rank Sharpe]])/3</f>
        <v>174.33333333333334</v>
      </c>
    </row>
    <row r="117" spans="1:48" x14ac:dyDescent="0.3">
      <c r="A117" t="s">
        <v>345</v>
      </c>
      <c r="B117" t="s">
        <v>346</v>
      </c>
      <c r="C117" t="s">
        <v>3133</v>
      </c>
      <c r="D117" t="s">
        <v>138</v>
      </c>
      <c r="E117">
        <v>71176.955903934999</v>
      </c>
      <c r="F117">
        <v>1957.55</v>
      </c>
      <c r="G117">
        <v>53.748931041698</v>
      </c>
      <c r="H117">
        <f>(Table2[[#This Row],[1Y Return vs Nifty]]-AVERAGE(Table2[1Y Return vs Nifty]))/_xlfn.STDEV.P(Table2[1Y Return vs Nifty])</f>
        <v>0.51429670854067544</v>
      </c>
      <c r="I117">
        <v>10.6847523079166</v>
      </c>
      <c r="J117">
        <f>(Table2[[#This Row],[1M Return vs Nifty]]-AVERAGE(Table2[1M Return vs Nifty]))/_xlfn.STDEV.P(Table2[1M Return vs Nifty])</f>
        <v>1.4098205089519857</v>
      </c>
      <c r="K117">
        <v>23.5666816399841</v>
      </c>
      <c r="L117">
        <f>(Table2[[#This Row],[6M Return vs Nifty]]-AVERAGE(Table2[6M Return vs Nifty]))/_xlfn.STDEV.P(Table2[6M Return vs Nifty])</f>
        <v>0.65792335288648185</v>
      </c>
      <c r="M117">
        <v>-1.72570198315611</v>
      </c>
      <c r="N117">
        <f>(Table2[[#This Row],[1W Return vs Nifty]]-AVERAGE(Table2[1W Return vs Nifty]))/_xlfn.STDEV.P(Table2[1W Return vs Nifty])</f>
        <v>0.48178390894153328</v>
      </c>
      <c r="O117">
        <v>1912.39</v>
      </c>
      <c r="P117">
        <v>1853.55573608695</v>
      </c>
      <c r="Q117">
        <v>1653.8652451364001</v>
      </c>
      <c r="R117">
        <v>55.017849182175397</v>
      </c>
      <c r="S117" s="1">
        <f>(Table2[[#This Row],[Close Price]]-Table2[[#This Row],[20D EMA]])/Table2[[#This Row],[20D EMA]]</f>
        <v>2.3614430111012844E-2</v>
      </c>
      <c r="T117" s="1">
        <f>(Table2[[#This Row],[Close Price]]-Table2[[#This Row],[50D EMA]])/Table2[[#This Row],[50D EMA]]</f>
        <v>5.6105280185743282E-2</v>
      </c>
      <c r="U117" s="1">
        <f>(Table2[[#This Row],[Close Price]]-Table2[[#This Row],[200D EMA]])/Table2[[#This Row],[200D EMA]]</f>
        <v>0.18362122050551583</v>
      </c>
      <c r="V117">
        <v>1.72402186027931</v>
      </c>
      <c r="W117">
        <v>1919.1</v>
      </c>
      <c r="X117">
        <v>1989.7</v>
      </c>
      <c r="Y117">
        <v>1919.1</v>
      </c>
      <c r="Z117">
        <v>2018.45</v>
      </c>
      <c r="AA117">
        <v>1714.05</v>
      </c>
      <c r="AB117">
        <v>2065.1999999999998</v>
      </c>
      <c r="AC117" s="1">
        <f>(Table2[[#This Row],[Close Price]]/Table2[[#This Row],[Day Low]])-1</f>
        <v>2.0035433276014869E-2</v>
      </c>
      <c r="AD117" s="1">
        <f>(Table2[[#This Row],[Day High]]/Table2[[#This Row],[Close Price]])-1</f>
        <v>1.6423590712880909E-2</v>
      </c>
      <c r="AE117" s="1">
        <f>(Table2[[#This Row],[Close Price]]/Table2[[#This Row],[Current Week Low]])-1</f>
        <v>2.0035433276014869E-2</v>
      </c>
      <c r="AF117" s="1">
        <f>(Table2[[#This Row],[Current Week High]]/Table2[[#This Row],[Close Price]])-1</f>
        <v>3.1110316467012344E-2</v>
      </c>
      <c r="AG117" s="1">
        <f>(Table2[[#This Row],[Close Price]]/Table2[[#This Row],[Current Month Low]])-1</f>
        <v>0.14206120008167789</v>
      </c>
      <c r="AH117" s="1">
        <f>(Table2[[#This Row],[Current Month High]]/Table2[[#This Row],[Close Price]])-1</f>
        <v>5.4992209649817214E-2</v>
      </c>
      <c r="AI117">
        <v>5.4992209649817196</v>
      </c>
      <c r="AJ117">
        <v>86.238226619731705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0.14000000000000001</v>
      </c>
      <c r="AM117" t="s">
        <v>3166</v>
      </c>
      <c r="AN117">
        <v>11.98</v>
      </c>
      <c r="AO117" t="s">
        <v>3166</v>
      </c>
      <c r="AP117">
        <v>9.8692265051706002E-2</v>
      </c>
      <c r="AQ117">
        <f>(Table2[[#This Row],[Sharpe Ratio]]-AVERAGE(Table2[Sharpe Ratio]))/_xlfn.STDEV.P(Table2[Sharpe Ratio])</f>
        <v>0.44820557510790104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3.512030054428577</v>
      </c>
      <c r="AS117">
        <f>_xlfn.RANK.AVG(Table2[[#This Row],[1Y Return vs Nifty Z-Score]],Table2[1Y Return vs Nifty Z-Score])</f>
        <v>163</v>
      </c>
      <c r="AT117">
        <f>_xlfn.RANK.AVG(Table2[[#This Row],[6M Return vs Nifty Z-Score]],Table2[6M Return vs Nifty Z-Score])</f>
        <v>135</v>
      </c>
      <c r="AU117">
        <f>_xlfn.RANK.AVG(Table2[[#This Row],[Sharpe Ratio Z-Score]],Table2[Sharpe Ratio Z-Score])</f>
        <v>227</v>
      </c>
      <c r="AV117">
        <f>(Table2[[#This Row],[Rank 1Y]]+Table2[[#This Row],[Rank 6M]]+Table2[[#This Row],[Rank Sharpe]])/3</f>
        <v>175</v>
      </c>
    </row>
    <row r="118" spans="1:48" x14ac:dyDescent="0.3">
      <c r="A118" t="s">
        <v>183</v>
      </c>
      <c r="B118" t="s">
        <v>184</v>
      </c>
      <c r="C118" t="s">
        <v>3126</v>
      </c>
      <c r="D118" t="s">
        <v>185</v>
      </c>
      <c r="E118">
        <v>139058.29940911999</v>
      </c>
      <c r="F118">
        <v>197.63</v>
      </c>
      <c r="G118">
        <v>86.2347196998859</v>
      </c>
      <c r="H118">
        <f>(Table2[[#This Row],[1Y Return vs Nifty]]-AVERAGE(Table2[1Y Return vs Nifty]))/_xlfn.STDEV.P(Table2[1Y Return vs Nifty])</f>
        <v>1.0703831926723004</v>
      </c>
      <c r="I118">
        <v>0.74225040154623001</v>
      </c>
      <c r="J118">
        <f>(Table2[[#This Row],[1M Return vs Nifty]]-AVERAGE(Table2[1M Return vs Nifty]))/_xlfn.STDEV.P(Table2[1M Return vs Nifty])</f>
        <v>0.26613150235800592</v>
      </c>
      <c r="K118">
        <v>45.882473532496498</v>
      </c>
      <c r="L118">
        <f>(Table2[[#This Row],[6M Return vs Nifty]]-AVERAGE(Table2[6M Return vs Nifty]))/_xlfn.STDEV.P(Table2[6M Return vs Nifty])</f>
        <v>1.4259618146349669</v>
      </c>
      <c r="M118">
        <v>-5.3550538643853098</v>
      </c>
      <c r="N118">
        <f>(Table2[[#This Row],[1W Return vs Nifty]]-AVERAGE(Table2[1W Return vs Nifty]))/_xlfn.STDEV.P(Table2[1W Return vs Nifty])</f>
        <v>-0.23292100503500257</v>
      </c>
      <c r="O118">
        <v>203.26</v>
      </c>
      <c r="P118">
        <v>198.87764913814601</v>
      </c>
      <c r="Q118">
        <v>163.83020719389401</v>
      </c>
      <c r="R118">
        <v>38.960183008208297</v>
      </c>
      <c r="S118" s="1">
        <f>(Table2[[#This Row],[Close Price]]-Table2[[#This Row],[20D EMA]])/Table2[[#This Row],[20D EMA]]</f>
        <v>-2.7698514218242622E-2</v>
      </c>
      <c r="T118" s="1">
        <f>(Table2[[#This Row],[Close Price]]-Table2[[#This Row],[50D EMA]])/Table2[[#This Row],[50D EMA]]</f>
        <v>-6.2734507550386634E-3</v>
      </c>
      <c r="U118" s="1">
        <f>(Table2[[#This Row],[Close Price]]-Table2[[#This Row],[200D EMA]])/Table2[[#This Row],[200D EMA]]</f>
        <v>0.20630989476869629</v>
      </c>
      <c r="V118">
        <v>0.66443317846223904</v>
      </c>
      <c r="W118">
        <v>191.47</v>
      </c>
      <c r="X118">
        <v>199.05</v>
      </c>
      <c r="Y118">
        <v>191.47</v>
      </c>
      <c r="Z118">
        <v>206.66</v>
      </c>
      <c r="AA118">
        <v>191.47</v>
      </c>
      <c r="AB118">
        <v>215.87</v>
      </c>
      <c r="AC118" s="1">
        <f>(Table2[[#This Row],[Close Price]]/Table2[[#This Row],[Day Low]])-1</f>
        <v>3.2172141849898139E-2</v>
      </c>
      <c r="AD118" s="1">
        <f>(Table2[[#This Row],[Day High]]/Table2[[#This Row],[Close Price]])-1</f>
        <v>7.1851439558772157E-3</v>
      </c>
      <c r="AE118" s="1">
        <f>(Table2[[#This Row],[Close Price]]/Table2[[#This Row],[Current Week Low]])-1</f>
        <v>3.2172141849898139E-2</v>
      </c>
      <c r="AF118" s="1">
        <f>(Table2[[#This Row],[Current Week High]]/Table2[[#This Row],[Close Price]])-1</f>
        <v>4.5691443606739934E-2</v>
      </c>
      <c r="AG118" s="1">
        <f>(Table2[[#This Row],[Close Price]]/Table2[[#This Row],[Current Month Low]])-1</f>
        <v>3.2172141849898139E-2</v>
      </c>
      <c r="AH118" s="1">
        <f>(Table2[[#This Row],[Current Month High]]/Table2[[#This Row],[Close Price]])-1</f>
        <v>9.2293680109295284E-2</v>
      </c>
      <c r="AI118">
        <v>9.7960835905479993</v>
      </c>
      <c r="AJ118">
        <v>127.684331797235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0.14000000000000001</v>
      </c>
      <c r="AM118" t="s">
        <v>3166</v>
      </c>
      <c r="AN118">
        <v>-0.71</v>
      </c>
      <c r="AO118" t="s">
        <v>3165</v>
      </c>
      <c r="AP118">
        <v>4.9560007995229999E-2</v>
      </c>
      <c r="AQ118">
        <f>(Table2[[#This Row],[Sharpe Ratio]]-AVERAGE(Table2[Sharpe Ratio]))/_xlfn.STDEV.P(Table2[Sharpe Ratio])</f>
        <v>-0.12986273211807789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2.3996927725121928</v>
      </c>
      <c r="AS118">
        <f>_xlfn.RANK.AVG(Table2[[#This Row],[1Y Return vs Nifty Z-Score]],Table2[1Y Return vs Nifty Z-Score])</f>
        <v>97</v>
      </c>
      <c r="AT118">
        <f>_xlfn.RANK.AVG(Table2[[#This Row],[6M Return vs Nifty Z-Score]],Table2[6M Return vs Nifty Z-Score])</f>
        <v>60</v>
      </c>
      <c r="AU118">
        <f>_xlfn.RANK.AVG(Table2[[#This Row],[Sharpe Ratio Z-Score]],Table2[Sharpe Ratio Z-Score])</f>
        <v>371</v>
      </c>
      <c r="AV118">
        <f>(Table2[[#This Row],[Rank 1Y]]+Table2[[#This Row],[Rank 6M]]+Table2[[#This Row],[Rank Sharpe]])/3</f>
        <v>176</v>
      </c>
    </row>
    <row r="119" spans="1:48" x14ac:dyDescent="0.3">
      <c r="A119" t="s">
        <v>298</v>
      </c>
      <c r="B119" t="s">
        <v>299</v>
      </c>
      <c r="C119" t="s">
        <v>3126</v>
      </c>
      <c r="D119" t="s">
        <v>300</v>
      </c>
      <c r="E119">
        <v>89648.86732962</v>
      </c>
      <c r="F119">
        <v>4634.95</v>
      </c>
      <c r="G119">
        <v>32.704135437363099</v>
      </c>
      <c r="H119">
        <f>(Table2[[#This Row],[1Y Return vs Nifty]]-AVERAGE(Table2[1Y Return vs Nifty]))/_xlfn.STDEV.P(Table2[1Y Return vs Nifty])</f>
        <v>0.15405529590273259</v>
      </c>
      <c r="I119">
        <v>11.171693085123399</v>
      </c>
      <c r="J119">
        <f>(Table2[[#This Row],[1M Return vs Nifty]]-AVERAGE(Table2[1M Return vs Nifty]))/_xlfn.STDEV.P(Table2[1M Return vs Nifty])</f>
        <v>1.4658334540837259</v>
      </c>
      <c r="K119">
        <v>20.163311951094698</v>
      </c>
      <c r="L119">
        <f>(Table2[[#This Row],[6M Return vs Nifty]]-AVERAGE(Table2[6M Return vs Nifty]))/_xlfn.STDEV.P(Table2[6M Return vs Nifty])</f>
        <v>0.54079021088523016</v>
      </c>
      <c r="M119">
        <v>5.7876342519415998</v>
      </c>
      <c r="N119">
        <f>(Table2[[#This Row],[1W Return vs Nifty]]-AVERAGE(Table2[1W Return vs Nifty]))/_xlfn.STDEV.P(Table2[1W Return vs Nifty])</f>
        <v>1.9613368713739423</v>
      </c>
      <c r="O119">
        <v>4316.32</v>
      </c>
      <c r="P119">
        <v>4197.5940958036099</v>
      </c>
      <c r="Q119">
        <v>3897.60071121072</v>
      </c>
      <c r="R119">
        <v>72.478890633367499</v>
      </c>
      <c r="S119" s="1">
        <f>(Table2[[#This Row],[Close Price]]-Table2[[#This Row],[20D EMA]])/Table2[[#This Row],[20D EMA]]</f>
        <v>7.3819828001631047E-2</v>
      </c>
      <c r="T119" s="1">
        <f>(Table2[[#This Row],[Close Price]]-Table2[[#This Row],[50D EMA]])/Table2[[#This Row],[50D EMA]]</f>
        <v>0.10419204292135355</v>
      </c>
      <c r="U119" s="1">
        <f>(Table2[[#This Row],[Close Price]]-Table2[[#This Row],[200D EMA]])/Table2[[#This Row],[200D EMA]]</f>
        <v>0.18918030435196515</v>
      </c>
      <c r="V119">
        <v>1.03251098660159</v>
      </c>
      <c r="W119">
        <v>4434.8</v>
      </c>
      <c r="X119">
        <v>4810.8</v>
      </c>
      <c r="Y119">
        <v>4352</v>
      </c>
      <c r="Z119">
        <v>4810.8</v>
      </c>
      <c r="AA119">
        <v>3927</v>
      </c>
      <c r="AB119">
        <v>4810.8</v>
      </c>
      <c r="AC119" s="1">
        <f>(Table2[[#This Row],[Close Price]]/Table2[[#This Row],[Day Low]])-1</f>
        <v>4.5131685758095008E-2</v>
      </c>
      <c r="AD119" s="1">
        <f>(Table2[[#This Row],[Day High]]/Table2[[#This Row],[Close Price]])-1</f>
        <v>3.7939999352743836E-2</v>
      </c>
      <c r="AE119" s="1">
        <f>(Table2[[#This Row],[Close Price]]/Table2[[#This Row],[Current Week Low]])-1</f>
        <v>6.5016084558823461E-2</v>
      </c>
      <c r="AF119" s="1">
        <f>(Table2[[#This Row],[Current Week High]]/Table2[[#This Row],[Close Price]])-1</f>
        <v>3.7939999352743836E-2</v>
      </c>
      <c r="AG119" s="1">
        <f>(Table2[[#This Row],[Close Price]]/Table2[[#This Row],[Current Month Low]])-1</f>
        <v>0.18027756557168306</v>
      </c>
      <c r="AH119" s="1">
        <f>(Table2[[#This Row],[Current Month High]]/Table2[[#This Row],[Close Price]])-1</f>
        <v>3.7939999352743836E-2</v>
      </c>
      <c r="AI119">
        <v>3.7939999352743801</v>
      </c>
      <c r="AJ119">
        <v>60.977685161066198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0.17</v>
      </c>
      <c r="AM119" t="s">
        <v>3166</v>
      </c>
      <c r="AN119">
        <v>15.22</v>
      </c>
      <c r="AO119" t="s">
        <v>3166</v>
      </c>
      <c r="AP119">
        <v>0.14186878872650599</v>
      </c>
      <c r="AQ119">
        <f>(Table2[[#This Row],[Sharpe Ratio]]-AVERAGE(Table2[Sharpe Ratio]))/_xlfn.STDEV.P(Table2[Sharpe Ratio])</f>
        <v>0.95620136947786982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5.0782172017235006</v>
      </c>
      <c r="AS119">
        <f>_xlfn.RANK.AVG(Table2[[#This Row],[1Y Return vs Nifty Z-Score]],Table2[1Y Return vs Nifty Z-Score])</f>
        <v>249</v>
      </c>
      <c r="AT119">
        <f>_xlfn.RANK.AVG(Table2[[#This Row],[6M Return vs Nifty Z-Score]],Table2[6M Return vs Nifty Z-Score])</f>
        <v>161</v>
      </c>
      <c r="AU119">
        <f>_xlfn.RANK.AVG(Table2[[#This Row],[Sharpe Ratio Z-Score]],Table2[Sharpe Ratio Z-Score])</f>
        <v>120</v>
      </c>
      <c r="AV119">
        <f>(Table2[[#This Row],[Rank 1Y]]+Table2[[#This Row],[Rank 6M]]+Table2[[#This Row],[Rank Sharpe]])/3</f>
        <v>176.66666666666666</v>
      </c>
    </row>
    <row r="120" spans="1:48" x14ac:dyDescent="0.3">
      <c r="A120" t="s">
        <v>1412</v>
      </c>
      <c r="B120" t="s">
        <v>1413</v>
      </c>
      <c r="C120" t="s">
        <v>3119</v>
      </c>
      <c r="D120" t="s">
        <v>21</v>
      </c>
      <c r="E120">
        <v>7421.5851813399904</v>
      </c>
      <c r="F120">
        <v>896.2</v>
      </c>
      <c r="G120">
        <v>84.888831066575705</v>
      </c>
      <c r="H120">
        <f>(Table2[[#This Row],[1Y Return vs Nifty]]-AVERAGE(Table2[1Y Return vs Nifty]))/_xlfn.STDEV.P(Table2[1Y Return vs Nifty])</f>
        <v>1.0473444883944056</v>
      </c>
      <c r="I120">
        <v>9.7834162289124595</v>
      </c>
      <c r="J120">
        <f>(Table2[[#This Row],[1M Return vs Nifty]]-AVERAGE(Table2[1M Return vs Nifty]))/_xlfn.STDEV.P(Table2[1M Return vs Nifty])</f>
        <v>1.3061395467041361</v>
      </c>
      <c r="K120">
        <v>7.7084703763901397</v>
      </c>
      <c r="L120">
        <f>(Table2[[#This Row],[6M Return vs Nifty]]-AVERAGE(Table2[6M Return vs Nifty]))/_xlfn.STDEV.P(Table2[6M Return vs Nifty])</f>
        <v>0.11213424337879478</v>
      </c>
      <c r="M120">
        <v>-2.14618227218409</v>
      </c>
      <c r="N120">
        <f>(Table2[[#This Row],[1W Return vs Nifty]]-AVERAGE(Table2[1W Return vs Nifty]))/_xlfn.STDEV.P(Table2[1W Return vs Nifty])</f>
        <v>0.39898143107962081</v>
      </c>
      <c r="O120">
        <v>906.27</v>
      </c>
      <c r="P120">
        <v>877.28241497462</v>
      </c>
      <c r="Q120">
        <v>754.63255552818805</v>
      </c>
      <c r="R120">
        <v>40.269856534792901</v>
      </c>
      <c r="S120" s="1">
        <f>(Table2[[#This Row],[Close Price]]-Table2[[#This Row],[20D EMA]])/Table2[[#This Row],[20D EMA]]</f>
        <v>-1.1111478919085854E-2</v>
      </c>
      <c r="T120" s="1">
        <f>(Table2[[#This Row],[Close Price]]-Table2[[#This Row],[50D EMA]])/Table2[[#This Row],[50D EMA]]</f>
        <v>2.1563848428361964E-2</v>
      </c>
      <c r="U120" s="1">
        <f>(Table2[[#This Row],[Close Price]]-Table2[[#This Row],[200D EMA]])/Table2[[#This Row],[200D EMA]]</f>
        <v>0.1875978493569298</v>
      </c>
      <c r="V120">
        <v>1.7865795067827901</v>
      </c>
      <c r="W120">
        <v>866.6</v>
      </c>
      <c r="X120">
        <v>918</v>
      </c>
      <c r="Y120">
        <v>844.95</v>
      </c>
      <c r="Z120">
        <v>950.75</v>
      </c>
      <c r="AA120">
        <v>830</v>
      </c>
      <c r="AB120">
        <v>992.95</v>
      </c>
      <c r="AC120" s="1">
        <f>(Table2[[#This Row],[Close Price]]/Table2[[#This Row],[Day Low]])-1</f>
        <v>3.4156473574890489E-2</v>
      </c>
      <c r="AD120" s="1">
        <f>(Table2[[#This Row],[Day High]]/Table2[[#This Row],[Close Price]])-1</f>
        <v>2.4324927471546465E-2</v>
      </c>
      <c r="AE120" s="1">
        <f>(Table2[[#This Row],[Close Price]]/Table2[[#This Row],[Current Week Low]])-1</f>
        <v>6.065447659624823E-2</v>
      </c>
      <c r="AF120" s="1">
        <f>(Table2[[#This Row],[Current Week High]]/Table2[[#This Row],[Close Price]])-1</f>
        <v>6.0868109796920367E-2</v>
      </c>
      <c r="AG120" s="1">
        <f>(Table2[[#This Row],[Close Price]]/Table2[[#This Row],[Current Month Low]])-1</f>
        <v>7.9759036144578355E-2</v>
      </c>
      <c r="AH120" s="1">
        <f>(Table2[[#This Row],[Current Month High]]/Table2[[#This Row],[Close Price]])-1</f>
        <v>0.10795581343450111</v>
      </c>
      <c r="AI120">
        <v>10.795581343450101</v>
      </c>
      <c r="AJ120">
        <v>115.951807228915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-0.03</v>
      </c>
      <c r="AM120" t="s">
        <v>3165</v>
      </c>
      <c r="AN120">
        <v>1.61</v>
      </c>
      <c r="AO120" t="s">
        <v>3166</v>
      </c>
      <c r="AP120">
        <v>0.13254354559329501</v>
      </c>
      <c r="AQ120">
        <f>(Table2[[#This Row],[Sharpe Ratio]]-AVERAGE(Table2[Sharpe Ratio]))/_xlfn.STDEV.P(Table2[Sharpe Ratio])</f>
        <v>0.84648470194742043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3.7110844115043777</v>
      </c>
      <c r="AS120">
        <f>_xlfn.RANK.AVG(Table2[[#This Row],[1Y Return vs Nifty Z-Score]],Table2[1Y Return vs Nifty Z-Score])</f>
        <v>99</v>
      </c>
      <c r="AT120">
        <f>_xlfn.RANK.AVG(Table2[[#This Row],[6M Return vs Nifty Z-Score]],Table2[6M Return vs Nifty Z-Score])</f>
        <v>291</v>
      </c>
      <c r="AU120">
        <f>_xlfn.RANK.AVG(Table2[[#This Row],[Sharpe Ratio Z-Score]],Table2[Sharpe Ratio Z-Score])</f>
        <v>140</v>
      </c>
      <c r="AV120">
        <f>(Table2[[#This Row],[Rank 1Y]]+Table2[[#This Row],[Rank 6M]]+Table2[[#This Row],[Rank Sharpe]])/3</f>
        <v>176.66666666666666</v>
      </c>
    </row>
    <row r="121" spans="1:48" x14ac:dyDescent="0.3">
      <c r="A121" t="s">
        <v>922</v>
      </c>
      <c r="B121" t="s">
        <v>923</v>
      </c>
      <c r="C121" t="s">
        <v>3131</v>
      </c>
      <c r="D121" t="s">
        <v>772</v>
      </c>
      <c r="E121">
        <v>16049.07293256</v>
      </c>
      <c r="F121">
        <v>1191.7</v>
      </c>
      <c r="G121">
        <v>28.339672530074601</v>
      </c>
      <c r="H121">
        <f>(Table2[[#This Row],[1Y Return vs Nifty]]-AVERAGE(Table2[1Y Return vs Nifty]))/_xlfn.STDEV.P(Table2[1Y Return vs Nifty])</f>
        <v>7.9345124671435341E-2</v>
      </c>
      <c r="I121">
        <v>-12.5480712101894</v>
      </c>
      <c r="J121">
        <f>(Table2[[#This Row],[1M Return vs Nifty]]-AVERAGE(Table2[1M Return vs Nifty]))/_xlfn.STDEV.P(Table2[1M Return vs Nifty])</f>
        <v>-1.2626582192412898</v>
      </c>
      <c r="K121">
        <v>10.724670610885701</v>
      </c>
      <c r="L121">
        <f>(Table2[[#This Row],[6M Return vs Nifty]]-AVERAGE(Table2[6M Return vs Nifty]))/_xlfn.STDEV.P(Table2[6M Return vs Nifty])</f>
        <v>0.21594224623101102</v>
      </c>
      <c r="M121">
        <v>-2.3976070595182799</v>
      </c>
      <c r="N121">
        <f>(Table2[[#This Row],[1W Return vs Nifty]]-AVERAGE(Table2[1W Return vs Nifty]))/_xlfn.STDEV.P(Table2[1W Return vs Nifty])</f>
        <v>0.34946996542851627</v>
      </c>
      <c r="O121">
        <v>1173.21</v>
      </c>
      <c r="P121">
        <v>1266.6255320703699</v>
      </c>
      <c r="Q121">
        <v>1211.1014150303699</v>
      </c>
      <c r="R121">
        <v>56.811023416026799</v>
      </c>
      <c r="S121" s="1">
        <f>(Table2[[#This Row],[Close Price]]-Table2[[#This Row],[20D EMA]])/Table2[[#This Row],[20D EMA]]</f>
        <v>1.5760179337032592E-2</v>
      </c>
      <c r="T121" s="1">
        <f>(Table2[[#This Row],[Close Price]]-Table2[[#This Row],[50D EMA]])/Table2[[#This Row],[50D EMA]]</f>
        <v>-5.9153656841181707E-2</v>
      </c>
      <c r="U121" s="1">
        <f>(Table2[[#This Row],[Close Price]]-Table2[[#This Row],[200D EMA]])/Table2[[#This Row],[200D EMA]]</f>
        <v>-1.6019645249843402E-2</v>
      </c>
      <c r="V121">
        <v>2.3199967974109601</v>
      </c>
      <c r="W121">
        <v>1098.55</v>
      </c>
      <c r="X121">
        <v>1205</v>
      </c>
      <c r="Y121">
        <v>1088.3499999999999</v>
      </c>
      <c r="Z121">
        <v>1205</v>
      </c>
      <c r="AA121">
        <v>1048.7</v>
      </c>
      <c r="AB121">
        <v>1243.95</v>
      </c>
      <c r="AC121" s="1">
        <f>(Table2[[#This Row],[Close Price]]/Table2[[#This Row],[Day Low]])-1</f>
        <v>8.4793591552501102E-2</v>
      </c>
      <c r="AD121" s="1">
        <f>(Table2[[#This Row],[Day High]]/Table2[[#This Row],[Close Price]])-1</f>
        <v>1.1160526978266194E-2</v>
      </c>
      <c r="AE121" s="1">
        <f>(Table2[[#This Row],[Close Price]]/Table2[[#This Row],[Current Week Low]])-1</f>
        <v>9.4960260945468056E-2</v>
      </c>
      <c r="AF121" s="1">
        <f>(Table2[[#This Row],[Current Week High]]/Table2[[#This Row],[Close Price]])-1</f>
        <v>1.1160526978266194E-2</v>
      </c>
      <c r="AG121" s="1">
        <f>(Table2[[#This Row],[Close Price]]/Table2[[#This Row],[Current Month Low]])-1</f>
        <v>0.13635930199294366</v>
      </c>
      <c r="AH121" s="1">
        <f>(Table2[[#This Row],[Current Month High]]/Table2[[#This Row],[Close Price]])-1</f>
        <v>4.3844927414617763E-2</v>
      </c>
      <c r="AI121">
        <v>59.180162792649099</v>
      </c>
      <c r="AJ121">
        <v>69.685319663961295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-0.15</v>
      </c>
      <c r="AM121" t="s">
        <v>3165</v>
      </c>
      <c r="AN121">
        <v>11.2</v>
      </c>
      <c r="AO121" t="s">
        <v>3166</v>
      </c>
      <c r="AP121">
        <v>0.23250251412150599</v>
      </c>
      <c r="AQ121">
        <f>(Table2[[#This Row],[Sharpe Ratio]]-AVERAGE(Table2[Sharpe Ratio]))/_xlfn.STDEV.P(Table2[Sharpe Ratio])</f>
        <v>2.0225575142087817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268</v>
      </c>
      <c r="AT121">
        <f>_xlfn.RANK.AVG(Table2[[#This Row],[6M Return vs Nifty Z-Score]],Table2[6M Return vs Nifty Z-Score])</f>
        <v>250</v>
      </c>
      <c r="AU121">
        <f>_xlfn.RANK.AVG(Table2[[#This Row],[Sharpe Ratio Z-Score]],Table2[Sharpe Ratio Z-Score])</f>
        <v>15</v>
      </c>
      <c r="AV121">
        <f>(Table2[[#This Row],[Rank 1Y]]+Table2[[#This Row],[Rank 6M]]+Table2[[#This Row],[Rank Sharpe]])/3</f>
        <v>177.66666666666666</v>
      </c>
    </row>
    <row r="122" spans="1:48" x14ac:dyDescent="0.3">
      <c r="A122" t="s">
        <v>223</v>
      </c>
      <c r="B122" t="s">
        <v>224</v>
      </c>
      <c r="C122" t="s">
        <v>3124</v>
      </c>
      <c r="D122" t="s">
        <v>51</v>
      </c>
      <c r="E122">
        <v>112328.3493088</v>
      </c>
      <c r="F122">
        <v>3318.95</v>
      </c>
      <c r="G122">
        <v>50.065157236737299</v>
      </c>
      <c r="H122">
        <f>(Table2[[#This Row],[1Y Return vs Nifty]]-AVERAGE(Table2[1Y Return vs Nifty]))/_xlfn.STDEV.P(Table2[1Y Return vs Nifty])</f>
        <v>0.45123846343876811</v>
      </c>
      <c r="I122">
        <v>1.5982514282181499</v>
      </c>
      <c r="J122">
        <f>(Table2[[#This Row],[1M Return vs Nifty]]-AVERAGE(Table2[1M Return vs Nifty]))/_xlfn.STDEV.P(Table2[1M Return vs Nifty])</f>
        <v>0.36459755980080805</v>
      </c>
      <c r="K122">
        <v>16.598622910856498</v>
      </c>
      <c r="L122">
        <f>(Table2[[#This Row],[6M Return vs Nifty]]-AVERAGE(Table2[6M Return vs Nifty]))/_xlfn.STDEV.P(Table2[6M Return vs Nifty])</f>
        <v>0.41810497075288922</v>
      </c>
      <c r="M122">
        <v>-2.8443084717698901</v>
      </c>
      <c r="N122">
        <f>(Table2[[#This Row],[1W Return vs Nifty]]-AVERAGE(Table2[1W Return vs Nifty]))/_xlfn.STDEV.P(Table2[1W Return vs Nifty])</f>
        <v>0.26150393048225579</v>
      </c>
      <c r="O122">
        <v>3426.14</v>
      </c>
      <c r="P122">
        <v>3371.9329033497002</v>
      </c>
      <c r="Q122">
        <v>2923.8355119682501</v>
      </c>
      <c r="R122">
        <v>34.027065401392903</v>
      </c>
      <c r="S122" s="1">
        <f>(Table2[[#This Row],[Close Price]]-Table2[[#This Row],[20D EMA]])/Table2[[#This Row],[20D EMA]]</f>
        <v>-3.1285936943615866E-2</v>
      </c>
      <c r="T122" s="1">
        <f>(Table2[[#This Row],[Close Price]]-Table2[[#This Row],[50D EMA]])/Table2[[#This Row],[50D EMA]]</f>
        <v>-1.5712917447754306E-2</v>
      </c>
      <c r="U122" s="1">
        <f>(Table2[[#This Row],[Close Price]]-Table2[[#This Row],[200D EMA]])/Table2[[#This Row],[200D EMA]]</f>
        <v>0.13513567586631059</v>
      </c>
      <c r="V122">
        <v>0.76355972110481396</v>
      </c>
      <c r="W122">
        <v>3307.2</v>
      </c>
      <c r="X122">
        <v>3377.9</v>
      </c>
      <c r="Y122">
        <v>3307.2</v>
      </c>
      <c r="Z122">
        <v>3458.1</v>
      </c>
      <c r="AA122">
        <v>3307.2</v>
      </c>
      <c r="AB122">
        <v>3590.7</v>
      </c>
      <c r="AC122" s="1">
        <f>(Table2[[#This Row],[Close Price]]/Table2[[#This Row],[Day Low]])-1</f>
        <v>3.5528543783260869E-3</v>
      </c>
      <c r="AD122" s="1">
        <f>(Table2[[#This Row],[Day High]]/Table2[[#This Row],[Close Price]])-1</f>
        <v>1.7761641482999302E-2</v>
      </c>
      <c r="AE122" s="1">
        <f>(Table2[[#This Row],[Close Price]]/Table2[[#This Row],[Current Week Low]])-1</f>
        <v>3.5528543783260869E-3</v>
      </c>
      <c r="AF122" s="1">
        <f>(Table2[[#This Row],[Current Week High]]/Table2[[#This Row],[Close Price]])-1</f>
        <v>4.1925910302957226E-2</v>
      </c>
      <c r="AG122" s="1">
        <f>(Table2[[#This Row],[Close Price]]/Table2[[#This Row],[Current Month Low]])-1</f>
        <v>3.5528543783260869E-3</v>
      </c>
      <c r="AH122" s="1">
        <f>(Table2[[#This Row],[Current Month High]]/Table2[[#This Row],[Close Price]])-1</f>
        <v>8.1878304885581343E-2</v>
      </c>
      <c r="AI122">
        <v>8.1878304885581308</v>
      </c>
      <c r="AJ122">
        <v>82.104743354091795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0.01</v>
      </c>
      <c r="AM122" t="s">
        <v>3166</v>
      </c>
      <c r="AN122">
        <v>-2.5299999999999998</v>
      </c>
      <c r="AO122" t="s">
        <v>3165</v>
      </c>
      <c r="AP122">
        <v>0.119215928605726</v>
      </c>
      <c r="AQ122">
        <f>(Table2[[#This Row],[Sharpe Ratio]]-AVERAGE(Table2[Sharpe Ratio]))/_xlfn.STDEV.P(Table2[Sharpe Ratio])</f>
        <v>0.68967788188815882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2.1851228063628798</v>
      </c>
      <c r="AS122">
        <f>_xlfn.RANK.AVG(Table2[[#This Row],[1Y Return vs Nifty Z-Score]],Table2[1Y Return vs Nifty Z-Score])</f>
        <v>174</v>
      </c>
      <c r="AT122">
        <f>_xlfn.RANK.AVG(Table2[[#This Row],[6M Return vs Nifty Z-Score]],Table2[6M Return vs Nifty Z-Score])</f>
        <v>194</v>
      </c>
      <c r="AU122">
        <f>_xlfn.RANK.AVG(Table2[[#This Row],[Sharpe Ratio Z-Score]],Table2[Sharpe Ratio Z-Score])</f>
        <v>166</v>
      </c>
      <c r="AV122">
        <f>(Table2[[#This Row],[Rank 1Y]]+Table2[[#This Row],[Rank 6M]]+Table2[[#This Row],[Rank Sharpe]])/3</f>
        <v>178</v>
      </c>
    </row>
    <row r="123" spans="1:48" x14ac:dyDescent="0.3">
      <c r="A123" t="s">
        <v>205</v>
      </c>
      <c r="B123" t="s">
        <v>206</v>
      </c>
      <c r="C123" t="s">
        <v>3120</v>
      </c>
      <c r="D123" t="s">
        <v>54</v>
      </c>
      <c r="E123">
        <v>120238.29012645</v>
      </c>
      <c r="F123">
        <v>3197.75</v>
      </c>
      <c r="G123">
        <v>46.383059758580004</v>
      </c>
      <c r="H123">
        <f>(Table2[[#This Row],[1Y Return vs Nifty]]-AVERAGE(Table2[1Y Return vs Nifty]))/_xlfn.STDEV.P(Table2[1Y Return vs Nifty])</f>
        <v>0.38820891342837199</v>
      </c>
      <c r="I123">
        <v>-2.7785674965735399</v>
      </c>
      <c r="J123">
        <f>(Table2[[#This Row],[1M Return vs Nifty]]-AVERAGE(Table2[1M Return vs Nifty]))/_xlfn.STDEV.P(Table2[1M Return vs Nifty])</f>
        <v>-0.13886924717354804</v>
      </c>
      <c r="K123">
        <v>22.516912854185801</v>
      </c>
      <c r="L123">
        <f>(Table2[[#This Row],[6M Return vs Nifty]]-AVERAGE(Table2[6M Return vs Nifty]))/_xlfn.STDEV.P(Table2[6M Return vs Nifty])</f>
        <v>0.62179365570523926</v>
      </c>
      <c r="M123">
        <v>-2.5527950283766101</v>
      </c>
      <c r="N123">
        <f>(Table2[[#This Row],[1W Return vs Nifty]]-AVERAGE(Table2[1W Return vs Nifty]))/_xlfn.STDEV.P(Table2[1W Return vs Nifty])</f>
        <v>0.31890979723244661</v>
      </c>
      <c r="O123">
        <v>3347.56</v>
      </c>
      <c r="P123">
        <v>3276.3295578831799</v>
      </c>
      <c r="Q123">
        <v>2774.75882049747</v>
      </c>
      <c r="R123">
        <v>30.4271302270182</v>
      </c>
      <c r="S123" s="1">
        <f>(Table2[[#This Row],[Close Price]]-Table2[[#This Row],[20D EMA]])/Table2[[#This Row],[20D EMA]]</f>
        <v>-4.4751998470527771E-2</v>
      </c>
      <c r="T123" s="1">
        <f>(Table2[[#This Row],[Close Price]]-Table2[[#This Row],[50D EMA]])/Table2[[#This Row],[50D EMA]]</f>
        <v>-2.3984021294228323E-2</v>
      </c>
      <c r="U123" s="1">
        <f>(Table2[[#This Row],[Close Price]]-Table2[[#This Row],[200D EMA]])/Table2[[#This Row],[200D EMA]]</f>
        <v>0.15244250288632094</v>
      </c>
      <c r="V123">
        <v>0.99464361333756701</v>
      </c>
      <c r="W123">
        <v>3170.05</v>
      </c>
      <c r="X123">
        <v>3260.5</v>
      </c>
      <c r="Y123">
        <v>3170.05</v>
      </c>
      <c r="Z123">
        <v>3391</v>
      </c>
      <c r="AA123">
        <v>3145.75</v>
      </c>
      <c r="AB123">
        <v>3627.8</v>
      </c>
      <c r="AC123" s="1">
        <f>(Table2[[#This Row],[Close Price]]/Table2[[#This Row],[Day Low]])-1</f>
        <v>8.7380325231463107E-3</v>
      </c>
      <c r="AD123" s="1">
        <f>(Table2[[#This Row],[Day High]]/Table2[[#This Row],[Close Price]])-1</f>
        <v>1.9623172543194345E-2</v>
      </c>
      <c r="AE123" s="1">
        <f>(Table2[[#This Row],[Close Price]]/Table2[[#This Row],[Current Week Low]])-1</f>
        <v>8.7380325231463107E-3</v>
      </c>
      <c r="AF123" s="1">
        <f>(Table2[[#This Row],[Current Week High]]/Table2[[#This Row],[Close Price]])-1</f>
        <v>6.043311703541554E-2</v>
      </c>
      <c r="AG123" s="1">
        <f>(Table2[[#This Row],[Close Price]]/Table2[[#This Row],[Current Month Low]])-1</f>
        <v>1.6530239211634656E-2</v>
      </c>
      <c r="AH123" s="1">
        <f>(Table2[[#This Row],[Current Month High]]/Table2[[#This Row],[Close Price]])-1</f>
        <v>0.13448518489562988</v>
      </c>
      <c r="AI123">
        <v>14.2131185990149</v>
      </c>
      <c r="AJ123">
        <v>81.602635091007201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0.06</v>
      </c>
      <c r="AM123" t="s">
        <v>3166</v>
      </c>
      <c r="AN123">
        <v>-3.08</v>
      </c>
      <c r="AO123" t="s">
        <v>3165</v>
      </c>
      <c r="AP123">
        <v>0.105506336447948</v>
      </c>
      <c r="AQ123">
        <f>(Table2[[#This Row],[Sharpe Ratio]]-AVERAGE(Table2[Sharpe Ratio]))/_xlfn.STDEV.P(Table2[Sharpe Ratio])</f>
        <v>0.52837691168653256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1.7184200308790425</v>
      </c>
      <c r="AS123">
        <f>_xlfn.RANK.AVG(Table2[[#This Row],[1Y Return vs Nifty Z-Score]],Table2[1Y Return vs Nifty Z-Score])</f>
        <v>192</v>
      </c>
      <c r="AT123">
        <f>_xlfn.RANK.AVG(Table2[[#This Row],[6M Return vs Nifty Z-Score]],Table2[6M Return vs Nifty Z-Score])</f>
        <v>142</v>
      </c>
      <c r="AU123">
        <f>_xlfn.RANK.AVG(Table2[[#This Row],[Sharpe Ratio Z-Score]],Table2[Sharpe Ratio Z-Score])</f>
        <v>206</v>
      </c>
      <c r="AV123">
        <f>(Table2[[#This Row],[Rank 1Y]]+Table2[[#This Row],[Rank 6M]]+Table2[[#This Row],[Rank Sharpe]])/3</f>
        <v>180</v>
      </c>
    </row>
    <row r="124" spans="1:48" x14ac:dyDescent="0.3">
      <c r="A124" t="s">
        <v>1368</v>
      </c>
      <c r="B124" t="s">
        <v>1369</v>
      </c>
      <c r="C124" t="s">
        <v>3124</v>
      </c>
      <c r="D124" t="s">
        <v>51</v>
      </c>
      <c r="E124">
        <v>7944.0444113800004</v>
      </c>
      <c r="F124">
        <v>812.35</v>
      </c>
      <c r="G124">
        <v>134.897766648633</v>
      </c>
      <c r="H124">
        <f>(Table2[[#This Row],[1Y Return vs Nifty]]-AVERAGE(Table2[1Y Return vs Nifty]))/_xlfn.STDEV.P(Table2[1Y Return vs Nifty])</f>
        <v>1.9033893717616424</v>
      </c>
      <c r="I124">
        <v>-2.6367068380265501</v>
      </c>
      <c r="J124">
        <f>(Table2[[#This Row],[1M Return vs Nifty]]-AVERAGE(Table2[1M Return vs Nifty]))/_xlfn.STDEV.P(Table2[1M Return vs Nifty])</f>
        <v>-0.12255097264101605</v>
      </c>
      <c r="K124">
        <v>42.5980063308063</v>
      </c>
      <c r="L124">
        <f>(Table2[[#This Row],[6M Return vs Nifty]]-AVERAGE(Table2[6M Return vs Nifty]))/_xlfn.STDEV.P(Table2[6M Return vs Nifty])</f>
        <v>1.312920917435352</v>
      </c>
      <c r="M124">
        <v>-8.0312029141250605</v>
      </c>
      <c r="N124">
        <f>(Table2[[#This Row],[1W Return vs Nifty]]-AVERAGE(Table2[1W Return vs Nifty]))/_xlfn.STDEV.P(Table2[1W Return vs Nifty])</f>
        <v>-0.75991781850872187</v>
      </c>
      <c r="O124">
        <v>835.88</v>
      </c>
      <c r="P124">
        <v>799.19294297422198</v>
      </c>
      <c r="Q124">
        <v>619.05390822304003</v>
      </c>
      <c r="R124">
        <v>41.197945717056598</v>
      </c>
      <c r="S124" s="1">
        <f>(Table2[[#This Row],[Close Price]]-Table2[[#This Row],[20D EMA]])/Table2[[#This Row],[20D EMA]]</f>
        <v>-2.8149973680432566E-2</v>
      </c>
      <c r="T124" s="1">
        <f>(Table2[[#This Row],[Close Price]]-Table2[[#This Row],[50D EMA]])/Table2[[#This Row],[50D EMA]]</f>
        <v>1.6462929435805122E-2</v>
      </c>
      <c r="U124" s="1">
        <f>(Table2[[#This Row],[Close Price]]-Table2[[#This Row],[200D EMA]])/Table2[[#This Row],[200D EMA]]</f>
        <v>0.31224436064349503</v>
      </c>
      <c r="V124">
        <v>0.55073988076770897</v>
      </c>
      <c r="W124">
        <v>780.05</v>
      </c>
      <c r="X124">
        <v>824</v>
      </c>
      <c r="Y124">
        <v>780.05</v>
      </c>
      <c r="Z124">
        <v>865</v>
      </c>
      <c r="AA124">
        <v>747.1</v>
      </c>
      <c r="AB124">
        <v>919.9</v>
      </c>
      <c r="AC124" s="1">
        <f>(Table2[[#This Row],[Close Price]]/Table2[[#This Row],[Day Low]])-1</f>
        <v>4.1407602076789951E-2</v>
      </c>
      <c r="AD124" s="1">
        <f>(Table2[[#This Row],[Day High]]/Table2[[#This Row],[Close Price]])-1</f>
        <v>1.4341109127838925E-2</v>
      </c>
      <c r="AE124" s="1">
        <f>(Table2[[#This Row],[Close Price]]/Table2[[#This Row],[Current Week Low]])-1</f>
        <v>4.1407602076789951E-2</v>
      </c>
      <c r="AF124" s="1">
        <f>(Table2[[#This Row],[Current Week High]]/Table2[[#This Row],[Close Price]])-1</f>
        <v>6.4811965285898943E-2</v>
      </c>
      <c r="AG124" s="1">
        <f>(Table2[[#This Row],[Close Price]]/Table2[[#This Row],[Current Month Low]])-1</f>
        <v>8.7337705795743625E-2</v>
      </c>
      <c r="AH124" s="1">
        <f>(Table2[[#This Row],[Current Month High]]/Table2[[#This Row],[Close Price]])-1</f>
        <v>0.13239367267803281</v>
      </c>
      <c r="AI124">
        <v>18.1141133747768</v>
      </c>
      <c r="AJ124">
        <v>173.702830188679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0.15</v>
      </c>
      <c r="AM124" t="s">
        <v>3166</v>
      </c>
      <c r="AN124">
        <v>7.42</v>
      </c>
      <c r="AO124" t="s">
        <v>3166</v>
      </c>
      <c r="AP124">
        <v>2.7693337211297998E-2</v>
      </c>
      <c r="AQ124">
        <f>(Table2[[#This Row],[Sharpe Ratio]]-AVERAGE(Table2[Sharpe Ratio]))/_xlfn.STDEV.P(Table2[Sharpe Ratio])</f>
        <v>-0.38713626527177691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1.9467052327754795</v>
      </c>
      <c r="AS124">
        <f>_xlfn.RANK.AVG(Table2[[#This Row],[1Y Return vs Nifty Z-Score]],Table2[1Y Return vs Nifty Z-Score])</f>
        <v>37</v>
      </c>
      <c r="AT124">
        <f>_xlfn.RANK.AVG(Table2[[#This Row],[6M Return vs Nifty Z-Score]],Table2[6M Return vs Nifty Z-Score])</f>
        <v>68</v>
      </c>
      <c r="AU124">
        <f>_xlfn.RANK.AVG(Table2[[#This Row],[Sharpe Ratio Z-Score]],Table2[Sharpe Ratio Z-Score])</f>
        <v>435</v>
      </c>
      <c r="AV124">
        <f>(Table2[[#This Row],[Rank 1Y]]+Table2[[#This Row],[Rank 6M]]+Table2[[#This Row],[Rank Sharpe]])/3</f>
        <v>180</v>
      </c>
    </row>
    <row r="125" spans="1:48" x14ac:dyDescent="0.3">
      <c r="A125" t="s">
        <v>1094</v>
      </c>
      <c r="B125" t="s">
        <v>1095</v>
      </c>
      <c r="C125" t="s">
        <v>3129</v>
      </c>
      <c r="D125" t="s">
        <v>295</v>
      </c>
      <c r="E125">
        <v>11490.785362000001</v>
      </c>
      <c r="F125">
        <v>1673.3</v>
      </c>
      <c r="G125">
        <v>71.107725566602596</v>
      </c>
      <c r="H125">
        <f>(Table2[[#This Row],[1Y Return vs Nifty]]-AVERAGE(Table2[1Y Return vs Nifty]))/_xlfn.STDEV.P(Table2[1Y Return vs Nifty])</f>
        <v>0.81144174995202212</v>
      </c>
      <c r="I125">
        <v>6.9162105822804696</v>
      </c>
      <c r="J125">
        <f>(Table2[[#This Row],[1M Return vs Nifty]]-AVERAGE(Table2[1M Return vs Nifty]))/_xlfn.STDEV.P(Table2[1M Return vs Nifty])</f>
        <v>0.97632401248772915</v>
      </c>
      <c r="K125">
        <v>65.304425648080297</v>
      </c>
      <c r="L125">
        <f>(Table2[[#This Row],[6M Return vs Nifty]]-AVERAGE(Table2[6M Return vs Nifty]))/_xlfn.STDEV.P(Table2[6M Return vs Nifty])</f>
        <v>2.0944035306562898</v>
      </c>
      <c r="M125">
        <v>-5.2452716228144904</v>
      </c>
      <c r="N125">
        <f>(Table2[[#This Row],[1W Return vs Nifty]]-AVERAGE(Table2[1W Return vs Nifty]))/_xlfn.STDEV.P(Table2[1W Return vs Nifty])</f>
        <v>-0.21130229456390601</v>
      </c>
      <c r="O125">
        <v>1696.17</v>
      </c>
      <c r="P125">
        <v>1596.2342096253401</v>
      </c>
      <c r="Q125">
        <v>1272.2585183893</v>
      </c>
      <c r="R125">
        <v>43.650937205860899</v>
      </c>
      <c r="S125" s="1">
        <f>(Table2[[#This Row],[Close Price]]-Table2[[#This Row],[20D EMA]])/Table2[[#This Row],[20D EMA]]</f>
        <v>-1.3483318299462976E-2</v>
      </c>
      <c r="T125" s="1">
        <f>(Table2[[#This Row],[Close Price]]-Table2[[#This Row],[50D EMA]])/Table2[[#This Row],[50D EMA]]</f>
        <v>4.8279751122956037E-2</v>
      </c>
      <c r="U125" s="1">
        <f>(Table2[[#This Row],[Close Price]]-Table2[[#This Row],[200D EMA]])/Table2[[#This Row],[200D EMA]]</f>
        <v>0.31522011903557545</v>
      </c>
      <c r="V125">
        <v>0.75280151043003396</v>
      </c>
      <c r="W125">
        <v>1624.05</v>
      </c>
      <c r="X125">
        <v>1707.3</v>
      </c>
      <c r="Y125">
        <v>1622.25</v>
      </c>
      <c r="Z125">
        <v>1785</v>
      </c>
      <c r="AA125">
        <v>1581.05</v>
      </c>
      <c r="AB125">
        <v>1880.95</v>
      </c>
      <c r="AC125" s="1">
        <f>(Table2[[#This Row],[Close Price]]/Table2[[#This Row],[Day Low]])-1</f>
        <v>3.032542101536273E-2</v>
      </c>
      <c r="AD125" s="1">
        <f>(Table2[[#This Row],[Day High]]/Table2[[#This Row],[Close Price]])-1</f>
        <v>2.0319129863144658E-2</v>
      </c>
      <c r="AE125" s="1">
        <f>(Table2[[#This Row],[Close Price]]/Table2[[#This Row],[Current Week Low]])-1</f>
        <v>3.1468639235629592E-2</v>
      </c>
      <c r="AF125" s="1">
        <f>(Table2[[#This Row],[Current Week High]]/Table2[[#This Row],[Close Price]])-1</f>
        <v>6.6754317815095998E-2</v>
      </c>
      <c r="AG125" s="1">
        <f>(Table2[[#This Row],[Close Price]]/Table2[[#This Row],[Current Month Low]])-1</f>
        <v>5.834730084437556E-2</v>
      </c>
      <c r="AH125" s="1">
        <f>(Table2[[#This Row],[Current Month High]]/Table2[[#This Row],[Close Price]])-1</f>
        <v>0.12409609753182349</v>
      </c>
      <c r="AI125">
        <v>12.4096097531823</v>
      </c>
      <c r="AJ125">
        <v>104.060975609756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0.33</v>
      </c>
      <c r="AM125" t="s">
        <v>3166</v>
      </c>
      <c r="AN125">
        <v>4.29</v>
      </c>
      <c r="AO125" t="s">
        <v>3166</v>
      </c>
      <c r="AP125">
        <v>4.2500296071665E-2</v>
      </c>
      <c r="AQ125">
        <f>(Table2[[#This Row],[Sharpe Ratio]]-AVERAGE(Table2[Sharpe Ratio]))/_xlfn.STDEV.P(Table2[Sharpe Ratio])</f>
        <v>-0.21292416600391179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3.4579428325282233</v>
      </c>
      <c r="AS125">
        <f>_xlfn.RANK.AVG(Table2[[#This Row],[1Y Return vs Nifty Z-Score]],Table2[1Y Return vs Nifty Z-Score])</f>
        <v>118</v>
      </c>
      <c r="AT125">
        <f>_xlfn.RANK.AVG(Table2[[#This Row],[6M Return vs Nifty Z-Score]],Table2[6M Return vs Nifty Z-Score])</f>
        <v>26</v>
      </c>
      <c r="AU125">
        <f>_xlfn.RANK.AVG(Table2[[#This Row],[Sharpe Ratio Z-Score]],Table2[Sharpe Ratio Z-Score])</f>
        <v>399</v>
      </c>
      <c r="AV125">
        <f>(Table2[[#This Row],[Rank 1Y]]+Table2[[#This Row],[Rank 6M]]+Table2[[#This Row],[Rank Sharpe]])/3</f>
        <v>181</v>
      </c>
    </row>
    <row r="126" spans="1:48" x14ac:dyDescent="0.3">
      <c r="A126" t="s">
        <v>888</v>
      </c>
      <c r="B126" t="s">
        <v>889</v>
      </c>
      <c r="C126" t="s">
        <v>3120</v>
      </c>
      <c r="D126" t="s">
        <v>220</v>
      </c>
      <c r="E126">
        <v>16798.187531975</v>
      </c>
      <c r="F126">
        <v>4046.75</v>
      </c>
      <c r="G126">
        <v>89.218954952086904</v>
      </c>
      <c r="H126">
        <f>(Table2[[#This Row],[1Y Return vs Nifty]]-AVERAGE(Table2[1Y Return vs Nifty]))/_xlfn.STDEV.P(Table2[1Y Return vs Nifty])</f>
        <v>1.1214668497963163</v>
      </c>
      <c r="I126">
        <v>9.0167901833263109</v>
      </c>
      <c r="J126">
        <f>(Table2[[#This Row],[1M Return vs Nifty]]-AVERAGE(Table2[1M Return vs Nifty]))/_xlfn.STDEV.P(Table2[1M Return vs Nifty])</f>
        <v>1.2179543204137877</v>
      </c>
      <c r="K126">
        <v>-6.9297342151496499</v>
      </c>
      <c r="L126">
        <f>(Table2[[#This Row],[6M Return vs Nifty]]-AVERAGE(Table2[6M Return vs Nifty]))/_xlfn.STDEV.P(Table2[6M Return vs Nifty])</f>
        <v>-0.39166612325834382</v>
      </c>
      <c r="M126">
        <v>-0.30052783061702598</v>
      </c>
      <c r="N126">
        <f>(Table2[[#This Row],[1W Return vs Nifty]]-AVERAGE(Table2[1W Return vs Nifty]))/_xlfn.STDEV.P(Table2[1W Return vs Nifty])</f>
        <v>0.76243428493843257</v>
      </c>
      <c r="O126">
        <v>4032.89</v>
      </c>
      <c r="P126">
        <v>3942.3618757363702</v>
      </c>
      <c r="Q126">
        <v>3541.8969007245801</v>
      </c>
      <c r="R126">
        <v>48.433074300509297</v>
      </c>
      <c r="S126" s="1">
        <f>(Table2[[#This Row],[Close Price]]-Table2[[#This Row],[20D EMA]])/Table2[[#This Row],[20D EMA]]</f>
        <v>3.4367413938887815E-3</v>
      </c>
      <c r="T126" s="1">
        <f>(Table2[[#This Row],[Close Price]]-Table2[[#This Row],[50D EMA]])/Table2[[#This Row],[50D EMA]]</f>
        <v>2.6478574913707486E-2</v>
      </c>
      <c r="U126" s="1">
        <f>(Table2[[#This Row],[Close Price]]-Table2[[#This Row],[200D EMA]])/Table2[[#This Row],[200D EMA]]</f>
        <v>0.14253749147021758</v>
      </c>
      <c r="V126">
        <v>2.5385940902938602</v>
      </c>
      <c r="W126">
        <v>3940.05</v>
      </c>
      <c r="X126">
        <v>4091.7</v>
      </c>
      <c r="Y126">
        <v>3940.05</v>
      </c>
      <c r="Z126">
        <v>4382</v>
      </c>
      <c r="AA126">
        <v>3806</v>
      </c>
      <c r="AB126">
        <v>4382</v>
      </c>
      <c r="AC126" s="1">
        <f>(Table2[[#This Row],[Close Price]]/Table2[[#This Row],[Day Low]])-1</f>
        <v>2.7080874608190308E-2</v>
      </c>
      <c r="AD126" s="1">
        <f>(Table2[[#This Row],[Day High]]/Table2[[#This Row],[Close Price]])-1</f>
        <v>1.1107679001667981E-2</v>
      </c>
      <c r="AE126" s="1">
        <f>(Table2[[#This Row],[Close Price]]/Table2[[#This Row],[Current Week Low]])-1</f>
        <v>2.7080874608190308E-2</v>
      </c>
      <c r="AF126" s="1">
        <f>(Table2[[#This Row],[Current Week High]]/Table2[[#This Row],[Close Price]])-1</f>
        <v>8.2844257737690663E-2</v>
      </c>
      <c r="AG126" s="1">
        <f>(Table2[[#This Row],[Close Price]]/Table2[[#This Row],[Current Month Low]])-1</f>
        <v>6.3255386232264899E-2</v>
      </c>
      <c r="AH126" s="1">
        <f>(Table2[[#This Row],[Current Month High]]/Table2[[#This Row],[Close Price]])-1</f>
        <v>8.2844257737690663E-2</v>
      </c>
      <c r="AI126">
        <v>8.2844257737690601</v>
      </c>
      <c r="AJ126">
        <v>132.585206046324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0.08</v>
      </c>
      <c r="AM126" t="s">
        <v>3166</v>
      </c>
      <c r="AN126">
        <v>4.1500000000000004</v>
      </c>
      <c r="AO126" t="s">
        <v>3166</v>
      </c>
      <c r="AP126">
        <v>0.26822630906177197</v>
      </c>
      <c r="AQ126">
        <f>(Table2[[#This Row],[Sharpe Ratio]]-AVERAGE(Table2[Sharpe Ratio]))/_xlfn.STDEV.P(Table2[Sharpe Ratio])</f>
        <v>2.4428678135111337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5.1530571454013261</v>
      </c>
      <c r="AS126">
        <f>_xlfn.RANK.AVG(Table2[[#This Row],[1Y Return vs Nifty Z-Score]],Table2[1Y Return vs Nifty Z-Score])</f>
        <v>92</v>
      </c>
      <c r="AT126">
        <f>_xlfn.RANK.AVG(Table2[[#This Row],[6M Return vs Nifty Z-Score]],Table2[6M Return vs Nifty Z-Score])</f>
        <v>450</v>
      </c>
      <c r="AU126">
        <f>_xlfn.RANK.AVG(Table2[[#This Row],[Sharpe Ratio Z-Score]],Table2[Sharpe Ratio Z-Score])</f>
        <v>4</v>
      </c>
      <c r="AV126">
        <f>(Table2[[#This Row],[Rank 1Y]]+Table2[[#This Row],[Rank 6M]]+Table2[[#This Row],[Rank Sharpe]])/3</f>
        <v>182</v>
      </c>
    </row>
    <row r="127" spans="1:48" x14ac:dyDescent="0.3">
      <c r="A127" t="s">
        <v>49</v>
      </c>
      <c r="B127" t="s">
        <v>50</v>
      </c>
      <c r="C127" t="s">
        <v>3124</v>
      </c>
      <c r="D127" t="s">
        <v>51</v>
      </c>
      <c r="E127">
        <v>441321.67770694999</v>
      </c>
      <c r="F127">
        <v>1839.35</v>
      </c>
      <c r="G127">
        <v>37.140572295270701</v>
      </c>
      <c r="H127">
        <f>(Table2[[#This Row],[1Y Return vs Nifty]]-AVERAGE(Table2[1Y Return vs Nifty]))/_xlfn.STDEV.P(Table2[1Y Return vs Nifty])</f>
        <v>0.2299975055976782</v>
      </c>
      <c r="I127">
        <v>6.9513496271692103</v>
      </c>
      <c r="J127">
        <f>(Table2[[#This Row],[1M Return vs Nifty]]-AVERAGE(Table2[1M Return vs Nifty]))/_xlfn.STDEV.P(Table2[1M Return vs Nifty])</f>
        <v>0.98036606746744359</v>
      </c>
      <c r="K127">
        <v>14.648037632434701</v>
      </c>
      <c r="L127">
        <f>(Table2[[#This Row],[6M Return vs Nifty]]-AVERAGE(Table2[6M Return vs Nifty]))/_xlfn.STDEV.P(Table2[6M Return vs Nifty])</f>
        <v>0.35097203977897279</v>
      </c>
      <c r="M127">
        <v>1.02721804352701</v>
      </c>
      <c r="N127">
        <f>(Table2[[#This Row],[1W Return vs Nifty]]-AVERAGE(Table2[1W Return vs Nifty]))/_xlfn.STDEV.P(Table2[1W Return vs Nifty])</f>
        <v>1.0238987369445085</v>
      </c>
      <c r="O127">
        <v>1887.45</v>
      </c>
      <c r="P127">
        <v>1838.0866079821999</v>
      </c>
      <c r="Q127">
        <v>1612.95821833535</v>
      </c>
      <c r="R127">
        <v>27.752018192514999</v>
      </c>
      <c r="S127" s="1">
        <f>(Table2[[#This Row],[Close Price]]-Table2[[#This Row],[20D EMA]])/Table2[[#This Row],[20D EMA]]</f>
        <v>-2.5484118784603639E-2</v>
      </c>
      <c r="T127" s="1">
        <f>(Table2[[#This Row],[Close Price]]-Table2[[#This Row],[50D EMA]])/Table2[[#This Row],[50D EMA]]</f>
        <v>6.873408534252539E-4</v>
      </c>
      <c r="U127" s="1">
        <f>(Table2[[#This Row],[Close Price]]-Table2[[#This Row],[200D EMA]])/Table2[[#This Row],[200D EMA]]</f>
        <v>0.1403581190703731</v>
      </c>
      <c r="V127">
        <v>0.643495059335082</v>
      </c>
      <c r="W127">
        <v>1832</v>
      </c>
      <c r="X127">
        <v>1889.55</v>
      </c>
      <c r="Y127">
        <v>1832</v>
      </c>
      <c r="Z127">
        <v>1920.55</v>
      </c>
      <c r="AA127">
        <v>1832</v>
      </c>
      <c r="AB127">
        <v>1952.25</v>
      </c>
      <c r="AC127" s="1">
        <f>(Table2[[#This Row],[Close Price]]/Table2[[#This Row],[Day Low]])-1</f>
        <v>4.0120087336243948E-3</v>
      </c>
      <c r="AD127" s="1">
        <f>(Table2[[#This Row],[Day High]]/Table2[[#This Row],[Close Price]])-1</f>
        <v>2.7292249979612437E-2</v>
      </c>
      <c r="AE127" s="1">
        <f>(Table2[[#This Row],[Close Price]]/Table2[[#This Row],[Current Week Low]])-1</f>
        <v>4.0120087336243948E-3</v>
      </c>
      <c r="AF127" s="1">
        <f>(Table2[[#This Row],[Current Week High]]/Table2[[#This Row],[Close Price]])-1</f>
        <v>4.414602984750049E-2</v>
      </c>
      <c r="AG127" s="1">
        <f>(Table2[[#This Row],[Close Price]]/Table2[[#This Row],[Current Month Low]])-1</f>
        <v>4.0120087336243948E-3</v>
      </c>
      <c r="AH127" s="1">
        <f>(Table2[[#This Row],[Current Month High]]/Table2[[#This Row],[Close Price]])-1</f>
        <v>6.138037893821191E-2</v>
      </c>
      <c r="AI127">
        <v>6.5784108516595499</v>
      </c>
      <c r="AJ127">
        <v>72.167360883605497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0.03</v>
      </c>
      <c r="AM127" t="s">
        <v>3166</v>
      </c>
      <c r="AN127">
        <v>-3.46</v>
      </c>
      <c r="AO127" t="s">
        <v>3165</v>
      </c>
      <c r="AP127">
        <v>0.14169907454355599</v>
      </c>
      <c r="AQ127">
        <f>(Table2[[#This Row],[Sharpe Ratio]]-AVERAGE(Table2[Sharpe Ratio]))/_xlfn.STDEV.P(Table2[Sharpe Ratio])</f>
        <v>0.95420458780473449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3.5394389375933373</v>
      </c>
      <c r="AS127">
        <f>_xlfn.RANK.AVG(Table2[[#This Row],[1Y Return vs Nifty Z-Score]],Table2[1Y Return vs Nifty Z-Score])</f>
        <v>223</v>
      </c>
      <c r="AT127">
        <f>_xlfn.RANK.AVG(Table2[[#This Row],[6M Return vs Nifty Z-Score]],Table2[6M Return vs Nifty Z-Score])</f>
        <v>213</v>
      </c>
      <c r="AU127">
        <f>_xlfn.RANK.AVG(Table2[[#This Row],[Sharpe Ratio Z-Score]],Table2[Sharpe Ratio Z-Score])</f>
        <v>121</v>
      </c>
      <c r="AV127">
        <f>(Table2[[#This Row],[Rank 1Y]]+Table2[[#This Row],[Rank 6M]]+Table2[[#This Row],[Rank Sharpe]])/3</f>
        <v>185.66666666666666</v>
      </c>
    </row>
    <row r="128" spans="1:48" x14ac:dyDescent="0.3">
      <c r="A128" t="s">
        <v>847</v>
      </c>
      <c r="B128" t="s">
        <v>848</v>
      </c>
      <c r="C128" t="s">
        <v>3124</v>
      </c>
      <c r="D128" t="s">
        <v>51</v>
      </c>
      <c r="E128">
        <v>18058.125</v>
      </c>
      <c r="F128">
        <v>7223.25</v>
      </c>
      <c r="G128">
        <v>30.973909865490199</v>
      </c>
      <c r="H128">
        <f>(Table2[[#This Row],[1Y Return vs Nifty]]-AVERAGE(Table2[1Y Return vs Nifty]))/_xlfn.STDEV.P(Table2[1Y Return vs Nifty])</f>
        <v>0.12443757397696599</v>
      </c>
      <c r="I128">
        <v>9.4238489825516698</v>
      </c>
      <c r="J128">
        <f>(Table2[[#This Row],[1M Return vs Nifty]]-AVERAGE(Table2[1M Return vs Nifty]))/_xlfn.STDEV.P(Table2[1M Return vs Nifty])</f>
        <v>1.2647784174162837</v>
      </c>
      <c r="K128">
        <v>28.461943505374101</v>
      </c>
      <c r="L128">
        <f>(Table2[[#This Row],[6M Return vs Nifty]]-AVERAGE(Table2[6M Return vs Nifty]))/_xlfn.STDEV.P(Table2[6M Return vs Nifty])</f>
        <v>0.8264026706297013</v>
      </c>
      <c r="M128">
        <v>-3.9939147682967602</v>
      </c>
      <c r="N128">
        <f>(Table2[[#This Row],[1W Return vs Nifty]]-AVERAGE(Table2[1W Return vs Nifty]))/_xlfn.STDEV.P(Table2[1W Return vs Nifty])</f>
        <v>3.5119359309771711E-2</v>
      </c>
      <c r="O128">
        <v>7450.59</v>
      </c>
      <c r="P128">
        <v>7202.6126377875198</v>
      </c>
      <c r="Q128">
        <v>6272.7098149057101</v>
      </c>
      <c r="R128">
        <v>34.286258650382301</v>
      </c>
      <c r="S128" s="1">
        <f>(Table2[[#This Row],[Close Price]]-Table2[[#This Row],[20D EMA]])/Table2[[#This Row],[20D EMA]]</f>
        <v>-3.0513019774272929E-2</v>
      </c>
      <c r="T128" s="1">
        <f>(Table2[[#This Row],[Close Price]]-Table2[[#This Row],[50D EMA]])/Table2[[#This Row],[50D EMA]]</f>
        <v>2.865260600606104E-3</v>
      </c>
      <c r="U128" s="1">
        <f>(Table2[[#This Row],[Close Price]]-Table2[[#This Row],[200D EMA]])/Table2[[#This Row],[200D EMA]]</f>
        <v>0.1515358135706423</v>
      </c>
      <c r="V128">
        <v>0.365288149567286</v>
      </c>
      <c r="W128">
        <v>7075</v>
      </c>
      <c r="X128">
        <v>7295</v>
      </c>
      <c r="Y128">
        <v>7075</v>
      </c>
      <c r="Z128">
        <v>7550</v>
      </c>
      <c r="AA128">
        <v>7075</v>
      </c>
      <c r="AB128">
        <v>8139</v>
      </c>
      <c r="AC128" s="1">
        <f>(Table2[[#This Row],[Close Price]]/Table2[[#This Row],[Day Low]])-1</f>
        <v>2.0954063604240236E-2</v>
      </c>
      <c r="AD128" s="1">
        <f>(Table2[[#This Row],[Day High]]/Table2[[#This Row],[Close Price]])-1</f>
        <v>9.9332018135880329E-3</v>
      </c>
      <c r="AE128" s="1">
        <f>(Table2[[#This Row],[Close Price]]/Table2[[#This Row],[Current Week Low]])-1</f>
        <v>2.0954063604240236E-2</v>
      </c>
      <c r="AF128" s="1">
        <f>(Table2[[#This Row],[Current Week High]]/Table2[[#This Row],[Close Price]])-1</f>
        <v>4.5235870279998647E-2</v>
      </c>
      <c r="AG128" s="1">
        <f>(Table2[[#This Row],[Close Price]]/Table2[[#This Row],[Current Month Low]])-1</f>
        <v>2.0954063604240236E-2</v>
      </c>
      <c r="AH128" s="1">
        <f>(Table2[[#This Row],[Current Month High]]/Table2[[#This Row],[Close Price]])-1</f>
        <v>0.12677811234555092</v>
      </c>
      <c r="AI128">
        <v>12.677811234555</v>
      </c>
      <c r="AJ128">
        <v>61.413407821229001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0.02</v>
      </c>
      <c r="AM128" t="s">
        <v>3166</v>
      </c>
      <c r="AN128">
        <v>-7.93</v>
      </c>
      <c r="AO128" t="s">
        <v>3165</v>
      </c>
      <c r="AP128">
        <v>0.109242555490114</v>
      </c>
      <c r="AQ128">
        <f>(Table2[[#This Row],[Sharpe Ratio]]-AVERAGE(Table2[Sharpe Ratio]))/_xlfn.STDEV.P(Table2[Sharpe Ratio])</f>
        <v>0.57233560494680247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2.8230736262795251</v>
      </c>
      <c r="AS128">
        <f>_xlfn.RANK.AVG(Table2[[#This Row],[1Y Return vs Nifty Z-Score]],Table2[1Y Return vs Nifty Z-Score])</f>
        <v>258</v>
      </c>
      <c r="AT128">
        <f>_xlfn.RANK.AVG(Table2[[#This Row],[6M Return vs Nifty Z-Score]],Table2[6M Return vs Nifty Z-Score])</f>
        <v>108</v>
      </c>
      <c r="AU128">
        <f>_xlfn.RANK.AVG(Table2[[#This Row],[Sharpe Ratio Z-Score]],Table2[Sharpe Ratio Z-Score])</f>
        <v>194</v>
      </c>
      <c r="AV128">
        <f>(Table2[[#This Row],[Rank 1Y]]+Table2[[#This Row],[Rank 6M]]+Table2[[#This Row],[Rank Sharpe]])/3</f>
        <v>186.66666666666666</v>
      </c>
    </row>
    <row r="129" spans="1:48" x14ac:dyDescent="0.3">
      <c r="A129" t="s">
        <v>877</v>
      </c>
      <c r="B129" t="s">
        <v>878</v>
      </c>
      <c r="C129" t="s">
        <v>3126</v>
      </c>
      <c r="D129" t="s">
        <v>772</v>
      </c>
      <c r="E129">
        <v>17075.8812993299</v>
      </c>
      <c r="F129">
        <v>944.7</v>
      </c>
      <c r="G129">
        <v>25.580910230678601</v>
      </c>
      <c r="H129">
        <f>(Table2[[#This Row],[1Y Return vs Nifty]]-AVERAGE(Table2[1Y Return vs Nifty]))/_xlfn.STDEV.P(Table2[1Y Return vs Nifty])</f>
        <v>3.2121077141983298E-2</v>
      </c>
      <c r="I129">
        <v>-0.60980023184929499</v>
      </c>
      <c r="J129">
        <f>(Table2[[#This Row],[1M Return vs Nifty]]-AVERAGE(Table2[1M Return vs Nifty]))/_xlfn.STDEV.P(Table2[1M Return vs Nifty])</f>
        <v>0.11060470836442104</v>
      </c>
      <c r="K129">
        <v>15.494456631874501</v>
      </c>
      <c r="L129">
        <f>(Table2[[#This Row],[6M Return vs Nifty]]-AVERAGE(Table2[6M Return vs Nifty]))/_xlfn.STDEV.P(Table2[6M Return vs Nifty])</f>
        <v>0.38010308515955632</v>
      </c>
      <c r="M129">
        <v>-7.65471700675874</v>
      </c>
      <c r="N129">
        <f>(Table2[[#This Row],[1W Return vs Nifty]]-AVERAGE(Table2[1W Return vs Nifty]))/_xlfn.STDEV.P(Table2[1W Return vs Nifty])</f>
        <v>-0.68577887115857061</v>
      </c>
      <c r="O129">
        <v>987.43</v>
      </c>
      <c r="P129">
        <v>967.34268619179204</v>
      </c>
      <c r="Q129">
        <v>836.11259379593002</v>
      </c>
      <c r="R129">
        <v>33.437262769166203</v>
      </c>
      <c r="S129" s="1">
        <f>(Table2[[#This Row],[Close Price]]-Table2[[#This Row],[20D EMA]])/Table2[[#This Row],[20D EMA]]</f>
        <v>-4.327395359671056E-2</v>
      </c>
      <c r="T129" s="1">
        <f>(Table2[[#This Row],[Close Price]]-Table2[[#This Row],[50D EMA]])/Table2[[#This Row],[50D EMA]]</f>
        <v>-2.3407099174886096E-2</v>
      </c>
      <c r="U129" s="1">
        <f>(Table2[[#This Row],[Close Price]]-Table2[[#This Row],[200D EMA]])/Table2[[#This Row],[200D EMA]]</f>
        <v>0.12987175053910616</v>
      </c>
      <c r="V129">
        <v>0.88106026937864401</v>
      </c>
      <c r="W129">
        <v>940.15</v>
      </c>
      <c r="X129">
        <v>975.9</v>
      </c>
      <c r="Y129">
        <v>940.05</v>
      </c>
      <c r="Z129">
        <v>1029.9000000000001</v>
      </c>
      <c r="AA129">
        <v>874.25</v>
      </c>
      <c r="AB129">
        <v>1064.05</v>
      </c>
      <c r="AC129" s="1">
        <f>(Table2[[#This Row],[Close Price]]/Table2[[#This Row],[Day Low]])-1</f>
        <v>4.8396532468224507E-3</v>
      </c>
      <c r="AD129" s="1">
        <f>(Table2[[#This Row],[Day High]]/Table2[[#This Row],[Close Price]])-1</f>
        <v>3.3026357573832987E-2</v>
      </c>
      <c r="AE129" s="1">
        <f>(Table2[[#This Row],[Close Price]]/Table2[[#This Row],[Current Week Low]])-1</f>
        <v>4.9465453965216177E-3</v>
      </c>
      <c r="AF129" s="1">
        <f>(Table2[[#This Row],[Current Week High]]/Table2[[#This Row],[Close Price]])-1</f>
        <v>9.0187361067005423E-2</v>
      </c>
      <c r="AG129" s="1">
        <f>(Table2[[#This Row],[Close Price]]/Table2[[#This Row],[Current Month Low]])-1</f>
        <v>8.0583357163282798E-2</v>
      </c>
      <c r="AH129" s="1">
        <f>(Table2[[#This Row],[Current Month High]]/Table2[[#This Row],[Close Price]])-1</f>
        <v>0.1263364030909282</v>
      </c>
      <c r="AI129">
        <v>12.633640309092799</v>
      </c>
      <c r="AJ129">
        <v>61.902313624678598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0.13</v>
      </c>
      <c r="AM129" t="s">
        <v>3166</v>
      </c>
      <c r="AN129">
        <v>4.18</v>
      </c>
      <c r="AO129" t="s">
        <v>3166</v>
      </c>
      <c r="AP129">
        <v>0.17432280502488001</v>
      </c>
      <c r="AQ129">
        <f>(Table2[[#This Row],[Sharpe Ratio]]-AVERAGE(Table2[Sharpe Ratio]))/_xlfn.STDEV.P(Table2[Sharpe Ratio])</f>
        <v>1.3380409060316381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1.1750909055390282</v>
      </c>
      <c r="AS129">
        <f>_xlfn.RANK.AVG(Table2[[#This Row],[1Y Return vs Nifty Z-Score]],Table2[1Y Return vs Nifty Z-Score])</f>
        <v>288</v>
      </c>
      <c r="AT129">
        <f>_xlfn.RANK.AVG(Table2[[#This Row],[6M Return vs Nifty Z-Score]],Table2[6M Return vs Nifty Z-Score])</f>
        <v>205</v>
      </c>
      <c r="AU129">
        <f>_xlfn.RANK.AVG(Table2[[#This Row],[Sharpe Ratio Z-Score]],Table2[Sharpe Ratio Z-Score])</f>
        <v>70</v>
      </c>
      <c r="AV129">
        <f>(Table2[[#This Row],[Rank 1Y]]+Table2[[#This Row],[Rank 6M]]+Table2[[#This Row],[Rank Sharpe]])/3</f>
        <v>187.66666666666666</v>
      </c>
    </row>
    <row r="130" spans="1:48" x14ac:dyDescent="0.3">
      <c r="A130" t="s">
        <v>1141</v>
      </c>
      <c r="B130" t="s">
        <v>1142</v>
      </c>
      <c r="C130" t="s">
        <v>3125</v>
      </c>
      <c r="D130" t="s">
        <v>215</v>
      </c>
      <c r="E130">
        <v>10574.57990965</v>
      </c>
      <c r="F130">
        <v>267.25</v>
      </c>
      <c r="G130">
        <v>30.708765583792299</v>
      </c>
      <c r="H130">
        <f>(Table2[[#This Row],[1Y Return vs Nifty]]-AVERAGE(Table2[1Y Return vs Nifty]))/_xlfn.STDEV.P(Table2[1Y Return vs Nifty])</f>
        <v>0.11989887698092344</v>
      </c>
      <c r="I130">
        <v>-14.5072215415749</v>
      </c>
      <c r="J130">
        <f>(Table2[[#This Row],[1M Return vs Nifty]]-AVERAGE(Table2[1M Return vs Nifty]))/_xlfn.STDEV.P(Table2[1M Return vs Nifty])</f>
        <v>-1.4880198754291465</v>
      </c>
      <c r="K130">
        <v>29.264270168467</v>
      </c>
      <c r="L130">
        <f>(Table2[[#This Row],[6M Return vs Nifty]]-AVERAGE(Table2[6M Return vs Nifty]))/_xlfn.STDEV.P(Table2[6M Return vs Nifty])</f>
        <v>0.85401619826563624</v>
      </c>
      <c r="M130">
        <v>-9.3459918551169903</v>
      </c>
      <c r="N130">
        <f>(Table2[[#This Row],[1W Return vs Nifty]]-AVERAGE(Table2[1W Return vs Nifty]))/_xlfn.STDEV.P(Table2[1W Return vs Nifty])</f>
        <v>-1.0188307450367173</v>
      </c>
      <c r="O130">
        <v>281.95999999999998</v>
      </c>
      <c r="P130">
        <v>263.88538864807299</v>
      </c>
      <c r="Q130">
        <v>222.26581121766799</v>
      </c>
      <c r="R130">
        <v>38.580086532622701</v>
      </c>
      <c r="S130" s="1">
        <f>(Table2[[#This Row],[Close Price]]-Table2[[#This Row],[20D EMA]])/Table2[[#This Row],[20D EMA]]</f>
        <v>-5.217052064122564E-2</v>
      </c>
      <c r="T130" s="1">
        <f>(Table2[[#This Row],[Close Price]]-Table2[[#This Row],[50D EMA]])/Table2[[#This Row],[50D EMA]]</f>
        <v>1.2750275296273324E-2</v>
      </c>
      <c r="U130" s="1">
        <f>(Table2[[#This Row],[Close Price]]-Table2[[#This Row],[200D EMA]])/Table2[[#This Row],[200D EMA]]</f>
        <v>0.20238915079151951</v>
      </c>
      <c r="V130">
        <v>0.16028446482310499</v>
      </c>
      <c r="W130">
        <v>252.5</v>
      </c>
      <c r="X130">
        <v>267.25</v>
      </c>
      <c r="Y130">
        <v>252.5</v>
      </c>
      <c r="Z130">
        <v>285</v>
      </c>
      <c r="AA130">
        <v>252.5</v>
      </c>
      <c r="AB130">
        <v>345.7</v>
      </c>
      <c r="AC130" s="1">
        <f>(Table2[[#This Row],[Close Price]]/Table2[[#This Row],[Day Low]])-1</f>
        <v>5.8415841584158468E-2</v>
      </c>
      <c r="AD130" s="1">
        <f>(Table2[[#This Row],[Day High]]/Table2[[#This Row],[Close Price]])-1</f>
        <v>0</v>
      </c>
      <c r="AE130" s="1">
        <f>(Table2[[#This Row],[Close Price]]/Table2[[#This Row],[Current Week Low]])-1</f>
        <v>5.8415841584158468E-2</v>
      </c>
      <c r="AF130" s="1">
        <f>(Table2[[#This Row],[Current Week High]]/Table2[[#This Row],[Close Price]])-1</f>
        <v>6.6417212347988697E-2</v>
      </c>
      <c r="AG130" s="1">
        <f>(Table2[[#This Row],[Close Price]]/Table2[[#This Row],[Current Month Low]])-1</f>
        <v>5.8415841584158468E-2</v>
      </c>
      <c r="AH130" s="1">
        <f>(Table2[[#This Row],[Current Month High]]/Table2[[#This Row],[Close Price]])-1</f>
        <v>0.2935453695042094</v>
      </c>
      <c r="AI130">
        <v>31.337698783910099</v>
      </c>
      <c r="AJ130">
        <v>85.012114918656906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0.47</v>
      </c>
      <c r="AM130" t="s">
        <v>3166</v>
      </c>
      <c r="AN130">
        <v>-7.29</v>
      </c>
      <c r="AO130" t="s">
        <v>3165</v>
      </c>
      <c r="AP130">
        <v>0.10651226413416399</v>
      </c>
      <c r="AQ130">
        <f>(Table2[[#This Row],[Sharpe Ratio]]-AVERAGE(Table2[Sharpe Ratio]))/_xlfn.STDEV.P(Table2[Sharpe Ratio])</f>
        <v>0.54021220991218111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-0.99272333530712298</v>
      </c>
      <c r="AS130">
        <f>_xlfn.RANK.AVG(Table2[[#This Row],[1Y Return vs Nifty Z-Score]],Table2[1Y Return vs Nifty Z-Score])</f>
        <v>259</v>
      </c>
      <c r="AT130">
        <f>_xlfn.RANK.AVG(Table2[[#This Row],[6M Return vs Nifty Z-Score]],Table2[6M Return vs Nifty Z-Score])</f>
        <v>104</v>
      </c>
      <c r="AU130">
        <f>_xlfn.RANK.AVG(Table2[[#This Row],[Sharpe Ratio Z-Score]],Table2[Sharpe Ratio Z-Score])</f>
        <v>203</v>
      </c>
      <c r="AV130">
        <f>(Table2[[#This Row],[Rank 1Y]]+Table2[[#This Row],[Rank 6M]]+Table2[[#This Row],[Rank Sharpe]])/3</f>
        <v>188.66666666666666</v>
      </c>
    </row>
    <row r="131" spans="1:48" x14ac:dyDescent="0.3">
      <c r="A131" t="s">
        <v>1397</v>
      </c>
      <c r="B131" t="s">
        <v>1398</v>
      </c>
      <c r="C131" t="s">
        <v>3122</v>
      </c>
      <c r="D131" t="s">
        <v>125</v>
      </c>
      <c r="E131">
        <v>7661.6317429999999</v>
      </c>
      <c r="F131">
        <v>1270</v>
      </c>
      <c r="G131">
        <v>63.121122187314697</v>
      </c>
      <c r="H131">
        <f>(Table2[[#This Row],[1Y Return vs Nifty]]-AVERAGE(Table2[1Y Return vs Nifty]))/_xlfn.STDEV.P(Table2[1Y Return vs Nifty])</f>
        <v>0.67472836305930251</v>
      </c>
      <c r="I131">
        <v>10.875260262952001</v>
      </c>
      <c r="J131">
        <f>(Table2[[#This Row],[1M Return vs Nifty]]-AVERAGE(Table2[1M Return vs Nifty]))/_xlfn.STDEV.P(Table2[1M Return vs Nifty])</f>
        <v>1.4317346967383704</v>
      </c>
      <c r="K131">
        <v>18.036900870756799</v>
      </c>
      <c r="L131">
        <f>(Table2[[#This Row],[6M Return vs Nifty]]-AVERAGE(Table2[6M Return vs Nifty]))/_xlfn.STDEV.P(Table2[6M Return vs Nifty])</f>
        <v>0.46760591596735052</v>
      </c>
      <c r="M131">
        <v>-7.1519985248142898E-3</v>
      </c>
      <c r="N131">
        <f>(Table2[[#This Row],[1W Return vs Nifty]]-AVERAGE(Table2[1W Return vs Nifty]))/_xlfn.STDEV.P(Table2[1W Return vs Nifty])</f>
        <v>0.82020689991211337</v>
      </c>
      <c r="O131">
        <v>1248.72</v>
      </c>
      <c r="P131">
        <v>1215.9245210515001</v>
      </c>
      <c r="Q131">
        <v>1054.1533907466301</v>
      </c>
      <c r="R131">
        <v>54.953589968901603</v>
      </c>
      <c r="S131" s="1">
        <f>(Table2[[#This Row],[Close Price]]-Table2[[#This Row],[20D EMA]])/Table2[[#This Row],[20D EMA]]</f>
        <v>1.7041450445255919E-2</v>
      </c>
      <c r="T131" s="1">
        <f>(Table2[[#This Row],[Close Price]]-Table2[[#This Row],[50D EMA]])/Table2[[#This Row],[50D EMA]]</f>
        <v>4.4472726729564489E-2</v>
      </c>
      <c r="U131" s="1">
        <f>(Table2[[#This Row],[Close Price]]-Table2[[#This Row],[200D EMA]])/Table2[[#This Row],[200D EMA]]</f>
        <v>0.20475825543803569</v>
      </c>
      <c r="V131">
        <v>1.5654756862913699</v>
      </c>
      <c r="W131">
        <v>1209.9000000000001</v>
      </c>
      <c r="X131">
        <v>1326.2</v>
      </c>
      <c r="Y131">
        <v>1209.9000000000001</v>
      </c>
      <c r="Z131">
        <v>1337.9</v>
      </c>
      <c r="AA131">
        <v>1130.7</v>
      </c>
      <c r="AB131">
        <v>1337.9</v>
      </c>
      <c r="AC131" s="1">
        <f>(Table2[[#This Row],[Close Price]]/Table2[[#This Row],[Day Low]])-1</f>
        <v>4.9673526737746831E-2</v>
      </c>
      <c r="AD131" s="1">
        <f>(Table2[[#This Row],[Day High]]/Table2[[#This Row],[Close Price]])-1</f>
        <v>4.4251968503937089E-2</v>
      </c>
      <c r="AE131" s="1">
        <f>(Table2[[#This Row],[Close Price]]/Table2[[#This Row],[Current Week Low]])-1</f>
        <v>4.9673526737746831E-2</v>
      </c>
      <c r="AF131" s="1">
        <f>(Table2[[#This Row],[Current Week High]]/Table2[[#This Row],[Close Price]])-1</f>
        <v>5.3464566929134039E-2</v>
      </c>
      <c r="AG131" s="1">
        <f>(Table2[[#This Row],[Close Price]]/Table2[[#This Row],[Current Month Low]])-1</f>
        <v>0.12319801892632887</v>
      </c>
      <c r="AH131" s="1">
        <f>(Table2[[#This Row],[Current Month High]]/Table2[[#This Row],[Close Price]])-1</f>
        <v>5.3464566929134039E-2</v>
      </c>
      <c r="AI131">
        <v>5.9921259842519596</v>
      </c>
      <c r="AJ131">
        <v>95.009596928982702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</v>
      </c>
      <c r="AM131" t="s">
        <v>3166</v>
      </c>
      <c r="AN131">
        <v>10.64</v>
      </c>
      <c r="AO131" t="s">
        <v>3166</v>
      </c>
      <c r="AP131">
        <v>8.9797296917010994E-2</v>
      </c>
      <c r="AQ131">
        <f>(Table2[[#This Row],[Sharpe Ratio]]-AVERAGE(Table2[Sharpe Ratio]))/_xlfn.STDEV.P(Table2[Sharpe Ratio])</f>
        <v>0.34355133204022126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3.7378272077173582</v>
      </c>
      <c r="AS131">
        <f>_xlfn.RANK.AVG(Table2[[#This Row],[1Y Return vs Nifty Z-Score]],Table2[1Y Return vs Nifty Z-Score])</f>
        <v>136</v>
      </c>
      <c r="AT131">
        <f>_xlfn.RANK.AVG(Table2[[#This Row],[6M Return vs Nifty Z-Score]],Table2[6M Return vs Nifty Z-Score])</f>
        <v>182</v>
      </c>
      <c r="AU131">
        <f>_xlfn.RANK.AVG(Table2[[#This Row],[Sharpe Ratio Z-Score]],Table2[Sharpe Ratio Z-Score])</f>
        <v>256</v>
      </c>
      <c r="AV131">
        <f>(Table2[[#This Row],[Rank 1Y]]+Table2[[#This Row],[Rank 6M]]+Table2[[#This Row],[Rank Sharpe]])/3</f>
        <v>191.33333333333334</v>
      </c>
    </row>
    <row r="132" spans="1:48" x14ac:dyDescent="0.3">
      <c r="A132" t="s">
        <v>1506</v>
      </c>
      <c r="B132" t="s">
        <v>1507</v>
      </c>
      <c r="C132" t="s">
        <v>3123</v>
      </c>
      <c r="D132" t="s">
        <v>48</v>
      </c>
      <c r="E132">
        <v>6522.6039469950001</v>
      </c>
      <c r="F132">
        <v>232.35</v>
      </c>
      <c r="G132">
        <v>51.453872968343703</v>
      </c>
      <c r="H132">
        <f>(Table2[[#This Row],[1Y Return vs Nifty]]-AVERAGE(Table2[1Y Return vs Nifty]))/_xlfn.STDEV.P(Table2[1Y Return vs Nifty])</f>
        <v>0.47501027506916366</v>
      </c>
      <c r="I132">
        <v>2.5045343462208498</v>
      </c>
      <c r="J132">
        <f>(Table2[[#This Row],[1M Return vs Nifty]]-AVERAGE(Table2[1M Return vs Nifty]))/_xlfn.STDEV.P(Table2[1M Return vs Nifty])</f>
        <v>0.46884755843741782</v>
      </c>
      <c r="K132">
        <v>23.452487348329001</v>
      </c>
      <c r="L132">
        <f>(Table2[[#This Row],[6M Return vs Nifty]]-AVERAGE(Table2[6M Return vs Nifty]))/_xlfn.STDEV.P(Table2[6M Return vs Nifty])</f>
        <v>0.65399314917577833</v>
      </c>
      <c r="M132">
        <v>-8.7909887131802797</v>
      </c>
      <c r="N132">
        <f>(Table2[[#This Row],[1W Return vs Nifty]]-AVERAGE(Table2[1W Return vs Nifty]))/_xlfn.STDEV.P(Table2[1W Return vs Nifty])</f>
        <v>-0.90953754729909797</v>
      </c>
      <c r="O132">
        <v>242.41</v>
      </c>
      <c r="P132">
        <v>240.505568268411</v>
      </c>
      <c r="Q132">
        <v>205.95612561968099</v>
      </c>
      <c r="R132">
        <v>37.230920280155402</v>
      </c>
      <c r="S132" s="1">
        <f>(Table2[[#This Row],[Close Price]]-Table2[[#This Row],[20D EMA]])/Table2[[#This Row],[20D EMA]]</f>
        <v>-4.1499938121364641E-2</v>
      </c>
      <c r="T132" s="1">
        <f>(Table2[[#This Row],[Close Price]]-Table2[[#This Row],[50D EMA]])/Table2[[#This Row],[50D EMA]]</f>
        <v>-3.391010165431662E-2</v>
      </c>
      <c r="U132" s="1">
        <f>(Table2[[#This Row],[Close Price]]-Table2[[#This Row],[200D EMA]])/Table2[[#This Row],[200D EMA]]</f>
        <v>0.12815289810344357</v>
      </c>
      <c r="V132">
        <v>1.2598951726329899</v>
      </c>
      <c r="W132">
        <v>223.1</v>
      </c>
      <c r="X132">
        <v>236.85</v>
      </c>
      <c r="Y132">
        <v>223.1</v>
      </c>
      <c r="Z132">
        <v>250.5</v>
      </c>
      <c r="AA132">
        <v>223.1</v>
      </c>
      <c r="AB132">
        <v>272.25</v>
      </c>
      <c r="AC132" s="1">
        <f>(Table2[[#This Row],[Close Price]]/Table2[[#This Row],[Day Low]])-1</f>
        <v>4.1461228148812257E-2</v>
      </c>
      <c r="AD132" s="1">
        <f>(Table2[[#This Row],[Day High]]/Table2[[#This Row],[Close Price]])-1</f>
        <v>1.9367333763718575E-2</v>
      </c>
      <c r="AE132" s="1">
        <f>(Table2[[#This Row],[Close Price]]/Table2[[#This Row],[Current Week Low]])-1</f>
        <v>4.1461228148812257E-2</v>
      </c>
      <c r="AF132" s="1">
        <f>(Table2[[#This Row],[Current Week High]]/Table2[[#This Row],[Close Price]])-1</f>
        <v>7.8114912846998008E-2</v>
      </c>
      <c r="AG132" s="1">
        <f>(Table2[[#This Row],[Close Price]]/Table2[[#This Row],[Current Month Low]])-1</f>
        <v>4.1461228148812257E-2</v>
      </c>
      <c r="AH132" s="1">
        <f>(Table2[[#This Row],[Current Month High]]/Table2[[#This Row],[Close Price]])-1</f>
        <v>0.17172369270497101</v>
      </c>
      <c r="AI132">
        <v>22.547880352915801</v>
      </c>
      <c r="AJ132">
        <v>92.422360248447205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-0.01</v>
      </c>
      <c r="AM132" t="s">
        <v>3165</v>
      </c>
      <c r="AN132">
        <v>1.03</v>
      </c>
      <c r="AO132" t="s">
        <v>3166</v>
      </c>
      <c r="AP132">
        <v>8.5711014172283995E-2</v>
      </c>
      <c r="AQ132">
        <f>(Table2[[#This Row],[Sharpe Ratio]]-AVERAGE(Table2[Sharpe Ratio]))/_xlfn.STDEV.P(Table2[Sharpe Ratio])</f>
        <v>0.29547394478777234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0.98378738017103406</v>
      </c>
      <c r="AS132">
        <f>_xlfn.RANK.AVG(Table2[[#This Row],[1Y Return vs Nifty Z-Score]],Table2[1Y Return vs Nifty Z-Score])</f>
        <v>171</v>
      </c>
      <c r="AT132">
        <f>_xlfn.RANK.AVG(Table2[[#This Row],[6M Return vs Nifty Z-Score]],Table2[6M Return vs Nifty Z-Score])</f>
        <v>136</v>
      </c>
      <c r="AU132">
        <f>_xlfn.RANK.AVG(Table2[[#This Row],[Sharpe Ratio Z-Score]],Table2[Sharpe Ratio Z-Score])</f>
        <v>267</v>
      </c>
      <c r="AV132">
        <f>(Table2[[#This Row],[Rank 1Y]]+Table2[[#This Row],[Rank 6M]]+Table2[[#This Row],[Rank Sharpe]])/3</f>
        <v>191.33333333333334</v>
      </c>
    </row>
    <row r="133" spans="1:48" x14ac:dyDescent="0.3">
      <c r="A133" t="s">
        <v>548</v>
      </c>
      <c r="B133" t="s">
        <v>549</v>
      </c>
      <c r="C133" t="s">
        <v>3124</v>
      </c>
      <c r="D133" t="s">
        <v>51</v>
      </c>
      <c r="E133">
        <v>36804.1008493599</v>
      </c>
      <c r="F133">
        <v>2946.4</v>
      </c>
      <c r="G133">
        <v>44.002923616723699</v>
      </c>
      <c r="H133">
        <f>(Table2[[#This Row],[1Y Return vs Nifty]]-AVERAGE(Table2[1Y Return vs Nifty]))/_xlfn.STDEV.P(Table2[1Y Return vs Nifty])</f>
        <v>0.34746612731947185</v>
      </c>
      <c r="I133">
        <v>0.31560750238659802</v>
      </c>
      <c r="J133">
        <f>(Table2[[#This Row],[1M Return vs Nifty]]-AVERAGE(Table2[1M Return vs Nifty]))/_xlfn.STDEV.P(Table2[1M Return vs Nifty])</f>
        <v>0.21705464040662753</v>
      </c>
      <c r="K133">
        <v>29.0627970095351</v>
      </c>
      <c r="L133">
        <f>(Table2[[#This Row],[6M Return vs Nifty]]-AVERAGE(Table2[6M Return vs Nifty]))/_xlfn.STDEV.P(Table2[6M Return vs Nifty])</f>
        <v>0.84708213400231136</v>
      </c>
      <c r="M133">
        <v>-7.6300943543794304</v>
      </c>
      <c r="N133">
        <f>(Table2[[#This Row],[1W Return vs Nifty]]-AVERAGE(Table2[1W Return vs Nifty]))/_xlfn.STDEV.P(Table2[1W Return vs Nifty])</f>
        <v>-0.6809300906527056</v>
      </c>
      <c r="O133">
        <v>3205.03</v>
      </c>
      <c r="P133">
        <v>3121.35838091399</v>
      </c>
      <c r="Q133">
        <v>2590.05201695392</v>
      </c>
      <c r="R133">
        <v>21.251303397532901</v>
      </c>
      <c r="S133" s="1">
        <f>(Table2[[#This Row],[Close Price]]-Table2[[#This Row],[20D EMA]])/Table2[[#This Row],[20D EMA]]</f>
        <v>-8.0695032495795696E-2</v>
      </c>
      <c r="T133" s="1">
        <f>(Table2[[#This Row],[Close Price]]-Table2[[#This Row],[50D EMA]])/Table2[[#This Row],[50D EMA]]</f>
        <v>-5.6052000303393211E-2</v>
      </c>
      <c r="U133" s="1">
        <f>(Table2[[#This Row],[Close Price]]-Table2[[#This Row],[200D EMA]])/Table2[[#This Row],[200D EMA]]</f>
        <v>0.13758333064876818</v>
      </c>
      <c r="V133">
        <v>0.60068530204457404</v>
      </c>
      <c r="W133">
        <v>2920.1</v>
      </c>
      <c r="X133">
        <v>3009.95</v>
      </c>
      <c r="Y133">
        <v>2920.1</v>
      </c>
      <c r="Z133">
        <v>3216.4</v>
      </c>
      <c r="AA133">
        <v>2920.1</v>
      </c>
      <c r="AB133">
        <v>3428</v>
      </c>
      <c r="AC133" s="1">
        <f>(Table2[[#This Row],[Close Price]]/Table2[[#This Row],[Day Low]])-1</f>
        <v>9.0065408718880136E-3</v>
      </c>
      <c r="AD133" s="1">
        <f>(Table2[[#This Row],[Day High]]/Table2[[#This Row],[Close Price]])-1</f>
        <v>2.1568693999456823E-2</v>
      </c>
      <c r="AE133" s="1">
        <f>(Table2[[#This Row],[Close Price]]/Table2[[#This Row],[Current Week Low]])-1</f>
        <v>9.0065408718880136E-3</v>
      </c>
      <c r="AF133" s="1">
        <f>(Table2[[#This Row],[Current Week High]]/Table2[[#This Row],[Close Price]])-1</f>
        <v>9.1637252240021727E-2</v>
      </c>
      <c r="AG133" s="1">
        <f>(Table2[[#This Row],[Close Price]]/Table2[[#This Row],[Current Month Low]])-1</f>
        <v>9.0065408718880136E-3</v>
      </c>
      <c r="AH133" s="1">
        <f>(Table2[[#This Row],[Current Month High]]/Table2[[#This Row],[Close Price]])-1</f>
        <v>0.16345370621775723</v>
      </c>
      <c r="AI133">
        <v>18.279934835731702</v>
      </c>
      <c r="AJ133">
        <v>78.564285930729298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</v>
      </c>
      <c r="AM133" t="s">
        <v>3167</v>
      </c>
      <c r="AN133">
        <v>-10.98</v>
      </c>
      <c r="AO133" t="s">
        <v>3165</v>
      </c>
      <c r="AP133">
        <v>8.4519716585170004E-2</v>
      </c>
      <c r="AQ133">
        <f>(Table2[[#This Row],[Sharpe Ratio]]-AVERAGE(Table2[Sharpe Ratio]))/_xlfn.STDEV.P(Table2[Sharpe Ratio])</f>
        <v>0.28145766666739624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1.0121304777431015</v>
      </c>
      <c r="AS133">
        <f>_xlfn.RANK.AVG(Table2[[#This Row],[1Y Return vs Nifty Z-Score]],Table2[1Y Return vs Nifty Z-Score])</f>
        <v>202</v>
      </c>
      <c r="AT133">
        <f>_xlfn.RANK.AVG(Table2[[#This Row],[6M Return vs Nifty Z-Score]],Table2[6M Return vs Nifty Z-Score])</f>
        <v>105</v>
      </c>
      <c r="AU133">
        <f>_xlfn.RANK.AVG(Table2[[#This Row],[Sharpe Ratio Z-Score]],Table2[Sharpe Ratio Z-Score])</f>
        <v>270</v>
      </c>
      <c r="AV133">
        <f>(Table2[[#This Row],[Rank 1Y]]+Table2[[#This Row],[Rank 6M]]+Table2[[#This Row],[Rank Sharpe]])/3</f>
        <v>192.33333333333334</v>
      </c>
    </row>
    <row r="134" spans="1:48" x14ac:dyDescent="0.3">
      <c r="A134" t="s">
        <v>620</v>
      </c>
      <c r="B134" t="s">
        <v>621</v>
      </c>
      <c r="C134" t="s">
        <v>3122</v>
      </c>
      <c r="D134" t="s">
        <v>240</v>
      </c>
      <c r="E134">
        <v>29896.009491000001</v>
      </c>
      <c r="F134">
        <v>2235</v>
      </c>
      <c r="G134">
        <v>61.5056609113348</v>
      </c>
      <c r="H134">
        <f>(Table2[[#This Row],[1Y Return vs Nifty]]-AVERAGE(Table2[1Y Return vs Nifty]))/_xlfn.STDEV.P(Table2[1Y Return vs Nifty])</f>
        <v>0.64707515781738434</v>
      </c>
      <c r="I134">
        <v>8.0930315661860792</v>
      </c>
      <c r="J134">
        <f>(Table2[[#This Row],[1M Return vs Nifty]]-AVERAGE(Table2[1M Return vs Nifty]))/_xlfn.STDEV.P(Table2[1M Return vs Nifty])</f>
        <v>1.1116940868107321</v>
      </c>
      <c r="K134">
        <v>20.653432551392299</v>
      </c>
      <c r="L134">
        <f>(Table2[[#This Row],[6M Return vs Nifty]]-AVERAGE(Table2[6M Return vs Nifty]))/_xlfn.STDEV.P(Table2[6M Return vs Nifty])</f>
        <v>0.55765860048739868</v>
      </c>
      <c r="M134">
        <v>0.49034771914550102</v>
      </c>
      <c r="N134">
        <f>(Table2[[#This Row],[1W Return vs Nifty]]-AVERAGE(Table2[1W Return vs Nifty]))/_xlfn.STDEV.P(Table2[1W Return vs Nifty])</f>
        <v>0.91817631829777013</v>
      </c>
      <c r="O134">
        <v>2144.48</v>
      </c>
      <c r="P134">
        <v>2035.2098639518399</v>
      </c>
      <c r="Q134">
        <v>1775.8600494633299</v>
      </c>
      <c r="R134">
        <v>64.563548472728698</v>
      </c>
      <c r="S134" s="1">
        <f>(Table2[[#This Row],[Close Price]]-Table2[[#This Row],[20D EMA]])/Table2[[#This Row],[20D EMA]]</f>
        <v>4.221069909721703E-2</v>
      </c>
      <c r="T134" s="1">
        <f>(Table2[[#This Row],[Close Price]]-Table2[[#This Row],[50D EMA]])/Table2[[#This Row],[50D EMA]]</f>
        <v>9.8166847354120249E-2</v>
      </c>
      <c r="U134" s="1">
        <f>(Table2[[#This Row],[Close Price]]-Table2[[#This Row],[200D EMA]])/Table2[[#This Row],[200D EMA]]</f>
        <v>0.25854512053211826</v>
      </c>
      <c r="V134">
        <v>0.65632354105666502</v>
      </c>
      <c r="W134">
        <v>2131.0500000000002</v>
      </c>
      <c r="X134">
        <v>2247</v>
      </c>
      <c r="Y134">
        <v>2083.1</v>
      </c>
      <c r="Z134">
        <v>2247</v>
      </c>
      <c r="AA134">
        <v>1927.75</v>
      </c>
      <c r="AB134">
        <v>2280</v>
      </c>
      <c r="AC134" s="1">
        <f>(Table2[[#This Row],[Close Price]]/Table2[[#This Row],[Day Low]])-1</f>
        <v>4.8778771028366252E-2</v>
      </c>
      <c r="AD134" s="1">
        <f>(Table2[[#This Row],[Day High]]/Table2[[#This Row],[Close Price]])-1</f>
        <v>5.3691275167784269E-3</v>
      </c>
      <c r="AE134" s="1">
        <f>(Table2[[#This Row],[Close Price]]/Table2[[#This Row],[Current Week Low]])-1</f>
        <v>7.2920167058710517E-2</v>
      </c>
      <c r="AF134" s="1">
        <f>(Table2[[#This Row],[Current Week High]]/Table2[[#This Row],[Close Price]])-1</f>
        <v>5.3691275167784269E-3</v>
      </c>
      <c r="AG134" s="1">
        <f>(Table2[[#This Row],[Close Price]]/Table2[[#This Row],[Current Month Low]])-1</f>
        <v>0.15938270003890542</v>
      </c>
      <c r="AH134" s="1">
        <f>(Table2[[#This Row],[Current Month High]]/Table2[[#This Row],[Close Price]])-1</f>
        <v>2.0134228187919545E-2</v>
      </c>
      <c r="AI134">
        <v>4.3713646532438304</v>
      </c>
      <c r="AJ134">
        <v>95.837897042716307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0.31</v>
      </c>
      <c r="AM134" t="s">
        <v>3166</v>
      </c>
      <c r="AN134">
        <v>11.35</v>
      </c>
      <c r="AO134" t="s">
        <v>3166</v>
      </c>
      <c r="AP134">
        <v>8.2700509019168006E-2</v>
      </c>
      <c r="AQ134">
        <f>(Table2[[#This Row],[Sharpe Ratio]]-AVERAGE(Table2[Sharpe Ratio]))/_xlfn.STDEV.P(Table2[Sharpe Ratio])</f>
        <v>0.26005367871376617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3.4946578421270518</v>
      </c>
      <c r="AS134">
        <f>_xlfn.RANK.AVG(Table2[[#This Row],[1Y Return vs Nifty Z-Score]],Table2[1Y Return vs Nifty Z-Score])</f>
        <v>143</v>
      </c>
      <c r="AT134">
        <f>_xlfn.RANK.AVG(Table2[[#This Row],[6M Return vs Nifty Z-Score]],Table2[6M Return vs Nifty Z-Score])</f>
        <v>157</v>
      </c>
      <c r="AU134">
        <f>_xlfn.RANK.AVG(Table2[[#This Row],[Sharpe Ratio Z-Score]],Table2[Sharpe Ratio Z-Score])</f>
        <v>277</v>
      </c>
      <c r="AV134">
        <f>(Table2[[#This Row],[Rank 1Y]]+Table2[[#This Row],[Rank 6M]]+Table2[[#This Row],[Rank Sharpe]])/3</f>
        <v>192.33333333333334</v>
      </c>
    </row>
    <row r="135" spans="1:48" x14ac:dyDescent="0.3">
      <c r="A135" t="s">
        <v>1631</v>
      </c>
      <c r="B135" t="s">
        <v>1632</v>
      </c>
      <c r="C135" t="s">
        <v>3123</v>
      </c>
      <c r="D135" t="s">
        <v>48</v>
      </c>
      <c r="E135">
        <v>5459.2662578999998</v>
      </c>
      <c r="F135">
        <v>721.5</v>
      </c>
      <c r="G135">
        <v>45.323342846134402</v>
      </c>
      <c r="H135">
        <f>(Table2[[#This Row],[1Y Return vs Nifty]]-AVERAGE(Table2[1Y Return vs Nifty]))/_xlfn.STDEV.P(Table2[1Y Return vs Nifty])</f>
        <v>0.37006885045446086</v>
      </c>
      <c r="I135">
        <v>-0.97436044785757503</v>
      </c>
      <c r="J135">
        <f>(Table2[[#This Row],[1M Return vs Nifty]]-AVERAGE(Table2[1M Return vs Nifty]))/_xlfn.STDEV.P(Table2[1M Return vs Nifty])</f>
        <v>6.866923626528551E-2</v>
      </c>
      <c r="K135">
        <v>4.6929290518235103</v>
      </c>
      <c r="L135">
        <f>(Table2[[#This Row],[6M Return vs Nifty]]-AVERAGE(Table2[6M Return vs Nifty]))/_xlfn.STDEV.P(Table2[6M Return vs Nifty])</f>
        <v>8.3489181071316199E-3</v>
      </c>
      <c r="M135">
        <v>-0.730082844818285</v>
      </c>
      <c r="N135">
        <f>(Table2[[#This Row],[1W Return vs Nifty]]-AVERAGE(Table2[1W Return vs Nifty]))/_xlfn.STDEV.P(Table2[1W Return vs Nifty])</f>
        <v>0.67784477983678804</v>
      </c>
      <c r="O135">
        <v>744.55</v>
      </c>
      <c r="P135">
        <v>769.11515450609795</v>
      </c>
      <c r="Q135">
        <v>705.76431378299799</v>
      </c>
      <c r="R135">
        <v>36.9963197578737</v>
      </c>
      <c r="S135" s="1">
        <f>(Table2[[#This Row],[Close Price]]-Table2[[#This Row],[20D EMA]])/Table2[[#This Row],[20D EMA]]</f>
        <v>-3.0958296957893972E-2</v>
      </c>
      <c r="T135" s="1">
        <f>(Table2[[#This Row],[Close Price]]-Table2[[#This Row],[50D EMA]])/Table2[[#This Row],[50D EMA]]</f>
        <v>-6.1909005728374884E-2</v>
      </c>
      <c r="U135" s="1">
        <f>(Table2[[#This Row],[Close Price]]-Table2[[#This Row],[200D EMA]])/Table2[[#This Row],[200D EMA]]</f>
        <v>2.2295950517328477E-2</v>
      </c>
      <c r="V135">
        <v>0.71065692781426903</v>
      </c>
      <c r="W135">
        <v>689.15</v>
      </c>
      <c r="X135">
        <v>733</v>
      </c>
      <c r="Y135">
        <v>689.15</v>
      </c>
      <c r="Z135">
        <v>744.55</v>
      </c>
      <c r="AA135">
        <v>689.15</v>
      </c>
      <c r="AB135">
        <v>803</v>
      </c>
      <c r="AC135" s="1">
        <f>(Table2[[#This Row],[Close Price]]/Table2[[#This Row],[Day Low]])-1</f>
        <v>4.6941884930711719E-2</v>
      </c>
      <c r="AD135" s="1">
        <f>(Table2[[#This Row],[Day High]]/Table2[[#This Row],[Close Price]])-1</f>
        <v>1.5939015939016032E-2</v>
      </c>
      <c r="AE135" s="1">
        <f>(Table2[[#This Row],[Close Price]]/Table2[[#This Row],[Current Week Low]])-1</f>
        <v>4.6941884930711719E-2</v>
      </c>
      <c r="AF135" s="1">
        <f>(Table2[[#This Row],[Current Week High]]/Table2[[#This Row],[Close Price]])-1</f>
        <v>3.1947331947331792E-2</v>
      </c>
      <c r="AG135" s="1">
        <f>(Table2[[#This Row],[Close Price]]/Table2[[#This Row],[Current Month Low]])-1</f>
        <v>4.6941884930711719E-2</v>
      </c>
      <c r="AH135" s="1">
        <f>(Table2[[#This Row],[Current Month High]]/Table2[[#This Row],[Close Price]])-1</f>
        <v>0.11295911295911298</v>
      </c>
      <c r="AI135">
        <v>29.840609840609801</v>
      </c>
      <c r="AJ135">
        <v>83.331215855672696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-0.09</v>
      </c>
      <c r="AM135" t="s">
        <v>3165</v>
      </c>
      <c r="AN135">
        <v>0.56000000000000005</v>
      </c>
      <c r="AO135" t="s">
        <v>3166</v>
      </c>
      <c r="AP135">
        <v>0.18565983390475499</v>
      </c>
      <c r="AQ135">
        <f>(Table2[[#This Row],[Sharpe Ratio]]-AVERAGE(Table2[Sharpe Ratio]))/_xlfn.STDEV.P(Table2[Sharpe Ratio])</f>
        <v>1.4714273508275331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199</v>
      </c>
      <c r="AT135">
        <f>_xlfn.RANK.AVG(Table2[[#This Row],[6M Return vs Nifty Z-Score]],Table2[6M Return vs Nifty Z-Score])</f>
        <v>325</v>
      </c>
      <c r="AU135">
        <f>_xlfn.RANK.AVG(Table2[[#This Row],[Sharpe Ratio Z-Score]],Table2[Sharpe Ratio Z-Score])</f>
        <v>54</v>
      </c>
      <c r="AV135">
        <f>(Table2[[#This Row],[Rank 1Y]]+Table2[[#This Row],[Rank 6M]]+Table2[[#This Row],[Rank Sharpe]])/3</f>
        <v>192.66666666666666</v>
      </c>
    </row>
    <row r="136" spans="1:48" x14ac:dyDescent="0.3">
      <c r="A136" t="s">
        <v>1485</v>
      </c>
      <c r="B136" t="s">
        <v>1486</v>
      </c>
      <c r="C136" t="s">
        <v>3134</v>
      </c>
      <c r="D136" t="s">
        <v>166</v>
      </c>
      <c r="E136">
        <v>6696.69802875</v>
      </c>
      <c r="F136">
        <v>967.35</v>
      </c>
      <c r="G136">
        <v>82.292533084680102</v>
      </c>
      <c r="H136">
        <f>(Table2[[#This Row],[1Y Return vs Nifty]]-AVERAGE(Table2[1Y Return vs Nifty]))/_xlfn.STDEV.P(Table2[1Y Return vs Nifty])</f>
        <v>1.0029014788156165</v>
      </c>
      <c r="I136">
        <v>-0.97850286622162497</v>
      </c>
      <c r="J136">
        <f>(Table2[[#This Row],[1M Return vs Nifty]]-AVERAGE(Table2[1M Return vs Nifty]))/_xlfn.STDEV.P(Table2[1M Return vs Nifty])</f>
        <v>6.8192732625830185E-2</v>
      </c>
      <c r="K136">
        <v>25.663795092783499</v>
      </c>
      <c r="L136">
        <f>(Table2[[#This Row],[6M Return vs Nifty]]-AVERAGE(Table2[6M Return vs Nifty]))/_xlfn.STDEV.P(Table2[6M Return vs Nifty])</f>
        <v>0.73009931680289253</v>
      </c>
      <c r="M136">
        <v>-10.3537677950541</v>
      </c>
      <c r="N136">
        <f>(Table2[[#This Row],[1W Return vs Nifty]]-AVERAGE(Table2[1W Return vs Nifty]))/_xlfn.STDEV.P(Table2[1W Return vs Nifty])</f>
        <v>-1.217285576651566</v>
      </c>
      <c r="O136">
        <v>1040.47</v>
      </c>
      <c r="P136">
        <v>1017.96120375295</v>
      </c>
      <c r="Q136">
        <v>834.16119597670195</v>
      </c>
      <c r="R136">
        <v>35.867520872144198</v>
      </c>
      <c r="S136" s="1">
        <f>(Table2[[#This Row],[Close Price]]-Table2[[#This Row],[20D EMA]])/Table2[[#This Row],[20D EMA]]</f>
        <v>-7.0275932991821E-2</v>
      </c>
      <c r="T136" s="1">
        <f>(Table2[[#This Row],[Close Price]]-Table2[[#This Row],[50D EMA]])/Table2[[#This Row],[50D EMA]]</f>
        <v>-4.971820494372485E-2</v>
      </c>
      <c r="U136" s="1">
        <f>(Table2[[#This Row],[Close Price]]-Table2[[#This Row],[200D EMA]])/Table2[[#This Row],[200D EMA]]</f>
        <v>0.159667945075472</v>
      </c>
      <c r="V136">
        <v>2.27309665421883</v>
      </c>
      <c r="W136">
        <v>943.5</v>
      </c>
      <c r="X136">
        <v>988.8</v>
      </c>
      <c r="Y136">
        <v>943.5</v>
      </c>
      <c r="Z136">
        <v>1048.45</v>
      </c>
      <c r="AA136">
        <v>943.5</v>
      </c>
      <c r="AB136">
        <v>1234.45</v>
      </c>
      <c r="AC136" s="1">
        <f>(Table2[[#This Row],[Close Price]]/Table2[[#This Row],[Day Low]])-1</f>
        <v>2.5278219395866497E-2</v>
      </c>
      <c r="AD136" s="1">
        <f>(Table2[[#This Row],[Day High]]/Table2[[#This Row],[Close Price]])-1</f>
        <v>2.2173980462087073E-2</v>
      </c>
      <c r="AE136" s="1">
        <f>(Table2[[#This Row],[Close Price]]/Table2[[#This Row],[Current Week Low]])-1</f>
        <v>2.5278219395866497E-2</v>
      </c>
      <c r="AF136" s="1">
        <f>(Table2[[#This Row],[Current Week High]]/Table2[[#This Row],[Close Price]])-1</f>
        <v>8.383728743474439E-2</v>
      </c>
      <c r="AG136" s="1">
        <f>(Table2[[#This Row],[Close Price]]/Table2[[#This Row],[Current Month Low]])-1</f>
        <v>2.5278219395866497E-2</v>
      </c>
      <c r="AH136" s="1">
        <f>(Table2[[#This Row],[Current Month High]]/Table2[[#This Row],[Close Price]])-1</f>
        <v>0.27611515997312241</v>
      </c>
      <c r="AI136">
        <v>27.6115159973122</v>
      </c>
      <c r="AJ136">
        <v>121.31091283459099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0.09</v>
      </c>
      <c r="AM136" t="s">
        <v>3166</v>
      </c>
      <c r="AN136">
        <v>-2.38</v>
      </c>
      <c r="AO136" t="s">
        <v>3165</v>
      </c>
      <c r="AP136">
        <v>5.5412408881548997E-2</v>
      </c>
      <c r="AQ136">
        <f>(Table2[[#This Row],[Sharpe Ratio]]-AVERAGE(Table2[Sharpe Ratio]))/_xlfn.STDEV.P(Table2[Sharpe Ratio])</f>
        <v>-6.1005983492149946E-2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0.52290196810062328</v>
      </c>
      <c r="AS136">
        <f>_xlfn.RANK.AVG(Table2[[#This Row],[1Y Return vs Nifty Z-Score]],Table2[1Y Return vs Nifty Z-Score])</f>
        <v>103</v>
      </c>
      <c r="AT136">
        <f>_xlfn.RANK.AVG(Table2[[#This Row],[6M Return vs Nifty Z-Score]],Table2[6M Return vs Nifty Z-Score])</f>
        <v>126</v>
      </c>
      <c r="AU136">
        <f>_xlfn.RANK.AVG(Table2[[#This Row],[Sharpe Ratio Z-Score]],Table2[Sharpe Ratio Z-Score])</f>
        <v>351</v>
      </c>
      <c r="AV136">
        <f>(Table2[[#This Row],[Rank 1Y]]+Table2[[#This Row],[Rank 6M]]+Table2[[#This Row],[Rank Sharpe]])/3</f>
        <v>193.33333333333334</v>
      </c>
    </row>
    <row r="137" spans="1:48" x14ac:dyDescent="0.3">
      <c r="A137" t="s">
        <v>1554</v>
      </c>
      <c r="B137" t="s">
        <v>1555</v>
      </c>
      <c r="C137" t="s">
        <v>3131</v>
      </c>
      <c r="D137" t="s">
        <v>163</v>
      </c>
      <c r="E137">
        <v>6202.2955612149999</v>
      </c>
      <c r="F137">
        <v>397.15</v>
      </c>
      <c r="G137">
        <v>37.078328140303803</v>
      </c>
      <c r="H137">
        <f>(Table2[[#This Row],[1Y Return vs Nifty]]-AVERAGE(Table2[1Y Return vs Nifty]))/_xlfn.STDEV.P(Table2[1Y Return vs Nifty])</f>
        <v>0.22893202020474279</v>
      </c>
      <c r="I137">
        <v>8.5275922597545204</v>
      </c>
      <c r="J137">
        <f>(Table2[[#This Row],[1M Return vs Nifty]]-AVERAGE(Table2[1M Return vs Nifty]))/_xlfn.STDEV.P(Table2[1M Return vs Nifty])</f>
        <v>1.1616817350518294</v>
      </c>
      <c r="K137">
        <v>7.5141977856483004</v>
      </c>
      <c r="L137">
        <f>(Table2[[#This Row],[6M Return vs Nifty]]-AVERAGE(Table2[6M Return vs Nifty]))/_xlfn.STDEV.P(Table2[6M Return vs Nifty])</f>
        <v>0.10544799973250416</v>
      </c>
      <c r="M137">
        <v>0.368048902388314</v>
      </c>
      <c r="N137">
        <f>(Table2[[#This Row],[1W Return vs Nifty]]-AVERAGE(Table2[1W Return vs Nifty]))/_xlfn.STDEV.P(Table2[1W Return vs Nifty])</f>
        <v>0.89409279920943252</v>
      </c>
      <c r="O137">
        <v>402.67</v>
      </c>
      <c r="P137">
        <v>402.89115969463001</v>
      </c>
      <c r="Q137">
        <v>354.31645334113102</v>
      </c>
      <c r="R137">
        <v>44.716666794653001</v>
      </c>
      <c r="S137" s="1">
        <f>(Table2[[#This Row],[Close Price]]-Table2[[#This Row],[20D EMA]])/Table2[[#This Row],[20D EMA]]</f>
        <v>-1.3708495790597856E-2</v>
      </c>
      <c r="T137" s="1">
        <f>(Table2[[#This Row],[Close Price]]-Table2[[#This Row],[50D EMA]])/Table2[[#This Row],[50D EMA]]</f>
        <v>-1.4249902378055453E-2</v>
      </c>
      <c r="U137" s="1">
        <f>(Table2[[#This Row],[Close Price]]-Table2[[#This Row],[200D EMA]])/Table2[[#This Row],[200D EMA]]</f>
        <v>0.12089065087143837</v>
      </c>
      <c r="V137">
        <v>0.96412773354047598</v>
      </c>
      <c r="W137">
        <v>389.35</v>
      </c>
      <c r="X137">
        <v>408.95</v>
      </c>
      <c r="Y137">
        <v>389.35</v>
      </c>
      <c r="Z137">
        <v>427</v>
      </c>
      <c r="AA137">
        <v>372.2</v>
      </c>
      <c r="AB137">
        <v>427</v>
      </c>
      <c r="AC137" s="1">
        <f>(Table2[[#This Row],[Close Price]]/Table2[[#This Row],[Day Low]])-1</f>
        <v>2.003338898163598E-2</v>
      </c>
      <c r="AD137" s="1">
        <f>(Table2[[#This Row],[Day High]]/Table2[[#This Row],[Close Price]])-1</f>
        <v>2.9711695832808749E-2</v>
      </c>
      <c r="AE137" s="1">
        <f>(Table2[[#This Row],[Close Price]]/Table2[[#This Row],[Current Week Low]])-1</f>
        <v>2.003338898163598E-2</v>
      </c>
      <c r="AF137" s="1">
        <f>(Table2[[#This Row],[Current Week High]]/Table2[[#This Row],[Close Price]])-1</f>
        <v>7.5160518695706946E-2</v>
      </c>
      <c r="AG137" s="1">
        <f>(Table2[[#This Row],[Close Price]]/Table2[[#This Row],[Current Month Low]])-1</f>
        <v>6.7033852767329316E-2</v>
      </c>
      <c r="AH137" s="1">
        <f>(Table2[[#This Row],[Current Month High]]/Table2[[#This Row],[Close Price]])-1</f>
        <v>7.5160518695706946E-2</v>
      </c>
      <c r="AI137">
        <v>13.559108649124999</v>
      </c>
      <c r="AJ137">
        <v>75.691218756912093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0.04</v>
      </c>
      <c r="AM137" t="s">
        <v>3166</v>
      </c>
      <c r="AN137">
        <v>3.38</v>
      </c>
      <c r="AO137" t="s">
        <v>3166</v>
      </c>
      <c r="AP137">
        <v>0.1806603825485</v>
      </c>
      <c r="AQ137">
        <f>(Table2[[#This Row],[Sharpe Ratio]]-AVERAGE(Table2[Sharpe Ratio]))/_xlfn.STDEV.P(Table2[Sharpe Ratio])</f>
        <v>1.4126060274096623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224</v>
      </c>
      <c r="AT137">
        <f>_xlfn.RANK.AVG(Table2[[#This Row],[6M Return vs Nifty Z-Score]],Table2[6M Return vs Nifty Z-Score])</f>
        <v>295</v>
      </c>
      <c r="AU137">
        <f>_xlfn.RANK.AVG(Table2[[#This Row],[Sharpe Ratio Z-Score]],Table2[Sharpe Ratio Z-Score])</f>
        <v>62</v>
      </c>
      <c r="AV137">
        <f>(Table2[[#This Row],[Rank 1Y]]+Table2[[#This Row],[Rank 6M]]+Table2[[#This Row],[Rank Sharpe]])/3</f>
        <v>193.66666666666666</v>
      </c>
    </row>
    <row r="138" spans="1:48" x14ac:dyDescent="0.3">
      <c r="A138" t="s">
        <v>313</v>
      </c>
      <c r="B138" t="s">
        <v>314</v>
      </c>
      <c r="C138" t="s">
        <v>3118</v>
      </c>
      <c r="D138" t="s">
        <v>18</v>
      </c>
      <c r="E138">
        <v>84655.418838844998</v>
      </c>
      <c r="F138">
        <v>397.85</v>
      </c>
      <c r="G138">
        <v>112.74768186848</v>
      </c>
      <c r="H138">
        <f>(Table2[[#This Row],[1Y Return vs Nifty]]-AVERAGE(Table2[1Y Return vs Nifty]))/_xlfn.STDEV.P(Table2[1Y Return vs Nifty])</f>
        <v>1.5242277975048277</v>
      </c>
      <c r="I138">
        <v>6.7251877449135096</v>
      </c>
      <c r="J138">
        <f>(Table2[[#This Row],[1M Return vs Nifty]]-AVERAGE(Table2[1M Return vs Nifty]))/_xlfn.STDEV.P(Table2[1M Return vs Nifty])</f>
        <v>0.95435059763075003</v>
      </c>
      <c r="K138">
        <v>14.2872098199545</v>
      </c>
      <c r="L138">
        <f>(Table2[[#This Row],[6M Return vs Nifty]]-AVERAGE(Table2[6M Return vs Nifty]))/_xlfn.STDEV.P(Table2[6M Return vs Nifty])</f>
        <v>0.33855349602358187</v>
      </c>
      <c r="M138">
        <v>-3.49788951826751</v>
      </c>
      <c r="N138">
        <f>(Table2[[#This Row],[1W Return vs Nifty]]-AVERAGE(Table2[1W Return vs Nifty]))/_xlfn.STDEV.P(Table2[1W Return vs Nifty])</f>
        <v>0.13279842026990046</v>
      </c>
      <c r="O138">
        <v>412.65</v>
      </c>
      <c r="P138">
        <v>405.70943709238202</v>
      </c>
      <c r="Q138">
        <v>350.61145978931103</v>
      </c>
      <c r="R138">
        <v>36.443623320820301</v>
      </c>
      <c r="S138" s="1">
        <f>(Table2[[#This Row],[Close Price]]-Table2[[#This Row],[20D EMA]])/Table2[[#This Row],[20D EMA]]</f>
        <v>-3.5865745789409806E-2</v>
      </c>
      <c r="T138" s="1">
        <f>(Table2[[#This Row],[Close Price]]-Table2[[#This Row],[50D EMA]])/Table2[[#This Row],[50D EMA]]</f>
        <v>-1.9372083500715717E-2</v>
      </c>
      <c r="U138" s="1">
        <f>(Table2[[#This Row],[Close Price]]-Table2[[#This Row],[200D EMA]])/Table2[[#This Row],[200D EMA]]</f>
        <v>0.13473187738665335</v>
      </c>
      <c r="V138">
        <v>0.81559816948838604</v>
      </c>
      <c r="W138">
        <v>394.2</v>
      </c>
      <c r="X138">
        <v>403.3</v>
      </c>
      <c r="Y138">
        <v>394.2</v>
      </c>
      <c r="Z138">
        <v>436.3</v>
      </c>
      <c r="AA138">
        <v>381.5</v>
      </c>
      <c r="AB138">
        <v>446.05</v>
      </c>
      <c r="AC138" s="1">
        <f>(Table2[[#This Row],[Close Price]]/Table2[[#This Row],[Day Low]])-1</f>
        <v>9.2592592592593004E-3</v>
      </c>
      <c r="AD138" s="1">
        <f>(Table2[[#This Row],[Day High]]/Table2[[#This Row],[Close Price]])-1</f>
        <v>1.3698630136986356E-2</v>
      </c>
      <c r="AE138" s="1">
        <f>(Table2[[#This Row],[Close Price]]/Table2[[#This Row],[Current Week Low]])-1</f>
        <v>9.2592592592593004E-3</v>
      </c>
      <c r="AF138" s="1">
        <f>(Table2[[#This Row],[Current Week High]]/Table2[[#This Row],[Close Price]])-1</f>
        <v>9.6644463993967644E-2</v>
      </c>
      <c r="AG138" s="1">
        <f>(Table2[[#This Row],[Close Price]]/Table2[[#This Row],[Current Month Low]])-1</f>
        <v>4.2857142857142927E-2</v>
      </c>
      <c r="AH138" s="1">
        <f>(Table2[[#This Row],[Current Month High]]/Table2[[#This Row],[Close Price]])-1</f>
        <v>0.12115118763353028</v>
      </c>
      <c r="AI138">
        <v>14.9051149930878</v>
      </c>
      <c r="AJ138">
        <v>149.48787625418001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</v>
      </c>
      <c r="AM138" t="s">
        <v>3166</v>
      </c>
      <c r="AN138">
        <v>1.07</v>
      </c>
      <c r="AO138" t="s">
        <v>3166</v>
      </c>
      <c r="AP138">
        <v>7.0460395873834999E-2</v>
      </c>
      <c r="AQ138">
        <f>(Table2[[#This Row],[Sharpe Ratio]]-AVERAGE(Table2[Sharpe Ratio]))/_xlfn.STDEV.P(Table2[Sharpe Ratio])</f>
        <v>0.11604194568786637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3.0659722571169263</v>
      </c>
      <c r="AS138">
        <f>_xlfn.RANK.AVG(Table2[[#This Row],[1Y Return vs Nifty Z-Score]],Table2[1Y Return vs Nifty Z-Score])</f>
        <v>55</v>
      </c>
      <c r="AT138">
        <f>_xlfn.RANK.AVG(Table2[[#This Row],[6M Return vs Nifty Z-Score]],Table2[6M Return vs Nifty Z-Score])</f>
        <v>216</v>
      </c>
      <c r="AU138">
        <f>_xlfn.RANK.AVG(Table2[[#This Row],[Sharpe Ratio Z-Score]],Table2[Sharpe Ratio Z-Score])</f>
        <v>313</v>
      </c>
      <c r="AV138">
        <f>(Table2[[#This Row],[Rank 1Y]]+Table2[[#This Row],[Rank 6M]]+Table2[[#This Row],[Rank Sharpe]])/3</f>
        <v>194.66666666666666</v>
      </c>
    </row>
    <row r="139" spans="1:48" x14ac:dyDescent="0.3">
      <c r="A139" t="s">
        <v>1011</v>
      </c>
      <c r="B139" t="s">
        <v>1012</v>
      </c>
      <c r="C139" t="s">
        <v>3120</v>
      </c>
      <c r="D139" t="s">
        <v>545</v>
      </c>
      <c r="E139">
        <v>13540.1631920789</v>
      </c>
      <c r="F139">
        <v>141.66999999999999</v>
      </c>
      <c r="G139">
        <v>48.497084285218499</v>
      </c>
      <c r="H139">
        <f>(Table2[[#This Row],[1Y Return vs Nifty]]-AVERAGE(Table2[1Y Return vs Nifty]))/_xlfn.STDEV.P(Table2[1Y Return vs Nifty])</f>
        <v>0.42439644388225012</v>
      </c>
      <c r="I139">
        <v>14.339659517624501</v>
      </c>
      <c r="J139">
        <f>(Table2[[#This Row],[1M Return vs Nifty]]-AVERAGE(Table2[1M Return vs Nifty]))/_xlfn.STDEV.P(Table2[1M Return vs Nifty])</f>
        <v>1.83024559262089</v>
      </c>
      <c r="K139">
        <v>65.012727393904797</v>
      </c>
      <c r="L139">
        <f>(Table2[[#This Row],[6M Return vs Nifty]]-AVERAGE(Table2[6M Return vs Nifty]))/_xlfn.STDEV.P(Table2[6M Return vs Nifty])</f>
        <v>2.0843642060600232</v>
      </c>
      <c r="M139">
        <v>-10.7478144920441</v>
      </c>
      <c r="N139">
        <f>(Table2[[#This Row],[1W Return vs Nifty]]-AVERAGE(Table2[1W Return vs Nifty]))/_xlfn.STDEV.P(Table2[1W Return vs Nifty])</f>
        <v>-1.2948826573125882</v>
      </c>
      <c r="O139">
        <v>144.97999999999999</v>
      </c>
      <c r="P139">
        <v>131.28753744506901</v>
      </c>
      <c r="Q139">
        <v>104.46586853414</v>
      </c>
      <c r="R139">
        <v>41.797610049297703</v>
      </c>
      <c r="S139" s="1">
        <f>(Table2[[#This Row],[Close Price]]-Table2[[#This Row],[20D EMA]])/Table2[[#This Row],[20D EMA]]</f>
        <v>-2.283073527383089E-2</v>
      </c>
      <c r="T139" s="1">
        <f>(Table2[[#This Row],[Close Price]]-Table2[[#This Row],[50D EMA]])/Table2[[#This Row],[50D EMA]]</f>
        <v>7.9081859230355558E-2</v>
      </c>
      <c r="U139" s="1">
        <f>(Table2[[#This Row],[Close Price]]-Table2[[#This Row],[200D EMA]])/Table2[[#This Row],[200D EMA]]</f>
        <v>0.35613671707234673</v>
      </c>
      <c r="V139">
        <v>1.33855443907352</v>
      </c>
      <c r="W139">
        <v>136.43</v>
      </c>
      <c r="X139">
        <v>145.41999999999999</v>
      </c>
      <c r="Y139">
        <v>136.43</v>
      </c>
      <c r="Z139">
        <v>168.75</v>
      </c>
      <c r="AA139">
        <v>134.68</v>
      </c>
      <c r="AB139">
        <v>168.75</v>
      </c>
      <c r="AC139" s="1">
        <f>(Table2[[#This Row],[Close Price]]/Table2[[#This Row],[Day Low]])-1</f>
        <v>3.8407974785604093E-2</v>
      </c>
      <c r="AD139" s="1">
        <f>(Table2[[#This Row],[Day High]]/Table2[[#This Row],[Close Price]])-1</f>
        <v>2.6469965412578622E-2</v>
      </c>
      <c r="AE139" s="1">
        <f>(Table2[[#This Row],[Close Price]]/Table2[[#This Row],[Current Week Low]])-1</f>
        <v>3.8407974785604093E-2</v>
      </c>
      <c r="AF139" s="1">
        <f>(Table2[[#This Row],[Current Week High]]/Table2[[#This Row],[Close Price]])-1</f>
        <v>0.19114844356603378</v>
      </c>
      <c r="AG139" s="1">
        <f>(Table2[[#This Row],[Close Price]]/Table2[[#This Row],[Current Month Low]])-1</f>
        <v>5.1900801900801818E-2</v>
      </c>
      <c r="AH139" s="1">
        <f>(Table2[[#This Row],[Current Month High]]/Table2[[#This Row],[Close Price]])-1</f>
        <v>0.19114844356603378</v>
      </c>
      <c r="AI139">
        <v>19.1148443566033</v>
      </c>
      <c r="AJ139">
        <v>105.31884057971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0.37</v>
      </c>
      <c r="AM139" t="s">
        <v>3166</v>
      </c>
      <c r="AN139">
        <v>2.5299999999999998</v>
      </c>
      <c r="AO139" t="s">
        <v>3166</v>
      </c>
      <c r="AP139">
        <v>4.7872436265444997E-2</v>
      </c>
      <c r="AQ139">
        <f>(Table2[[#This Row],[Sharpe Ratio]]-AVERAGE(Table2[Sharpe Ratio]))/_xlfn.STDEV.P(Table2[Sharpe Ratio])</f>
        <v>-0.14971795130814866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2.894405633942426</v>
      </c>
      <c r="AS139">
        <f>_xlfn.RANK.AVG(Table2[[#This Row],[1Y Return vs Nifty Z-Score]],Table2[1Y Return vs Nifty Z-Score])</f>
        <v>181</v>
      </c>
      <c r="AT139">
        <f>_xlfn.RANK.AVG(Table2[[#This Row],[6M Return vs Nifty Z-Score]],Table2[6M Return vs Nifty Z-Score])</f>
        <v>28</v>
      </c>
      <c r="AU139">
        <f>_xlfn.RANK.AVG(Table2[[#This Row],[Sharpe Ratio Z-Score]],Table2[Sharpe Ratio Z-Score])</f>
        <v>379</v>
      </c>
      <c r="AV139">
        <f>(Table2[[#This Row],[Rank 1Y]]+Table2[[#This Row],[Rank 6M]]+Table2[[#This Row],[Rank Sharpe]])/3</f>
        <v>196</v>
      </c>
    </row>
    <row r="140" spans="1:48" x14ac:dyDescent="0.3">
      <c r="A140" t="s">
        <v>637</v>
      </c>
      <c r="B140" t="s">
        <v>638</v>
      </c>
      <c r="C140" t="s">
        <v>3124</v>
      </c>
      <c r="D140" t="s">
        <v>51</v>
      </c>
      <c r="E140">
        <v>28770.907138074999</v>
      </c>
      <c r="F140">
        <v>217.99</v>
      </c>
      <c r="G140">
        <v>105.670078313223</v>
      </c>
      <c r="H140">
        <f>(Table2[[#This Row],[1Y Return vs Nifty]]-AVERAGE(Table2[1Y Return vs Nifty]))/_xlfn.STDEV.P(Table2[1Y Return vs Nifty])</f>
        <v>1.403074522805789</v>
      </c>
      <c r="I140">
        <v>3.6716207606236302</v>
      </c>
      <c r="J140">
        <f>(Table2[[#This Row],[1M Return vs Nifty]]-AVERAGE(Table2[1M Return vs Nifty]))/_xlfn.STDEV.P(Table2[1M Return vs Nifty])</f>
        <v>0.6030978622812041</v>
      </c>
      <c r="K140">
        <v>44.216934113902298</v>
      </c>
      <c r="L140">
        <f>(Table2[[#This Row],[6M Return vs Nifty]]-AVERAGE(Table2[6M Return vs Nifty]))/_xlfn.STDEV.P(Table2[6M Return vs Nifty])</f>
        <v>1.3686392540375201</v>
      </c>
      <c r="M140">
        <v>-4.5432709737374504</v>
      </c>
      <c r="N140">
        <f>(Table2[[#This Row],[1W Return vs Nifty]]-AVERAGE(Table2[1W Return vs Nifty]))/_xlfn.STDEV.P(Table2[1W Return vs Nifty])</f>
        <v>-7.3061823557233285E-2</v>
      </c>
      <c r="O140">
        <v>222.49</v>
      </c>
      <c r="P140">
        <v>211.62446767335001</v>
      </c>
      <c r="Q140">
        <v>170.13498244256101</v>
      </c>
      <c r="R140">
        <v>42.457695888780599</v>
      </c>
      <c r="S140" s="1">
        <f>(Table2[[#This Row],[Close Price]]-Table2[[#This Row],[20D EMA]])/Table2[[#This Row],[20D EMA]]</f>
        <v>-2.0225628118117667E-2</v>
      </c>
      <c r="T140" s="1">
        <f>(Table2[[#This Row],[Close Price]]-Table2[[#This Row],[50D EMA]])/Table2[[#This Row],[50D EMA]]</f>
        <v>3.0079377855661879E-2</v>
      </c>
      <c r="U140" s="1">
        <f>(Table2[[#This Row],[Close Price]]-Table2[[#This Row],[200D EMA]])/Table2[[#This Row],[200D EMA]]</f>
        <v>0.28127676548587088</v>
      </c>
      <c r="V140">
        <v>0.61266450177243503</v>
      </c>
      <c r="W140">
        <v>209.5</v>
      </c>
      <c r="X140">
        <v>221.7</v>
      </c>
      <c r="Y140">
        <v>209.5</v>
      </c>
      <c r="Z140">
        <v>229.6</v>
      </c>
      <c r="AA140">
        <v>209.5</v>
      </c>
      <c r="AB140">
        <v>235.99</v>
      </c>
      <c r="AC140" s="1">
        <f>(Table2[[#This Row],[Close Price]]/Table2[[#This Row],[Day Low]])-1</f>
        <v>4.0525059665871055E-2</v>
      </c>
      <c r="AD140" s="1">
        <f>(Table2[[#This Row],[Day High]]/Table2[[#This Row],[Close Price]])-1</f>
        <v>1.7019129317858539E-2</v>
      </c>
      <c r="AE140" s="1">
        <f>(Table2[[#This Row],[Close Price]]/Table2[[#This Row],[Current Week Low]])-1</f>
        <v>4.0525059665871055E-2</v>
      </c>
      <c r="AF140" s="1">
        <f>(Table2[[#This Row],[Current Week High]]/Table2[[#This Row],[Close Price]])-1</f>
        <v>5.3259323822193672E-2</v>
      </c>
      <c r="AG140" s="1">
        <f>(Table2[[#This Row],[Close Price]]/Table2[[#This Row],[Current Month Low]])-1</f>
        <v>4.0525059665871055E-2</v>
      </c>
      <c r="AH140" s="1">
        <f>(Table2[[#This Row],[Current Month High]]/Table2[[#This Row],[Close Price]])-1</f>
        <v>8.2572595073168387E-2</v>
      </c>
      <c r="AI140">
        <v>11.927152621679801</v>
      </c>
      <c r="AJ140">
        <v>149.13142857142799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0.24</v>
      </c>
      <c r="AM140" t="s">
        <v>3166</v>
      </c>
      <c r="AN140">
        <v>-0.01</v>
      </c>
      <c r="AO140" t="s">
        <v>3165</v>
      </c>
      <c r="AP140">
        <v>1.9977163188059002E-2</v>
      </c>
      <c r="AQ140">
        <f>(Table2[[#This Row],[Sharpe Ratio]]-AVERAGE(Table2[Sharpe Ratio]))/_xlfn.STDEV.P(Table2[Sharpe Ratio])</f>
        <v>-0.47792134055841917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2.8238284750088609</v>
      </c>
      <c r="AS140">
        <f>_xlfn.RANK.AVG(Table2[[#This Row],[1Y Return vs Nifty Z-Score]],Table2[1Y Return vs Nifty Z-Score])</f>
        <v>62</v>
      </c>
      <c r="AT140">
        <f>_xlfn.RANK.AVG(Table2[[#This Row],[6M Return vs Nifty Z-Score]],Table2[6M Return vs Nifty Z-Score])</f>
        <v>62</v>
      </c>
      <c r="AU140">
        <f>_xlfn.RANK.AVG(Table2[[#This Row],[Sharpe Ratio Z-Score]],Table2[Sharpe Ratio Z-Score])</f>
        <v>467</v>
      </c>
      <c r="AV140">
        <f>(Table2[[#This Row],[Rank 1Y]]+Table2[[#This Row],[Rank 6M]]+Table2[[#This Row],[Rank Sharpe]])/3</f>
        <v>197</v>
      </c>
    </row>
    <row r="141" spans="1:48" x14ac:dyDescent="0.3">
      <c r="A141" t="s">
        <v>507</v>
      </c>
      <c r="B141" t="s">
        <v>508</v>
      </c>
      <c r="C141" t="s">
        <v>3120</v>
      </c>
      <c r="D141" t="s">
        <v>146</v>
      </c>
      <c r="E141">
        <v>40122.0798</v>
      </c>
      <c r="F141">
        <v>200.42</v>
      </c>
      <c r="G141">
        <v>147.25632003693499</v>
      </c>
      <c r="H141">
        <f>(Table2[[#This Row],[1Y Return vs Nifty]]-AVERAGE(Table2[1Y Return vs Nifty]))/_xlfn.STDEV.P(Table2[1Y Return vs Nifty])</f>
        <v>2.1149410928839085</v>
      </c>
      <c r="I141">
        <v>-14.987450711818299</v>
      </c>
      <c r="J141">
        <f>(Table2[[#This Row],[1M Return vs Nifty]]-AVERAGE(Table2[1M Return vs Nifty]))/_xlfn.STDEV.P(Table2[1M Return vs Nifty])</f>
        <v>-1.5432607823784545</v>
      </c>
      <c r="K141">
        <v>-7.8416479244499202</v>
      </c>
      <c r="L141">
        <f>(Table2[[#This Row],[6M Return vs Nifty]]-AVERAGE(Table2[6M Return vs Nifty]))/_xlfn.STDEV.P(Table2[6M Return vs Nifty])</f>
        <v>-0.42305128789475238</v>
      </c>
      <c r="M141">
        <v>-8.67325981419215</v>
      </c>
      <c r="N141">
        <f>(Table2[[#This Row],[1W Return vs Nifty]]-AVERAGE(Table2[1W Return vs Nifty]))/_xlfn.STDEV.P(Table2[1W Return vs Nifty])</f>
        <v>-0.88635395271323314</v>
      </c>
      <c r="O141">
        <v>222.81</v>
      </c>
      <c r="P141">
        <v>243.14064243366499</v>
      </c>
      <c r="Q141">
        <v>225.46139672451099</v>
      </c>
      <c r="R141">
        <v>21.802628489598401</v>
      </c>
      <c r="S141" s="1">
        <f>(Table2[[#This Row],[Close Price]]-Table2[[#This Row],[20D EMA]])/Table2[[#This Row],[20D EMA]]</f>
        <v>-0.10048920604999782</v>
      </c>
      <c r="T141" s="1">
        <f>(Table2[[#This Row],[Close Price]]-Table2[[#This Row],[50D EMA]])/Table2[[#This Row],[50D EMA]]</f>
        <v>-0.17570342007021839</v>
      </c>
      <c r="U141" s="1">
        <f>(Table2[[#This Row],[Close Price]]-Table2[[#This Row],[200D EMA]])/Table2[[#This Row],[200D EMA]]</f>
        <v>-0.11106733608640255</v>
      </c>
      <c r="V141">
        <v>0.31877347062149203</v>
      </c>
      <c r="W141">
        <v>194</v>
      </c>
      <c r="X141">
        <v>205.8</v>
      </c>
      <c r="Y141">
        <v>194</v>
      </c>
      <c r="Z141">
        <v>217.55</v>
      </c>
      <c r="AA141">
        <v>194</v>
      </c>
      <c r="AB141">
        <v>241.38</v>
      </c>
      <c r="AC141" s="1">
        <f>(Table2[[#This Row],[Close Price]]/Table2[[#This Row],[Day Low]])-1</f>
        <v>3.3092783505154655E-2</v>
      </c>
      <c r="AD141" s="1">
        <f>(Table2[[#This Row],[Day High]]/Table2[[#This Row],[Close Price]])-1</f>
        <v>2.6843628380401219E-2</v>
      </c>
      <c r="AE141" s="1">
        <f>(Table2[[#This Row],[Close Price]]/Table2[[#This Row],[Current Week Low]])-1</f>
        <v>3.3092783505154655E-2</v>
      </c>
      <c r="AF141" s="1">
        <f>(Table2[[#This Row],[Current Week High]]/Table2[[#This Row],[Close Price]])-1</f>
        <v>8.5470511924957693E-2</v>
      </c>
      <c r="AG141" s="1">
        <f>(Table2[[#This Row],[Close Price]]/Table2[[#This Row],[Current Month Low]])-1</f>
        <v>3.3092783505154655E-2</v>
      </c>
      <c r="AH141" s="1">
        <f>(Table2[[#This Row],[Current Month High]]/Table2[[#This Row],[Close Price]])-1</f>
        <v>0.20437082127532191</v>
      </c>
      <c r="AI141">
        <v>76.479393274124305</v>
      </c>
      <c r="AJ141">
        <v>184.28368794326201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-0.34</v>
      </c>
      <c r="AM141" t="s">
        <v>3165</v>
      </c>
      <c r="AN141">
        <v>-4.7</v>
      </c>
      <c r="AO141" t="s">
        <v>3165</v>
      </c>
      <c r="AP141">
        <v>0.152793136499351</v>
      </c>
      <c r="AQ141">
        <f>(Table2[[#This Row],[Sharpe Ratio]]-AVERAGE(Table2[Sharpe Ratio]))/_xlfn.STDEV.P(Table2[Sharpe Ratio])</f>
        <v>1.0847323917213114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29</v>
      </c>
      <c r="AT141">
        <f>_xlfn.RANK.AVG(Table2[[#This Row],[6M Return vs Nifty Z-Score]],Table2[6M Return vs Nifty Z-Score])</f>
        <v>463</v>
      </c>
      <c r="AU141">
        <f>_xlfn.RANK.AVG(Table2[[#This Row],[Sharpe Ratio Z-Score]],Table2[Sharpe Ratio Z-Score])</f>
        <v>100</v>
      </c>
      <c r="AV141">
        <f>(Table2[[#This Row],[Rank 1Y]]+Table2[[#This Row],[Rank 6M]]+Table2[[#This Row],[Rank Sharpe]])/3</f>
        <v>197.33333333333334</v>
      </c>
    </row>
    <row r="142" spans="1:48" x14ac:dyDescent="0.3">
      <c r="A142" t="s">
        <v>1495</v>
      </c>
      <c r="B142" t="s">
        <v>1496</v>
      </c>
      <c r="C142" t="s">
        <v>3129</v>
      </c>
      <c r="D142" t="s">
        <v>295</v>
      </c>
      <c r="E142">
        <v>6625.0588865999998</v>
      </c>
      <c r="F142">
        <v>2436.5</v>
      </c>
      <c r="G142">
        <v>89.321014026398103</v>
      </c>
      <c r="H142">
        <f>(Table2[[#This Row],[1Y Return vs Nifty]]-AVERAGE(Table2[1Y Return vs Nifty]))/_xlfn.STDEV.P(Table2[1Y Return vs Nifty])</f>
        <v>1.1232138805488894</v>
      </c>
      <c r="I142">
        <v>19.810623828871901</v>
      </c>
      <c r="J142">
        <f>(Table2[[#This Row],[1M Return vs Nifty]]-AVERAGE(Table2[1M Return vs Nifty]))/_xlfn.STDEV.P(Table2[1M Return vs Nifty])</f>
        <v>2.4595722748951587</v>
      </c>
      <c r="K142">
        <v>97.3011988269173</v>
      </c>
      <c r="L142">
        <f>(Table2[[#This Row],[6M Return vs Nifty]]-AVERAGE(Table2[6M Return vs Nifty]))/_xlfn.STDEV.P(Table2[6M Return vs Nifty])</f>
        <v>3.1956305259409477</v>
      </c>
      <c r="M142">
        <v>-4.9389835073064203</v>
      </c>
      <c r="N142">
        <f>(Table2[[#This Row],[1W Return vs Nifty]]-AVERAGE(Table2[1W Return vs Nifty]))/_xlfn.STDEV.P(Table2[1W Return vs Nifty])</f>
        <v>-0.15098694669741836</v>
      </c>
      <c r="O142">
        <v>2413.61</v>
      </c>
      <c r="P142">
        <v>2246.1842584146102</v>
      </c>
      <c r="Q142">
        <v>1774.5169890228599</v>
      </c>
      <c r="R142">
        <v>47.833802594093598</v>
      </c>
      <c r="S142" s="1">
        <f>(Table2[[#This Row],[Close Price]]-Table2[[#This Row],[20D EMA]])/Table2[[#This Row],[20D EMA]]</f>
        <v>9.4837194078578862E-3</v>
      </c>
      <c r="T142" s="1">
        <f>(Table2[[#This Row],[Close Price]]-Table2[[#This Row],[50D EMA]])/Table2[[#This Row],[50D EMA]]</f>
        <v>8.4728463781380714E-2</v>
      </c>
      <c r="U142" s="1">
        <f>(Table2[[#This Row],[Close Price]]-Table2[[#This Row],[200D EMA]])/Table2[[#This Row],[200D EMA]]</f>
        <v>0.37304968905463221</v>
      </c>
      <c r="V142">
        <v>0.79892363667000998</v>
      </c>
      <c r="W142">
        <v>2340</v>
      </c>
      <c r="X142">
        <v>2481.5</v>
      </c>
      <c r="Y142">
        <v>2340</v>
      </c>
      <c r="Z142">
        <v>2607</v>
      </c>
      <c r="AA142">
        <v>2152.1</v>
      </c>
      <c r="AB142">
        <v>2620.1</v>
      </c>
      <c r="AC142" s="1">
        <f>(Table2[[#This Row],[Close Price]]/Table2[[#This Row],[Day Low]])-1</f>
        <v>4.1239316239316315E-2</v>
      </c>
      <c r="AD142" s="1">
        <f>(Table2[[#This Row],[Day High]]/Table2[[#This Row],[Close Price]])-1</f>
        <v>1.8469115534578195E-2</v>
      </c>
      <c r="AE142" s="1">
        <f>(Table2[[#This Row],[Close Price]]/Table2[[#This Row],[Current Week Low]])-1</f>
        <v>4.1239316239316315E-2</v>
      </c>
      <c r="AF142" s="1">
        <f>(Table2[[#This Row],[Current Week High]]/Table2[[#This Row],[Close Price]])-1</f>
        <v>6.9977426636568918E-2</v>
      </c>
      <c r="AG142" s="1">
        <f>(Table2[[#This Row],[Close Price]]/Table2[[#This Row],[Current Month Low]])-1</f>
        <v>0.13214999303006381</v>
      </c>
      <c r="AH142" s="1">
        <f>(Table2[[#This Row],[Current Month High]]/Table2[[#This Row],[Close Price]])-1</f>
        <v>7.5353991381079455E-2</v>
      </c>
      <c r="AI142">
        <v>7.5353991381079402</v>
      </c>
      <c r="AJ142">
        <v>156.10973879224201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0.31</v>
      </c>
      <c r="AM142" t="s">
        <v>3166</v>
      </c>
      <c r="AN142">
        <v>10.76</v>
      </c>
      <c r="AO142" t="s">
        <v>3166</v>
      </c>
      <c r="AP142">
        <v>9.2187949623989997E-3</v>
      </c>
      <c r="AQ142">
        <f>(Table2[[#This Row],[Sharpe Ratio]]-AVERAGE(Table2[Sharpe Ratio]))/_xlfn.STDEV.P(Table2[Sharpe Ratio])</f>
        <v>-0.60449952119384998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6.0229302134937264</v>
      </c>
      <c r="AS142">
        <f>_xlfn.RANK.AVG(Table2[[#This Row],[1Y Return vs Nifty Z-Score]],Table2[1Y Return vs Nifty Z-Score])</f>
        <v>91</v>
      </c>
      <c r="AT142">
        <f>_xlfn.RANK.AVG(Table2[[#This Row],[6M Return vs Nifty Z-Score]],Table2[6M Return vs Nifty Z-Score])</f>
        <v>11</v>
      </c>
      <c r="AU142">
        <f>_xlfn.RANK.AVG(Table2[[#This Row],[Sharpe Ratio Z-Score]],Table2[Sharpe Ratio Z-Score])</f>
        <v>490</v>
      </c>
      <c r="AV142">
        <f>(Table2[[#This Row],[Rank 1Y]]+Table2[[#This Row],[Rank 6M]]+Table2[[#This Row],[Rank Sharpe]])/3</f>
        <v>197.33333333333334</v>
      </c>
    </row>
    <row r="143" spans="1:48" x14ac:dyDescent="0.3">
      <c r="A143" t="s">
        <v>131</v>
      </c>
      <c r="B143" t="s">
        <v>132</v>
      </c>
      <c r="C143" t="s">
        <v>3122</v>
      </c>
      <c r="D143" t="s">
        <v>133</v>
      </c>
      <c r="E143">
        <v>204263.60983937501</v>
      </c>
      <c r="F143">
        <v>628.75</v>
      </c>
      <c r="G143">
        <v>43.618147118864002</v>
      </c>
      <c r="H143">
        <f>(Table2[[#This Row],[1Y Return vs Nifty]]-AVERAGE(Table2[1Y Return vs Nifty]))/_xlfn.STDEV.P(Table2[1Y Return vs Nifty])</f>
        <v>0.34087958536653856</v>
      </c>
      <c r="I143">
        <v>-3.6468292240360798</v>
      </c>
      <c r="J143">
        <f>(Table2[[#This Row],[1M Return vs Nifty]]-AVERAGE(Table2[1M Return vs Nifty]))/_xlfn.STDEV.P(Table2[1M Return vs Nifty])</f>
        <v>-0.23874565674294987</v>
      </c>
      <c r="K143">
        <v>0.60523732857824597</v>
      </c>
      <c r="L143">
        <f>(Table2[[#This Row],[6M Return vs Nifty]]-AVERAGE(Table2[6M Return vs Nifty]))/_xlfn.STDEV.P(Table2[6M Return vs Nifty])</f>
        <v>-0.13233640815622641</v>
      </c>
      <c r="M143">
        <v>-0.55460680562456099</v>
      </c>
      <c r="N143">
        <f>(Table2[[#This Row],[1W Return vs Nifty]]-AVERAGE(Table2[1W Return vs Nifty]))/_xlfn.STDEV.P(Table2[1W Return vs Nifty])</f>
        <v>0.71240014718640376</v>
      </c>
      <c r="O143">
        <v>601.71</v>
      </c>
      <c r="P143">
        <v>608.95588453766698</v>
      </c>
      <c r="Q143">
        <v>569.85726166422705</v>
      </c>
      <c r="R143">
        <v>65.377297994339798</v>
      </c>
      <c r="S143" s="1">
        <f>(Table2[[#This Row],[Close Price]]-Table2[[#This Row],[20D EMA]])/Table2[[#This Row],[20D EMA]]</f>
        <v>4.4938591680377525E-2</v>
      </c>
      <c r="T143" s="1">
        <f>(Table2[[#This Row],[Close Price]]-Table2[[#This Row],[50D EMA]])/Table2[[#This Row],[50D EMA]]</f>
        <v>3.2505007283674024E-2</v>
      </c>
      <c r="U143" s="1">
        <f>(Table2[[#This Row],[Close Price]]-Table2[[#This Row],[200D EMA]])/Table2[[#This Row],[200D EMA]]</f>
        <v>0.10334647340244635</v>
      </c>
      <c r="V143">
        <v>0.91324421608829598</v>
      </c>
      <c r="W143">
        <v>598</v>
      </c>
      <c r="X143">
        <v>630.95000000000005</v>
      </c>
      <c r="Y143">
        <v>566.70000000000005</v>
      </c>
      <c r="Z143">
        <v>630.95000000000005</v>
      </c>
      <c r="AA143">
        <v>536.85</v>
      </c>
      <c r="AB143">
        <v>630.95000000000005</v>
      </c>
      <c r="AC143" s="1">
        <f>(Table2[[#This Row],[Close Price]]/Table2[[#This Row],[Day Low]])-1</f>
        <v>5.1421404682274297E-2</v>
      </c>
      <c r="AD143" s="1">
        <f>(Table2[[#This Row],[Day High]]/Table2[[#This Row],[Close Price]])-1</f>
        <v>3.4990059642148186E-3</v>
      </c>
      <c r="AE143" s="1">
        <f>(Table2[[#This Row],[Close Price]]/Table2[[#This Row],[Current Week Low]])-1</f>
        <v>0.10949355920239978</v>
      </c>
      <c r="AF143" s="1">
        <f>(Table2[[#This Row],[Current Week High]]/Table2[[#This Row],[Close Price]])-1</f>
        <v>3.4990059642148186E-3</v>
      </c>
      <c r="AG143" s="1">
        <f>(Table2[[#This Row],[Close Price]]/Table2[[#This Row],[Current Month Low]])-1</f>
        <v>0.17118375710161127</v>
      </c>
      <c r="AH143" s="1">
        <f>(Table2[[#This Row],[Current Month High]]/Table2[[#This Row],[Close Price]])-1</f>
        <v>3.4990059642148186E-3</v>
      </c>
      <c r="AI143">
        <v>8.3292246520874702</v>
      </c>
      <c r="AJ143">
        <v>89.805590774618096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7.0000000000000007E-2</v>
      </c>
      <c r="AM143" t="s">
        <v>3166</v>
      </c>
      <c r="AN143">
        <v>15.99</v>
      </c>
      <c r="AO143" t="s">
        <v>3166</v>
      </c>
      <c r="AP143">
        <v>0.221820148992914</v>
      </c>
      <c r="AQ143">
        <f>(Table2[[#This Row],[Sharpe Ratio]]-AVERAGE(Table2[Sharpe Ratio]))/_xlfn.STDEV.P(Table2[Sharpe Ratio])</f>
        <v>1.8968735522455265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203</v>
      </c>
      <c r="AT143">
        <f>_xlfn.RANK.AVG(Table2[[#This Row],[6M Return vs Nifty Z-Score]],Table2[6M Return vs Nifty Z-Score])</f>
        <v>373</v>
      </c>
      <c r="AU143">
        <f>_xlfn.RANK.AVG(Table2[[#This Row],[Sharpe Ratio Z-Score]],Table2[Sharpe Ratio Z-Score])</f>
        <v>20</v>
      </c>
      <c r="AV143">
        <f>(Table2[[#This Row],[Rank 1Y]]+Table2[[#This Row],[Rank 6M]]+Table2[[#This Row],[Rank Sharpe]])/3</f>
        <v>198.66666666666666</v>
      </c>
    </row>
    <row r="144" spans="1:48" x14ac:dyDescent="0.3">
      <c r="A144" t="s">
        <v>807</v>
      </c>
      <c r="B144" t="s">
        <v>808</v>
      </c>
      <c r="C144" t="s">
        <v>3127</v>
      </c>
      <c r="D144" t="s">
        <v>117</v>
      </c>
      <c r="E144">
        <v>19193.770087199999</v>
      </c>
      <c r="F144">
        <v>1052</v>
      </c>
      <c r="G144">
        <v>50.345924202204699</v>
      </c>
      <c r="H144">
        <f>(Table2[[#This Row],[1Y Return vs Nifty]]-AVERAGE(Table2[1Y Return vs Nifty]))/_xlfn.STDEV.P(Table2[1Y Return vs Nifty])</f>
        <v>0.45604458701267497</v>
      </c>
      <c r="I144">
        <v>0.34168194078876502</v>
      </c>
      <c r="J144">
        <f>(Table2[[#This Row],[1M Return vs Nifty]]-AVERAGE(Table2[1M Return vs Nifty]))/_xlfn.STDEV.P(Table2[1M Return vs Nifty])</f>
        <v>0.22005399095586536</v>
      </c>
      <c r="K144">
        <v>-3.5834958203737002</v>
      </c>
      <c r="L144">
        <f>(Table2[[#This Row],[6M Return vs Nifty]]-AVERAGE(Table2[6M Return vs Nifty]))/_xlfn.STDEV.P(Table2[6M Return vs Nifty])</f>
        <v>-0.27649925838765266</v>
      </c>
      <c r="M144">
        <v>-4.4857426188814404</v>
      </c>
      <c r="N144">
        <f>(Table2[[#This Row],[1W Return vs Nifty]]-AVERAGE(Table2[1W Return vs Nifty]))/_xlfn.STDEV.P(Table2[1W Return vs Nifty])</f>
        <v>-6.1733134784666271E-2</v>
      </c>
      <c r="O144">
        <v>1084.4000000000001</v>
      </c>
      <c r="P144">
        <v>1049.8324781987501</v>
      </c>
      <c r="Q144">
        <v>912.65552235491305</v>
      </c>
      <c r="R144">
        <v>39.518372033000801</v>
      </c>
      <c r="S144" s="1">
        <f>(Table2[[#This Row],[Close Price]]-Table2[[#This Row],[20D EMA]])/Table2[[#This Row],[20D EMA]]</f>
        <v>-2.9878273699741872E-2</v>
      </c>
      <c r="T144" s="1">
        <f>(Table2[[#This Row],[Close Price]]-Table2[[#This Row],[50D EMA]])/Table2[[#This Row],[50D EMA]]</f>
        <v>2.0646358788297629E-3</v>
      </c>
      <c r="U144" s="1">
        <f>(Table2[[#This Row],[Close Price]]-Table2[[#This Row],[200D EMA]])/Table2[[#This Row],[200D EMA]]</f>
        <v>0.15268025474226926</v>
      </c>
      <c r="V144">
        <v>0.99232887827821503</v>
      </c>
      <c r="W144">
        <v>1021.6</v>
      </c>
      <c r="X144">
        <v>1066.9000000000001</v>
      </c>
      <c r="Y144">
        <v>1021.6</v>
      </c>
      <c r="Z144">
        <v>1124</v>
      </c>
      <c r="AA144">
        <v>972.25</v>
      </c>
      <c r="AB144">
        <v>1177</v>
      </c>
      <c r="AC144" s="1">
        <f>(Table2[[#This Row],[Close Price]]/Table2[[#This Row],[Day Low]])-1</f>
        <v>2.9757243539545897E-2</v>
      </c>
      <c r="AD144" s="1">
        <f>(Table2[[#This Row],[Day High]]/Table2[[#This Row],[Close Price]])-1</f>
        <v>1.4163498098859417E-2</v>
      </c>
      <c r="AE144" s="1">
        <f>(Table2[[#This Row],[Close Price]]/Table2[[#This Row],[Current Week Low]])-1</f>
        <v>2.9757243539545897E-2</v>
      </c>
      <c r="AF144" s="1">
        <f>(Table2[[#This Row],[Current Week High]]/Table2[[#This Row],[Close Price]])-1</f>
        <v>6.8441064638783189E-2</v>
      </c>
      <c r="AG144" s="1">
        <f>(Table2[[#This Row],[Close Price]]/Table2[[#This Row],[Current Month Low]])-1</f>
        <v>8.2026227822062259E-2</v>
      </c>
      <c r="AH144" s="1">
        <f>(Table2[[#This Row],[Current Month High]]/Table2[[#This Row],[Close Price]])-1</f>
        <v>0.11882129277566533</v>
      </c>
      <c r="AI144">
        <v>24.904942965779401</v>
      </c>
      <c r="AJ144">
        <v>98.659238976489405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0.15</v>
      </c>
      <c r="AM144" t="s">
        <v>3166</v>
      </c>
      <c r="AN144">
        <v>3.44</v>
      </c>
      <c r="AO144" t="s">
        <v>3166</v>
      </c>
      <c r="AP144">
        <v>0.242793334520919</v>
      </c>
      <c r="AQ144">
        <f>(Table2[[#This Row],[Sharpe Ratio]]-AVERAGE(Table2[Sharpe Ratio]))/_xlfn.STDEV.P(Table2[Sharpe Ratio])</f>
        <v>2.1436347348505542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2.4815009196467752</v>
      </c>
      <c r="AS144">
        <f>_xlfn.RANK.AVG(Table2[[#This Row],[1Y Return vs Nifty Z-Score]],Table2[1Y Return vs Nifty Z-Score])</f>
        <v>173</v>
      </c>
      <c r="AT144">
        <f>_xlfn.RANK.AVG(Table2[[#This Row],[6M Return vs Nifty Z-Score]],Table2[6M Return vs Nifty Z-Score])</f>
        <v>412</v>
      </c>
      <c r="AU144">
        <f>_xlfn.RANK.AVG(Table2[[#This Row],[Sharpe Ratio Z-Score]],Table2[Sharpe Ratio Z-Score])</f>
        <v>11</v>
      </c>
      <c r="AV144">
        <f>(Table2[[#This Row],[Rank 1Y]]+Table2[[#This Row],[Rank 6M]]+Table2[[#This Row],[Rank Sharpe]])/3</f>
        <v>198.66666666666666</v>
      </c>
    </row>
    <row r="145" spans="1:48" x14ac:dyDescent="0.3">
      <c r="A145" t="s">
        <v>1110</v>
      </c>
      <c r="B145" t="s">
        <v>1111</v>
      </c>
      <c r="C145" t="s">
        <v>3128</v>
      </c>
      <c r="D145" t="s">
        <v>77</v>
      </c>
      <c r="E145">
        <v>11145.4528339649</v>
      </c>
      <c r="F145">
        <v>359.65</v>
      </c>
      <c r="G145">
        <v>44.778272270882198</v>
      </c>
      <c r="H145">
        <f>(Table2[[#This Row],[1Y Return vs Nifty]]-AVERAGE(Table2[1Y Return vs Nifty]))/_xlfn.STDEV.P(Table2[1Y Return vs Nifty])</f>
        <v>0.36073842037056003</v>
      </c>
      <c r="I145">
        <v>4.8071901154840102</v>
      </c>
      <c r="J145">
        <f>(Table2[[#This Row],[1M Return vs Nifty]]-AVERAGE(Table2[1M Return vs Nifty]))/_xlfn.STDEV.P(Table2[1M Return vs Nifty])</f>
        <v>0.73372274921702707</v>
      </c>
      <c r="K145">
        <v>51.171693042437298</v>
      </c>
      <c r="L145">
        <f>(Table2[[#This Row],[6M Return vs Nifty]]-AVERAGE(Table2[6M Return vs Nifty]))/_xlfn.STDEV.P(Table2[6M Return vs Nifty])</f>
        <v>1.6079998994061391</v>
      </c>
      <c r="M145">
        <v>1.6760499617096301</v>
      </c>
      <c r="N145">
        <f>(Table2[[#This Row],[1W Return vs Nifty]]-AVERAGE(Table2[1W Return vs Nifty]))/_xlfn.STDEV.P(Table2[1W Return vs Nifty])</f>
        <v>1.1516690318746559</v>
      </c>
      <c r="O145">
        <v>362.44</v>
      </c>
      <c r="P145">
        <v>356.23535273123099</v>
      </c>
      <c r="Q145">
        <v>297.86592603439101</v>
      </c>
      <c r="R145">
        <v>31.473684380284901</v>
      </c>
      <c r="S145" s="1">
        <f>(Table2[[#This Row],[Close Price]]-Table2[[#This Row],[20D EMA]])/Table2[[#This Row],[20D EMA]]</f>
        <v>-7.6978258470368072E-3</v>
      </c>
      <c r="T145" s="1">
        <f>(Table2[[#This Row],[Close Price]]-Table2[[#This Row],[50D EMA]])/Table2[[#This Row],[50D EMA]]</f>
        <v>9.5853688933148582E-3</v>
      </c>
      <c r="U145" s="1">
        <f>(Table2[[#This Row],[Close Price]]-Table2[[#This Row],[200D EMA]])/Table2[[#This Row],[200D EMA]]</f>
        <v>0.20742242923910506</v>
      </c>
      <c r="V145">
        <v>0.21902232354711301</v>
      </c>
      <c r="W145">
        <v>356.1</v>
      </c>
      <c r="X145">
        <v>362.95</v>
      </c>
      <c r="Y145">
        <v>356.1</v>
      </c>
      <c r="Z145">
        <v>363.95</v>
      </c>
      <c r="AA145">
        <v>356.1</v>
      </c>
      <c r="AB145">
        <v>367.9</v>
      </c>
      <c r="AC145" s="1">
        <f>(Table2[[#This Row],[Close Price]]/Table2[[#This Row],[Day Low]])-1</f>
        <v>9.9691098006176038E-3</v>
      </c>
      <c r="AD145" s="1">
        <f>(Table2[[#This Row],[Day High]]/Table2[[#This Row],[Close Price]])-1</f>
        <v>9.1755873766161677E-3</v>
      </c>
      <c r="AE145" s="1">
        <f>(Table2[[#This Row],[Close Price]]/Table2[[#This Row],[Current Week Low]])-1</f>
        <v>9.9691098006176038E-3</v>
      </c>
      <c r="AF145" s="1">
        <f>(Table2[[#This Row],[Current Week High]]/Table2[[#This Row],[Close Price]])-1</f>
        <v>1.1956068399833208E-2</v>
      </c>
      <c r="AG145" s="1">
        <f>(Table2[[#This Row],[Close Price]]/Table2[[#This Row],[Current Month Low]])-1</f>
        <v>9.9691098006176038E-3</v>
      </c>
      <c r="AH145" s="1">
        <f>(Table2[[#This Row],[Current Month High]]/Table2[[#This Row],[Close Price]])-1</f>
        <v>2.2938968441540419E-2</v>
      </c>
      <c r="AI145">
        <v>7.0485193938551296</v>
      </c>
      <c r="AJ145">
        <v>108.43233845262201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</v>
      </c>
      <c r="AM145" t="s">
        <v>3167</v>
      </c>
      <c r="AN145">
        <v>-1</v>
      </c>
      <c r="AO145" t="s">
        <v>3165</v>
      </c>
      <c r="AP145">
        <v>6.0304956170306998E-2</v>
      </c>
      <c r="AQ145">
        <f>(Table2[[#This Row],[Sharpe Ratio]]-AVERAGE(Table2[Sharpe Ratio]))/_xlfn.STDEV.P(Table2[Sharpe Ratio])</f>
        <v>-3.4424458353223379E-3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3.8506876550330595</v>
      </c>
      <c r="AS145">
        <f>_xlfn.RANK.AVG(Table2[[#This Row],[1Y Return vs Nifty Z-Score]],Table2[1Y Return vs Nifty Z-Score])</f>
        <v>201</v>
      </c>
      <c r="AT145">
        <f>_xlfn.RANK.AVG(Table2[[#This Row],[6M Return vs Nifty Z-Score]],Table2[6M Return vs Nifty Z-Score])</f>
        <v>52</v>
      </c>
      <c r="AU145">
        <f>_xlfn.RANK.AVG(Table2[[#This Row],[Sharpe Ratio Z-Score]],Table2[Sharpe Ratio Z-Score])</f>
        <v>343</v>
      </c>
      <c r="AV145">
        <f>(Table2[[#This Row],[Rank 1Y]]+Table2[[#This Row],[Rank 6M]]+Table2[[#This Row],[Rank Sharpe]])/3</f>
        <v>198.66666666666666</v>
      </c>
    </row>
    <row r="146" spans="1:48" x14ac:dyDescent="0.3">
      <c r="A146" t="s">
        <v>1859</v>
      </c>
      <c r="B146" t="s">
        <v>1860</v>
      </c>
      <c r="C146" t="s">
        <v>3134</v>
      </c>
      <c r="D146" t="s">
        <v>265</v>
      </c>
      <c r="E146">
        <v>3931.49127</v>
      </c>
      <c r="F146">
        <v>1269.8</v>
      </c>
      <c r="G146">
        <v>67.474921139370295</v>
      </c>
      <c r="H146">
        <f>(Table2[[#This Row],[1Y Return vs Nifty]]-AVERAGE(Table2[1Y Return vs Nifty]))/_xlfn.STDEV.P(Table2[1Y Return vs Nifty])</f>
        <v>0.74925599042704161</v>
      </c>
      <c r="I146">
        <v>4.3812318279329796</v>
      </c>
      <c r="J146">
        <f>(Table2[[#This Row],[1M Return vs Nifty]]-AVERAGE(Table2[1M Return vs Nifty]))/_xlfn.STDEV.P(Table2[1M Return vs Nifty])</f>
        <v>0.68472463834640462</v>
      </c>
      <c r="K146">
        <v>42.865174246116503</v>
      </c>
      <c r="L146">
        <f>(Table2[[#This Row],[6M Return vs Nifty]]-AVERAGE(Table2[6M Return vs Nifty]))/_xlfn.STDEV.P(Table2[6M Return vs Nifty])</f>
        <v>1.3221159859183238</v>
      </c>
      <c r="M146">
        <v>-8.9981551133569297</v>
      </c>
      <c r="N146">
        <f>(Table2[[#This Row],[1W Return vs Nifty]]-AVERAGE(Table2[1W Return vs Nifty]))/_xlfn.STDEV.P(Table2[1W Return vs Nifty])</f>
        <v>-0.9503334935348029</v>
      </c>
      <c r="O146">
        <v>1349.09</v>
      </c>
      <c r="P146">
        <v>1289.2427476498499</v>
      </c>
      <c r="Q146">
        <v>1045.2481022516999</v>
      </c>
      <c r="R146">
        <v>30.538224741833101</v>
      </c>
      <c r="S146" s="1">
        <f>(Table2[[#This Row],[Close Price]]-Table2[[#This Row],[20D EMA]])/Table2[[#This Row],[20D EMA]]</f>
        <v>-5.8772950655627106E-2</v>
      </c>
      <c r="T146" s="1">
        <f>(Table2[[#This Row],[Close Price]]-Table2[[#This Row],[50D EMA]])/Table2[[#This Row],[50D EMA]]</f>
        <v>-1.5080750064556859E-2</v>
      </c>
      <c r="U146" s="1">
        <f>(Table2[[#This Row],[Close Price]]-Table2[[#This Row],[200D EMA]])/Table2[[#This Row],[200D EMA]]</f>
        <v>0.21483119391899838</v>
      </c>
      <c r="V146">
        <v>0.59402227581840705</v>
      </c>
      <c r="W146">
        <v>1260</v>
      </c>
      <c r="X146">
        <v>1313.85</v>
      </c>
      <c r="Y146">
        <v>1255</v>
      </c>
      <c r="Z146">
        <v>1386.9</v>
      </c>
      <c r="AA146">
        <v>1249.0999999999999</v>
      </c>
      <c r="AB146">
        <v>1548.95</v>
      </c>
      <c r="AC146" s="1">
        <f>(Table2[[#This Row],[Close Price]]/Table2[[#This Row],[Day Low]])-1</f>
        <v>7.7777777777776613E-3</v>
      </c>
      <c r="AD146" s="1">
        <f>(Table2[[#This Row],[Day High]]/Table2[[#This Row],[Close Price]])-1</f>
        <v>3.4690502441329318E-2</v>
      </c>
      <c r="AE146" s="1">
        <f>(Table2[[#This Row],[Close Price]]/Table2[[#This Row],[Current Week Low]])-1</f>
        <v>1.1792828685258883E-2</v>
      </c>
      <c r="AF146" s="1">
        <f>(Table2[[#This Row],[Current Week High]]/Table2[[#This Row],[Close Price]])-1</f>
        <v>9.2219247125531645E-2</v>
      </c>
      <c r="AG146" s="1">
        <f>(Table2[[#This Row],[Close Price]]/Table2[[#This Row],[Current Month Low]])-1</f>
        <v>1.6571931790889449E-2</v>
      </c>
      <c r="AH146" s="1">
        <f>(Table2[[#This Row],[Current Month High]]/Table2[[#This Row],[Close Price]])-1</f>
        <v>0.21983776972751623</v>
      </c>
      <c r="AI146">
        <v>21.983776972751599</v>
      </c>
      <c r="AJ146">
        <v>104.32858637058401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0.12</v>
      </c>
      <c r="AM146" t="s">
        <v>3166</v>
      </c>
      <c r="AN146">
        <v>0.21</v>
      </c>
      <c r="AO146" t="s">
        <v>3166</v>
      </c>
      <c r="AP146">
        <v>3.9820378374303002E-2</v>
      </c>
      <c r="AQ146">
        <f>(Table2[[#This Row],[Sharpe Ratio]]-AVERAGE(Table2[Sharpe Ratio]))/_xlfn.STDEV.P(Table2[Sharpe Ratio])</f>
        <v>-0.24445488695243783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1.561308234204529</v>
      </c>
      <c r="AS146">
        <f>_xlfn.RANK.AVG(Table2[[#This Row],[1Y Return vs Nifty Z-Score]],Table2[1Y Return vs Nifty Z-Score])</f>
        <v>123</v>
      </c>
      <c r="AT146">
        <f>_xlfn.RANK.AVG(Table2[[#This Row],[6M Return vs Nifty Z-Score]],Table2[6M Return vs Nifty Z-Score])</f>
        <v>66</v>
      </c>
      <c r="AU146">
        <f>_xlfn.RANK.AVG(Table2[[#This Row],[Sharpe Ratio Z-Score]],Table2[Sharpe Ratio Z-Score])</f>
        <v>408</v>
      </c>
      <c r="AV146">
        <f>(Table2[[#This Row],[Rank 1Y]]+Table2[[#This Row],[Rank 6M]]+Table2[[#This Row],[Rank Sharpe]])/3</f>
        <v>199</v>
      </c>
    </row>
    <row r="147" spans="1:48" x14ac:dyDescent="0.3">
      <c r="A147" t="s">
        <v>177</v>
      </c>
      <c r="B147" t="s">
        <v>178</v>
      </c>
      <c r="C147" t="s">
        <v>3120</v>
      </c>
      <c r="D147" t="s">
        <v>146</v>
      </c>
      <c r="E147">
        <v>144659.96064959999</v>
      </c>
      <c r="F147">
        <v>438.35</v>
      </c>
      <c r="G147">
        <v>54.4714395477748</v>
      </c>
      <c r="H147">
        <f>(Table2[[#This Row],[1Y Return vs Nifty]]-AVERAGE(Table2[1Y Return vs Nifty]))/_xlfn.STDEV.P(Table2[1Y Return vs Nifty])</f>
        <v>0.5266644924700391</v>
      </c>
      <c r="I147">
        <v>-2.9023198087766402</v>
      </c>
      <c r="J147">
        <f>(Table2[[#This Row],[1M Return vs Nifty]]-AVERAGE(Table2[1M Return vs Nifty]))/_xlfn.STDEV.P(Table2[1M Return vs Nifty])</f>
        <v>-0.15310451313981233</v>
      </c>
      <c r="K147">
        <v>0.59151274828306499</v>
      </c>
      <c r="L147">
        <f>(Table2[[#This Row],[6M Return vs Nifty]]-AVERAGE(Table2[6M Return vs Nifty]))/_xlfn.STDEV.P(Table2[6M Return vs Nifty])</f>
        <v>-0.13280876448527029</v>
      </c>
      <c r="M147">
        <v>-5.07883085432701</v>
      </c>
      <c r="N147">
        <f>(Table2[[#This Row],[1W Return vs Nifty]]-AVERAGE(Table2[1W Return vs Nifty]))/_xlfn.STDEV.P(Table2[1W Return vs Nifty])</f>
        <v>-0.17852618493968714</v>
      </c>
      <c r="O147">
        <v>470.52</v>
      </c>
      <c r="P147">
        <v>487.23171410123899</v>
      </c>
      <c r="Q147">
        <v>449.169207712066</v>
      </c>
      <c r="R147">
        <v>26.202592230403202</v>
      </c>
      <c r="S147" s="1">
        <f>(Table2[[#This Row],[Close Price]]-Table2[[#This Row],[20D EMA]])/Table2[[#This Row],[20D EMA]]</f>
        <v>-6.8371163818753633E-2</v>
      </c>
      <c r="T147" s="1">
        <f>(Table2[[#This Row],[Close Price]]-Table2[[#This Row],[50D EMA]])/Table2[[#This Row],[50D EMA]]</f>
        <v>-0.10032539485121063</v>
      </c>
      <c r="U147" s="1">
        <f>(Table2[[#This Row],[Close Price]]-Table2[[#This Row],[200D EMA]])/Table2[[#This Row],[200D EMA]]</f>
        <v>-2.4087153630089186E-2</v>
      </c>
      <c r="V147">
        <v>0.64814846580634</v>
      </c>
      <c r="W147">
        <v>426.55</v>
      </c>
      <c r="X147">
        <v>446.25</v>
      </c>
      <c r="Y147">
        <v>426.55</v>
      </c>
      <c r="Z147">
        <v>474.45</v>
      </c>
      <c r="AA147">
        <v>426.55</v>
      </c>
      <c r="AB147">
        <v>505.05</v>
      </c>
      <c r="AC147" s="1">
        <f>(Table2[[#This Row],[Close Price]]/Table2[[#This Row],[Day Low]])-1</f>
        <v>2.7663814324229374E-2</v>
      </c>
      <c r="AD147" s="1">
        <f>(Table2[[#This Row],[Day High]]/Table2[[#This Row],[Close Price]])-1</f>
        <v>1.8022128436181006E-2</v>
      </c>
      <c r="AE147" s="1">
        <f>(Table2[[#This Row],[Close Price]]/Table2[[#This Row],[Current Week Low]])-1</f>
        <v>2.7663814324229374E-2</v>
      </c>
      <c r="AF147" s="1">
        <f>(Table2[[#This Row],[Current Week High]]/Table2[[#This Row],[Close Price]])-1</f>
        <v>8.2354283107106019E-2</v>
      </c>
      <c r="AG147" s="1">
        <f>(Table2[[#This Row],[Close Price]]/Table2[[#This Row],[Current Month Low]])-1</f>
        <v>2.7663814324229374E-2</v>
      </c>
      <c r="AH147" s="1">
        <f>(Table2[[#This Row],[Current Month High]]/Table2[[#This Row],[Close Price]])-1</f>
        <v>0.15216151477130135</v>
      </c>
      <c r="AI147">
        <v>32.3143606706969</v>
      </c>
      <c r="AJ147">
        <v>94.390243902438996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-0.16</v>
      </c>
      <c r="AM147" t="s">
        <v>3165</v>
      </c>
      <c r="AN147">
        <v>-7.0000000000000007E-2</v>
      </c>
      <c r="AO147" t="s">
        <v>3165</v>
      </c>
      <c r="AP147">
        <v>0.177213218859814</v>
      </c>
      <c r="AQ147">
        <f>(Table2[[#This Row],[Sharpe Ratio]]-AVERAGE(Table2[Sharpe Ratio]))/_xlfn.STDEV.P(Table2[Sharpe Ratio])</f>
        <v>1.3720482310120932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162</v>
      </c>
      <c r="AT147">
        <f>_xlfn.RANK.AVG(Table2[[#This Row],[6M Return vs Nifty Z-Score]],Table2[6M Return vs Nifty Z-Score])</f>
        <v>374</v>
      </c>
      <c r="AU147">
        <f>_xlfn.RANK.AVG(Table2[[#This Row],[Sharpe Ratio Z-Score]],Table2[Sharpe Ratio Z-Score])</f>
        <v>67</v>
      </c>
      <c r="AV147">
        <f>(Table2[[#This Row],[Rank 1Y]]+Table2[[#This Row],[Rank 6M]]+Table2[[#This Row],[Rank Sharpe]])/3</f>
        <v>201</v>
      </c>
    </row>
    <row r="148" spans="1:48" x14ac:dyDescent="0.3">
      <c r="A148" t="s">
        <v>964</v>
      </c>
      <c r="B148" t="s">
        <v>965</v>
      </c>
      <c r="C148" t="s">
        <v>3119</v>
      </c>
      <c r="D148" t="s">
        <v>21</v>
      </c>
      <c r="E148">
        <v>14813.1960912</v>
      </c>
      <c r="F148">
        <v>2628</v>
      </c>
      <c r="G148">
        <v>186.72555610420201</v>
      </c>
      <c r="H148">
        <f>(Table2[[#This Row],[1Y Return vs Nifty]]-AVERAGE(Table2[1Y Return vs Nifty]))/_xlfn.STDEV.P(Table2[1Y Return vs Nifty])</f>
        <v>2.790569102009544</v>
      </c>
      <c r="I148">
        <v>4.1784953573858701</v>
      </c>
      <c r="J148">
        <f>(Table2[[#This Row],[1M Return vs Nifty]]-AVERAGE(Table2[1M Return vs Nifty]))/_xlfn.STDEV.P(Table2[1M Return vs Nifty])</f>
        <v>0.66140380071580462</v>
      </c>
      <c r="K148">
        <v>49.3041383119958</v>
      </c>
      <c r="L148">
        <f>(Table2[[#This Row],[6M Return vs Nifty]]-AVERAGE(Table2[6M Return vs Nifty]))/_xlfn.STDEV.P(Table2[6M Return vs Nifty])</f>
        <v>1.5437246153692474</v>
      </c>
      <c r="M148">
        <v>0.60328049306615195</v>
      </c>
      <c r="N148">
        <f>(Table2[[#This Row],[1W Return vs Nifty]]-AVERAGE(Table2[1W Return vs Nifty]))/_xlfn.STDEV.P(Table2[1W Return vs Nifty])</f>
        <v>0.9404154428333481</v>
      </c>
      <c r="O148">
        <v>2600.2199999999998</v>
      </c>
      <c r="P148">
        <v>2562.6506858959001</v>
      </c>
      <c r="Q148">
        <v>2081.58482532061</v>
      </c>
      <c r="R148">
        <v>52.575776652208397</v>
      </c>
      <c r="S148" s="1">
        <f>(Table2[[#This Row],[Close Price]]-Table2[[#This Row],[20D EMA]])/Table2[[#This Row],[20D EMA]]</f>
        <v>1.068371137826807E-2</v>
      </c>
      <c r="T148" s="1">
        <f>(Table2[[#This Row],[Close Price]]-Table2[[#This Row],[50D EMA]])/Table2[[#This Row],[50D EMA]]</f>
        <v>2.5500671809764758E-2</v>
      </c>
      <c r="U148" s="1">
        <f>(Table2[[#This Row],[Close Price]]-Table2[[#This Row],[200D EMA]])/Table2[[#This Row],[200D EMA]]</f>
        <v>0.26249959551623364</v>
      </c>
      <c r="V148">
        <v>1.4900353420929799</v>
      </c>
      <c r="W148">
        <v>2590</v>
      </c>
      <c r="X148">
        <v>2744.95</v>
      </c>
      <c r="Y148">
        <v>2590</v>
      </c>
      <c r="Z148">
        <v>2949.8</v>
      </c>
      <c r="AA148">
        <v>2356</v>
      </c>
      <c r="AB148">
        <v>2949.8</v>
      </c>
      <c r="AC148" s="1">
        <f>(Table2[[#This Row],[Close Price]]/Table2[[#This Row],[Day Low]])-1</f>
        <v>1.4671814671814776E-2</v>
      </c>
      <c r="AD148" s="1">
        <f>(Table2[[#This Row],[Day High]]/Table2[[#This Row],[Close Price]])-1</f>
        <v>4.450152207001512E-2</v>
      </c>
      <c r="AE148" s="1">
        <f>(Table2[[#This Row],[Close Price]]/Table2[[#This Row],[Current Week Low]])-1</f>
        <v>1.4671814671814776E-2</v>
      </c>
      <c r="AF148" s="1">
        <f>(Table2[[#This Row],[Current Week High]]/Table2[[#This Row],[Close Price]])-1</f>
        <v>0.12245053272450535</v>
      </c>
      <c r="AG148" s="1">
        <f>(Table2[[#This Row],[Close Price]]/Table2[[#This Row],[Current Month Low]])-1</f>
        <v>0.11544991511035652</v>
      </c>
      <c r="AH148" s="1">
        <f>(Table2[[#This Row],[Current Month High]]/Table2[[#This Row],[Close Price]])-1</f>
        <v>0.12245053272450535</v>
      </c>
      <c r="AI148">
        <v>12.2450532724505</v>
      </c>
      <c r="AJ148">
        <v>255.80828594638501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0.14000000000000001</v>
      </c>
      <c r="AM148" t="s">
        <v>3166</v>
      </c>
      <c r="AN148">
        <v>7.39</v>
      </c>
      <c r="AO148" t="s">
        <v>3166</v>
      </c>
      <c r="AQ148">
        <f>(Table2[[#This Row],[Sharpe Ratio]]-AVERAGE(Table2[Sharpe Ratio]))/_xlfn.STDEV.P(Table2[Sharpe Ratio])</f>
        <v>-0.71296376684109852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5.2231491940868464</v>
      </c>
      <c r="AS148">
        <f>_xlfn.RANK.AVG(Table2[[#This Row],[1Y Return vs Nifty Z-Score]],Table2[1Y Return vs Nifty Z-Score])</f>
        <v>14</v>
      </c>
      <c r="AT148">
        <f>_xlfn.RANK.AVG(Table2[[#This Row],[6M Return vs Nifty Z-Score]],Table2[6M Return vs Nifty Z-Score])</f>
        <v>56</v>
      </c>
      <c r="AU148">
        <f>_xlfn.RANK.AVG(Table2[[#This Row],[Sharpe Ratio Z-Score]],Table2[Sharpe Ratio Z-Score])</f>
        <v>533.5</v>
      </c>
      <c r="AV148">
        <f>(Table2[[#This Row],[Rank 1Y]]+Table2[[#This Row],[Rank 6M]]+Table2[[#This Row],[Rank Sharpe]])/3</f>
        <v>201.16666666666666</v>
      </c>
    </row>
    <row r="149" spans="1:48" x14ac:dyDescent="0.3">
      <c r="A149" t="s">
        <v>559</v>
      </c>
      <c r="B149" t="s">
        <v>560</v>
      </c>
      <c r="C149" t="s">
        <v>3131</v>
      </c>
      <c r="D149" t="s">
        <v>231</v>
      </c>
      <c r="E149">
        <v>35009.730489950001</v>
      </c>
      <c r="F149">
        <v>5469.35</v>
      </c>
      <c r="G149">
        <v>106.89444079695301</v>
      </c>
      <c r="H149">
        <f>(Table2[[#This Row],[1Y Return vs Nifty]]-AVERAGE(Table2[1Y Return vs Nifty]))/_xlfn.STDEV.P(Table2[1Y Return vs Nifty])</f>
        <v>1.4240329620803878</v>
      </c>
      <c r="I149">
        <v>3.7030064607933499</v>
      </c>
      <c r="J149">
        <f>(Table2[[#This Row],[1M Return vs Nifty]]-AVERAGE(Table2[1M Return vs Nifty]))/_xlfn.STDEV.P(Table2[1M Return vs Nifty])</f>
        <v>0.60670816888072954</v>
      </c>
      <c r="K149">
        <v>98.839595178076607</v>
      </c>
      <c r="L149">
        <f>(Table2[[#This Row],[6M Return vs Nifty]]-AVERAGE(Table2[6M Return vs Nifty]))/_xlfn.STDEV.P(Table2[6M Return vs Nifty])</f>
        <v>3.2485772272184552</v>
      </c>
      <c r="M149">
        <v>-3.3688301668344902</v>
      </c>
      <c r="N149">
        <f>(Table2[[#This Row],[1W Return vs Nifty]]-AVERAGE(Table2[1W Return vs Nifty]))/_xlfn.STDEV.P(Table2[1W Return vs Nifty])</f>
        <v>0.15821324795328398</v>
      </c>
      <c r="O149">
        <v>5458.56</v>
      </c>
      <c r="P149">
        <v>5155.9644130608604</v>
      </c>
      <c r="Q149">
        <v>3927.1249418756802</v>
      </c>
      <c r="R149">
        <v>47.620103501720301</v>
      </c>
      <c r="S149" s="1">
        <f>(Table2[[#This Row],[Close Price]]-Table2[[#This Row],[20D EMA]])/Table2[[#This Row],[20D EMA]]</f>
        <v>1.9767118067768722E-3</v>
      </c>
      <c r="T149" s="1">
        <f>(Table2[[#This Row],[Close Price]]-Table2[[#This Row],[50D EMA]])/Table2[[#This Row],[50D EMA]]</f>
        <v>6.078117726051125E-2</v>
      </c>
      <c r="U149" s="1">
        <f>(Table2[[#This Row],[Close Price]]-Table2[[#This Row],[200D EMA]])/Table2[[#This Row],[200D EMA]]</f>
        <v>0.39271097328207744</v>
      </c>
      <c r="V149">
        <v>0.78589815252751505</v>
      </c>
      <c r="W149">
        <v>5245.95</v>
      </c>
      <c r="X149">
        <v>5534.4</v>
      </c>
      <c r="Y149">
        <v>5245.95</v>
      </c>
      <c r="Z149">
        <v>5735.85</v>
      </c>
      <c r="AA149">
        <v>4778.3999999999996</v>
      </c>
      <c r="AB149">
        <v>5909.95</v>
      </c>
      <c r="AC149" s="1">
        <f>(Table2[[#This Row],[Close Price]]/Table2[[#This Row],[Day Low]])-1</f>
        <v>4.2585232417388763E-2</v>
      </c>
      <c r="AD149" s="1">
        <f>(Table2[[#This Row],[Day High]]/Table2[[#This Row],[Close Price]])-1</f>
        <v>1.1893552250267225E-2</v>
      </c>
      <c r="AE149" s="1">
        <f>(Table2[[#This Row],[Close Price]]/Table2[[#This Row],[Current Week Low]])-1</f>
        <v>4.2585232417388763E-2</v>
      </c>
      <c r="AF149" s="1">
        <f>(Table2[[#This Row],[Current Week High]]/Table2[[#This Row],[Close Price]])-1</f>
        <v>4.8726082624077849E-2</v>
      </c>
      <c r="AG149" s="1">
        <f>(Table2[[#This Row],[Close Price]]/Table2[[#This Row],[Current Month Low]])-1</f>
        <v>0.14459861041352773</v>
      </c>
      <c r="AH149" s="1">
        <f>(Table2[[#This Row],[Current Month High]]/Table2[[#This Row],[Close Price]])-1</f>
        <v>8.0558018777368234E-2</v>
      </c>
      <c r="AI149">
        <v>8.0558018777368208</v>
      </c>
      <c r="AJ149">
        <v>153.4453197405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0.26</v>
      </c>
      <c r="AM149" t="s">
        <v>3166</v>
      </c>
      <c r="AN149">
        <v>12.29</v>
      </c>
      <c r="AO149" t="s">
        <v>3166</v>
      </c>
      <c r="AQ149">
        <f>(Table2[[#This Row],[Sharpe Ratio]]-AVERAGE(Table2[Sharpe Ratio]))/_xlfn.STDEV.P(Table2[Sharpe Ratio])</f>
        <v>-0.71296376684109852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4.7245678392917574</v>
      </c>
      <c r="AS149">
        <f>_xlfn.RANK.AVG(Table2[[#This Row],[1Y Return vs Nifty Z-Score]],Table2[1Y Return vs Nifty Z-Score])</f>
        <v>61</v>
      </c>
      <c r="AT149">
        <f>_xlfn.RANK.AVG(Table2[[#This Row],[6M Return vs Nifty Z-Score]],Table2[6M Return vs Nifty Z-Score])</f>
        <v>10</v>
      </c>
      <c r="AU149">
        <f>_xlfn.RANK.AVG(Table2[[#This Row],[Sharpe Ratio Z-Score]],Table2[Sharpe Ratio Z-Score])</f>
        <v>533.5</v>
      </c>
      <c r="AV149">
        <f>(Table2[[#This Row],[Rank 1Y]]+Table2[[#This Row],[Rank 6M]]+Table2[[#This Row],[Rank Sharpe]])/3</f>
        <v>201.5</v>
      </c>
    </row>
    <row r="150" spans="1:48" x14ac:dyDescent="0.3">
      <c r="A150" t="s">
        <v>1193</v>
      </c>
      <c r="B150" t="s">
        <v>1194</v>
      </c>
      <c r="C150" t="s">
        <v>3123</v>
      </c>
      <c r="D150" t="s">
        <v>944</v>
      </c>
      <c r="E150">
        <v>9817.2925276499991</v>
      </c>
      <c r="F150">
        <v>1335.15</v>
      </c>
      <c r="G150">
        <v>64.896761290769703</v>
      </c>
      <c r="H150">
        <f>(Table2[[#This Row],[1Y Return vs Nifty]]-AVERAGE(Table2[1Y Return vs Nifty]))/_xlfn.STDEV.P(Table2[1Y Return vs Nifty])</f>
        <v>0.70512346648487545</v>
      </c>
      <c r="I150">
        <v>1.23208237650999</v>
      </c>
      <c r="J150">
        <f>(Table2[[#This Row],[1M Return vs Nifty]]-AVERAGE(Table2[1M Return vs Nifty]))/_xlfn.STDEV.P(Table2[1M Return vs Nifty])</f>
        <v>0.32247702284368246</v>
      </c>
      <c r="K150">
        <v>19.4398398737906</v>
      </c>
      <c r="L150">
        <f>(Table2[[#This Row],[6M Return vs Nifty]]-AVERAGE(Table2[6M Return vs Nifty]))/_xlfn.STDEV.P(Table2[6M Return vs Nifty])</f>
        <v>0.51589060687175758</v>
      </c>
      <c r="M150">
        <v>-6.6099215810324203</v>
      </c>
      <c r="N150">
        <f>(Table2[[#This Row],[1W Return vs Nifty]]-AVERAGE(Table2[1W Return vs Nifty]))/_xlfn.STDEV.P(Table2[1W Return vs Nifty])</f>
        <v>-0.48003403039821257</v>
      </c>
      <c r="O150">
        <v>1370.09</v>
      </c>
      <c r="P150">
        <v>1368.0903468541901</v>
      </c>
      <c r="Q150">
        <v>1190.90799689806</v>
      </c>
      <c r="R150">
        <v>42.247687313548603</v>
      </c>
      <c r="S150" s="1">
        <f>(Table2[[#This Row],[Close Price]]-Table2[[#This Row],[20D EMA]])/Table2[[#This Row],[20D EMA]]</f>
        <v>-2.550197432285458E-2</v>
      </c>
      <c r="T150" s="1">
        <f>(Table2[[#This Row],[Close Price]]-Table2[[#This Row],[50D EMA]])/Table2[[#This Row],[50D EMA]]</f>
        <v>-2.4077610758626869E-2</v>
      </c>
      <c r="U150" s="1">
        <f>(Table2[[#This Row],[Close Price]]-Table2[[#This Row],[200D EMA]])/Table2[[#This Row],[200D EMA]]</f>
        <v>0.12111935051040472</v>
      </c>
      <c r="V150">
        <v>0.58821761742531098</v>
      </c>
      <c r="W150">
        <v>1296.05</v>
      </c>
      <c r="X150">
        <v>1342.15</v>
      </c>
      <c r="Y150">
        <v>1296.05</v>
      </c>
      <c r="Z150">
        <v>1450</v>
      </c>
      <c r="AA150">
        <v>1216.95</v>
      </c>
      <c r="AB150">
        <v>1460</v>
      </c>
      <c r="AC150" s="1">
        <f>(Table2[[#This Row],[Close Price]]/Table2[[#This Row],[Day Low]])-1</f>
        <v>3.0168589174800475E-2</v>
      </c>
      <c r="AD150" s="1">
        <f>(Table2[[#This Row],[Day High]]/Table2[[#This Row],[Close Price]])-1</f>
        <v>5.2428566078717154E-3</v>
      </c>
      <c r="AE150" s="1">
        <f>(Table2[[#This Row],[Close Price]]/Table2[[#This Row],[Current Week Low]])-1</f>
        <v>3.0168589174800475E-2</v>
      </c>
      <c r="AF150" s="1">
        <f>(Table2[[#This Row],[Current Week High]]/Table2[[#This Row],[Close Price]])-1</f>
        <v>8.6020297344867602E-2</v>
      </c>
      <c r="AG150" s="1">
        <f>(Table2[[#This Row],[Close Price]]/Table2[[#This Row],[Current Month Low]])-1</f>
        <v>9.7128066066806351E-2</v>
      </c>
      <c r="AH150" s="1">
        <f>(Table2[[#This Row],[Current Month High]]/Table2[[#This Row],[Close Price]])-1</f>
        <v>9.3510092498970021E-2</v>
      </c>
      <c r="AI150">
        <v>19.181365389656499</v>
      </c>
      <c r="AJ150">
        <v>103.52896341463401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-0.02</v>
      </c>
      <c r="AM150" t="s">
        <v>3165</v>
      </c>
      <c r="AN150">
        <v>8.18</v>
      </c>
      <c r="AO150" t="s">
        <v>3166</v>
      </c>
      <c r="AP150">
        <v>7.3331301657826004E-2</v>
      </c>
      <c r="AQ150">
        <f>(Table2[[#This Row],[Sharpe Ratio]]-AVERAGE(Table2[Sharpe Ratio]))/_xlfn.STDEV.P(Table2[Sharpe Ratio])</f>
        <v>0.14981974760828937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1.213276813410392</v>
      </c>
      <c r="AS150">
        <f>_xlfn.RANK.AVG(Table2[[#This Row],[1Y Return vs Nifty Z-Score]],Table2[1Y Return vs Nifty Z-Score])</f>
        <v>131</v>
      </c>
      <c r="AT150">
        <f>_xlfn.RANK.AVG(Table2[[#This Row],[6M Return vs Nifty Z-Score]],Table2[6M Return vs Nifty Z-Score])</f>
        <v>169</v>
      </c>
      <c r="AU150">
        <f>_xlfn.RANK.AVG(Table2[[#This Row],[Sharpe Ratio Z-Score]],Table2[Sharpe Ratio Z-Score])</f>
        <v>305</v>
      </c>
      <c r="AV150">
        <f>(Table2[[#This Row],[Rank 1Y]]+Table2[[#This Row],[Rank 6M]]+Table2[[#This Row],[Rank Sharpe]])/3</f>
        <v>201.66666666666666</v>
      </c>
    </row>
    <row r="151" spans="1:48" x14ac:dyDescent="0.3">
      <c r="A151" t="s">
        <v>466</v>
      </c>
      <c r="B151" t="s">
        <v>467</v>
      </c>
      <c r="C151" t="s">
        <v>3134</v>
      </c>
      <c r="D151" t="s">
        <v>412</v>
      </c>
      <c r="E151">
        <v>47203.093892534998</v>
      </c>
      <c r="F151">
        <v>1602.65</v>
      </c>
      <c r="G151">
        <v>17.595730632856501</v>
      </c>
      <c r="H151">
        <f>(Table2[[#This Row],[1Y Return vs Nifty]]-AVERAGE(Table2[1Y Return vs Nifty]))/_xlfn.STDEV.P(Table2[1Y Return vs Nifty])</f>
        <v>-0.10456793768953071</v>
      </c>
      <c r="I151">
        <v>0.18953124466951601</v>
      </c>
      <c r="J151">
        <f>(Table2[[#This Row],[1M Return vs Nifty]]-AVERAGE(Table2[1M Return vs Nifty]))/_xlfn.STDEV.P(Table2[1M Return vs Nifty])</f>
        <v>0.20255205028379847</v>
      </c>
      <c r="K151">
        <v>36.445717161282602</v>
      </c>
      <c r="L151">
        <f>(Table2[[#This Row],[6M Return vs Nifty]]-AVERAGE(Table2[6M Return vs Nifty]))/_xlfn.STDEV.P(Table2[6M Return vs Nifty])</f>
        <v>1.1011787246082947</v>
      </c>
      <c r="M151">
        <v>-1.7470942251693</v>
      </c>
      <c r="N151">
        <f>(Table2[[#This Row],[1W Return vs Nifty]]-AVERAGE(Table2[1W Return vs Nifty]))/_xlfn.STDEV.P(Table2[1W Return vs Nifty])</f>
        <v>0.47757127236394586</v>
      </c>
      <c r="O151">
        <v>1626.12</v>
      </c>
      <c r="P151">
        <v>1639.76437721701</v>
      </c>
      <c r="Q151">
        <v>1448.3691607927201</v>
      </c>
      <c r="R151">
        <v>45.9982780592441</v>
      </c>
      <c r="S151" s="1">
        <f>(Table2[[#This Row],[Close Price]]-Table2[[#This Row],[20D EMA]])/Table2[[#This Row],[20D EMA]]</f>
        <v>-1.4433129166359065E-2</v>
      </c>
      <c r="T151" s="1">
        <f>(Table2[[#This Row],[Close Price]]-Table2[[#This Row],[50D EMA]])/Table2[[#This Row],[50D EMA]]</f>
        <v>-2.2633969692645705E-2</v>
      </c>
      <c r="U151" s="1">
        <f>(Table2[[#This Row],[Close Price]]-Table2[[#This Row],[200D EMA]])/Table2[[#This Row],[200D EMA]]</f>
        <v>0.10652038401786955</v>
      </c>
      <c r="V151">
        <v>0.56732563471658903</v>
      </c>
      <c r="W151">
        <v>1561.8</v>
      </c>
      <c r="X151">
        <v>1621.2</v>
      </c>
      <c r="Y151">
        <v>1560</v>
      </c>
      <c r="Z151">
        <v>1628.95</v>
      </c>
      <c r="AA151">
        <v>1545.65</v>
      </c>
      <c r="AB151">
        <v>1739.4</v>
      </c>
      <c r="AC151" s="1">
        <f>(Table2[[#This Row],[Close Price]]/Table2[[#This Row],[Day Low]])-1</f>
        <v>2.6155717761557229E-2</v>
      </c>
      <c r="AD151" s="1">
        <f>(Table2[[#This Row],[Day High]]/Table2[[#This Row],[Close Price]])-1</f>
        <v>1.1574579602533275E-2</v>
      </c>
      <c r="AE151" s="1">
        <f>(Table2[[#This Row],[Close Price]]/Table2[[#This Row],[Current Week Low]])-1</f>
        <v>2.7339743589743559E-2</v>
      </c>
      <c r="AF151" s="1">
        <f>(Table2[[#This Row],[Current Week High]]/Table2[[#This Row],[Close Price]])-1</f>
        <v>1.6410320406826218E-2</v>
      </c>
      <c r="AG151" s="1">
        <f>(Table2[[#This Row],[Close Price]]/Table2[[#This Row],[Current Month Low]])-1</f>
        <v>3.6877688998156133E-2</v>
      </c>
      <c r="AH151" s="1">
        <f>(Table2[[#This Row],[Current Month High]]/Table2[[#This Row],[Close Price]])-1</f>
        <v>8.5327426449942179E-2</v>
      </c>
      <c r="AI151">
        <v>11.627616759741599</v>
      </c>
      <c r="AJ151">
        <v>57.269025072371299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0.02</v>
      </c>
      <c r="AM151" t="s">
        <v>3166</v>
      </c>
      <c r="AN151">
        <v>2.3199999999999998</v>
      </c>
      <c r="AO151" t="s">
        <v>3166</v>
      </c>
      <c r="AP151">
        <v>0.106571470105703</v>
      </c>
      <c r="AQ151">
        <f>(Table2[[#This Row],[Sharpe Ratio]]-AVERAGE(Table2[Sharpe Ratio]))/_xlfn.STDEV.P(Table2[Sharpe Ratio])</f>
        <v>0.54090880106829031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326</v>
      </c>
      <c r="AT151">
        <f>_xlfn.RANK.AVG(Table2[[#This Row],[6M Return vs Nifty Z-Score]],Table2[6M Return vs Nifty Z-Score])</f>
        <v>78</v>
      </c>
      <c r="AU151">
        <f>_xlfn.RANK.AVG(Table2[[#This Row],[Sharpe Ratio Z-Score]],Table2[Sharpe Ratio Z-Score])</f>
        <v>202</v>
      </c>
      <c r="AV151">
        <f>(Table2[[#This Row],[Rank 1Y]]+Table2[[#This Row],[Rank 6M]]+Table2[[#This Row],[Rank Sharpe]])/3</f>
        <v>202</v>
      </c>
    </row>
    <row r="152" spans="1:48" x14ac:dyDescent="0.3">
      <c r="A152" t="s">
        <v>154</v>
      </c>
      <c r="B152" t="s">
        <v>155</v>
      </c>
      <c r="C152" t="s">
        <v>3130</v>
      </c>
      <c r="D152" t="s">
        <v>156</v>
      </c>
      <c r="E152">
        <v>174595.03846800001</v>
      </c>
      <c r="F152">
        <v>4520</v>
      </c>
      <c r="G152">
        <v>62.317552658001702</v>
      </c>
      <c r="H152">
        <f>(Table2[[#This Row],[1Y Return vs Nifty]]-AVERAGE(Table2[1Y Return vs Nifty]))/_xlfn.STDEV.P(Table2[1Y Return vs Nifty])</f>
        <v>0.66097298962469941</v>
      </c>
      <c r="I152">
        <v>-2.4390837067217102</v>
      </c>
      <c r="J152">
        <f>(Table2[[#This Row],[1M Return vs Nifty]]-AVERAGE(Table2[1M Return vs Nifty]))/_xlfn.STDEV.P(Table2[1M Return vs Nifty])</f>
        <v>-9.9818323972655346E-2</v>
      </c>
      <c r="K152">
        <v>12.834912140984899</v>
      </c>
      <c r="L152">
        <f>(Table2[[#This Row],[6M Return vs Nifty]]-AVERAGE(Table2[6M Return vs Nifty]))/_xlfn.STDEV.P(Table2[6M Return vs Nifty])</f>
        <v>0.28857003674374498</v>
      </c>
      <c r="M152">
        <v>-2.6378879287365602</v>
      </c>
      <c r="N152">
        <f>(Table2[[#This Row],[1W Return vs Nifty]]-AVERAGE(Table2[1W Return vs Nifty]))/_xlfn.STDEV.P(Table2[1W Return vs Nifty])</f>
        <v>0.30215299986972449</v>
      </c>
      <c r="O152">
        <v>4671.67</v>
      </c>
      <c r="P152">
        <v>4652.0476827169596</v>
      </c>
      <c r="Q152">
        <v>4052.2389213753199</v>
      </c>
      <c r="R152">
        <v>33.832451695895799</v>
      </c>
      <c r="S152" s="1">
        <f>(Table2[[#This Row],[Close Price]]-Table2[[#This Row],[20D EMA]])/Table2[[#This Row],[20D EMA]]</f>
        <v>-3.2465906196285282E-2</v>
      </c>
      <c r="T152" s="1">
        <f>(Table2[[#This Row],[Close Price]]-Table2[[#This Row],[50D EMA]])/Table2[[#This Row],[50D EMA]]</f>
        <v>-2.8384851515502754E-2</v>
      </c>
      <c r="U152" s="1">
        <f>(Table2[[#This Row],[Close Price]]-Table2[[#This Row],[200D EMA]])/Table2[[#This Row],[200D EMA]]</f>
        <v>0.11543274908033387</v>
      </c>
      <c r="V152">
        <v>0.75727278646928597</v>
      </c>
      <c r="W152">
        <v>4477.55</v>
      </c>
      <c r="X152">
        <v>4568.3</v>
      </c>
      <c r="Y152">
        <v>4477.55</v>
      </c>
      <c r="Z152">
        <v>4707.1499999999996</v>
      </c>
      <c r="AA152">
        <v>4430.3</v>
      </c>
      <c r="AB152">
        <v>4915</v>
      </c>
      <c r="AC152" s="1">
        <f>(Table2[[#This Row],[Close Price]]/Table2[[#This Row],[Day Low]])-1</f>
        <v>9.4806311487307671E-3</v>
      </c>
      <c r="AD152" s="1">
        <f>(Table2[[#This Row],[Day High]]/Table2[[#This Row],[Close Price]])-1</f>
        <v>1.0685840707964633E-2</v>
      </c>
      <c r="AE152" s="1">
        <f>(Table2[[#This Row],[Close Price]]/Table2[[#This Row],[Current Week Low]])-1</f>
        <v>9.4806311487307671E-3</v>
      </c>
      <c r="AF152" s="1">
        <f>(Table2[[#This Row],[Current Week High]]/Table2[[#This Row],[Close Price]])-1</f>
        <v>4.1404867256637168E-2</v>
      </c>
      <c r="AG152" s="1">
        <f>(Table2[[#This Row],[Close Price]]/Table2[[#This Row],[Current Month Low]])-1</f>
        <v>2.0246935873417193E-2</v>
      </c>
      <c r="AH152" s="1">
        <f>(Table2[[#This Row],[Current Month High]]/Table2[[#This Row],[Close Price]])-1</f>
        <v>8.7389380530973559E-2</v>
      </c>
      <c r="AI152">
        <v>11.3938053097345</v>
      </c>
      <c r="AJ152">
        <v>89.212382527157402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</v>
      </c>
      <c r="AM152" t="s">
        <v>3166</v>
      </c>
      <c r="AN152">
        <v>0.78</v>
      </c>
      <c r="AO152" t="s">
        <v>3166</v>
      </c>
      <c r="AP152">
        <v>9.4419569460457001E-2</v>
      </c>
      <c r="AQ152">
        <f>(Table2[[#This Row],[Sharpe Ratio]]-AVERAGE(Table2[Sharpe Ratio]))/_xlfn.STDEV.P(Table2[Sharpe Ratio])</f>
        <v>0.39793493712589001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1.5498126393914036</v>
      </c>
      <c r="AS152">
        <f>_xlfn.RANK.AVG(Table2[[#This Row],[1Y Return vs Nifty Z-Score]],Table2[1Y Return vs Nifty Z-Score])</f>
        <v>138</v>
      </c>
      <c r="AT152">
        <f>_xlfn.RANK.AVG(Table2[[#This Row],[6M Return vs Nifty Z-Score]],Table2[6M Return vs Nifty Z-Score])</f>
        <v>231</v>
      </c>
      <c r="AU152">
        <f>_xlfn.RANK.AVG(Table2[[#This Row],[Sharpe Ratio Z-Score]],Table2[Sharpe Ratio Z-Score])</f>
        <v>239</v>
      </c>
      <c r="AV152">
        <f>(Table2[[#This Row],[Rank 1Y]]+Table2[[#This Row],[Rank 6M]]+Table2[[#This Row],[Rank Sharpe]])/3</f>
        <v>202.66666666666666</v>
      </c>
    </row>
    <row r="153" spans="1:48" x14ac:dyDescent="0.3">
      <c r="A153" t="s">
        <v>486</v>
      </c>
      <c r="B153" t="s">
        <v>487</v>
      </c>
      <c r="C153" t="s">
        <v>3119</v>
      </c>
      <c r="D153" t="s">
        <v>21</v>
      </c>
      <c r="E153">
        <v>44376.765560295004</v>
      </c>
      <c r="F153">
        <v>1634.55</v>
      </c>
      <c r="G153">
        <v>19.976800811752</v>
      </c>
      <c r="H153">
        <f>(Table2[[#This Row],[1Y Return vs Nifty]]-AVERAGE(Table2[1Y Return vs Nifty]))/_xlfn.STDEV.P(Table2[1Y Return vs Nifty])</f>
        <v>-6.3809162885430995E-2</v>
      </c>
      <c r="I153">
        <v>6.3887524176046897</v>
      </c>
      <c r="J153">
        <f>(Table2[[#This Row],[1M Return vs Nifty]]-AVERAGE(Table2[1M Return vs Nifty]))/_xlfn.STDEV.P(Table2[1M Return vs Nifty])</f>
        <v>0.91565033999977985</v>
      </c>
      <c r="K153">
        <v>9.7457470324654896</v>
      </c>
      <c r="L153">
        <f>(Table2[[#This Row],[6M Return vs Nifty]]-AVERAGE(Table2[6M Return vs Nifty]))/_xlfn.STDEV.P(Table2[6M Return vs Nifty])</f>
        <v>0.18225081538416529</v>
      </c>
      <c r="M153">
        <v>-3.74618953799146</v>
      </c>
      <c r="N153">
        <f>(Table2[[#This Row],[1W Return vs Nifty]]-AVERAGE(Table2[1W Return vs Nifty]))/_xlfn.STDEV.P(Table2[1W Return vs Nifty])</f>
        <v>8.3902294998885185E-2</v>
      </c>
      <c r="O153">
        <v>1728.25</v>
      </c>
      <c r="P153">
        <v>1731.4621483384999</v>
      </c>
      <c r="Q153">
        <v>1597.41983331653</v>
      </c>
      <c r="R153">
        <v>26.837635748662599</v>
      </c>
      <c r="S153" s="1">
        <f>(Table2[[#This Row],[Close Price]]-Table2[[#This Row],[20D EMA]])/Table2[[#This Row],[20D EMA]]</f>
        <v>-5.4216693186749626E-2</v>
      </c>
      <c r="T153" s="1">
        <f>(Table2[[#This Row],[Close Price]]-Table2[[#This Row],[50D EMA]])/Table2[[#This Row],[50D EMA]]</f>
        <v>-5.5971277472912841E-2</v>
      </c>
      <c r="U153" s="1">
        <f>(Table2[[#This Row],[Close Price]]-Table2[[#This Row],[200D EMA]])/Table2[[#This Row],[200D EMA]]</f>
        <v>2.324383728626999E-2</v>
      </c>
      <c r="V153">
        <v>0.80435328871306599</v>
      </c>
      <c r="W153">
        <v>1621</v>
      </c>
      <c r="X153">
        <v>1743.15</v>
      </c>
      <c r="Y153">
        <v>1621</v>
      </c>
      <c r="Z153">
        <v>1797.6</v>
      </c>
      <c r="AA153">
        <v>1621</v>
      </c>
      <c r="AB153">
        <v>1822.9</v>
      </c>
      <c r="AC153" s="1">
        <f>(Table2[[#This Row],[Close Price]]/Table2[[#This Row],[Day Low]])-1</f>
        <v>8.3590376310918035E-3</v>
      </c>
      <c r="AD153" s="1">
        <f>(Table2[[#This Row],[Day High]]/Table2[[#This Row],[Close Price]])-1</f>
        <v>6.6440304671010475E-2</v>
      </c>
      <c r="AE153" s="1">
        <f>(Table2[[#This Row],[Close Price]]/Table2[[#This Row],[Current Week Low]])-1</f>
        <v>8.3590376310918035E-3</v>
      </c>
      <c r="AF153" s="1">
        <f>(Table2[[#This Row],[Current Week High]]/Table2[[#This Row],[Close Price]])-1</f>
        <v>9.9752225383132886E-2</v>
      </c>
      <c r="AG153" s="1">
        <f>(Table2[[#This Row],[Close Price]]/Table2[[#This Row],[Current Month Low]])-1</f>
        <v>8.3590376310918035E-3</v>
      </c>
      <c r="AH153" s="1">
        <f>(Table2[[#This Row],[Current Month High]]/Table2[[#This Row],[Close Price]])-1</f>
        <v>0.11523049157260412</v>
      </c>
      <c r="AI153">
        <v>17.9957786546756</v>
      </c>
      <c r="AJ153">
        <v>49.793804985337196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-0.14000000000000001</v>
      </c>
      <c r="AM153" t="s">
        <v>3165</v>
      </c>
      <c r="AN153">
        <v>-4.1900000000000004</v>
      </c>
      <c r="AO153" t="s">
        <v>3165</v>
      </c>
      <c r="AP153">
        <v>0.190134197157388</v>
      </c>
      <c r="AQ153">
        <f>(Table2[[#This Row],[Sharpe Ratio]]-AVERAGE(Table2[Sharpe Ratio]))/_xlfn.STDEV.P(Table2[Sharpe Ratio])</f>
        <v>1.5240707209131084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310</v>
      </c>
      <c r="AT153">
        <f>_xlfn.RANK.AVG(Table2[[#This Row],[6M Return vs Nifty Z-Score]],Table2[6M Return vs Nifty Z-Score])</f>
        <v>264</v>
      </c>
      <c r="AU153">
        <f>_xlfn.RANK.AVG(Table2[[#This Row],[Sharpe Ratio Z-Score]],Table2[Sharpe Ratio Z-Score])</f>
        <v>44</v>
      </c>
      <c r="AV153">
        <f>(Table2[[#This Row],[Rank 1Y]]+Table2[[#This Row],[Rank 6M]]+Table2[[#This Row],[Rank Sharpe]])/3</f>
        <v>206</v>
      </c>
    </row>
    <row r="154" spans="1:48" x14ac:dyDescent="0.3">
      <c r="A154" t="s">
        <v>1584</v>
      </c>
      <c r="B154" t="s">
        <v>1585</v>
      </c>
      <c r="C154" t="s">
        <v>3118</v>
      </c>
      <c r="D154" t="s">
        <v>265</v>
      </c>
      <c r="E154">
        <v>5863.1021750699902</v>
      </c>
      <c r="F154">
        <v>1190.7</v>
      </c>
      <c r="G154">
        <v>94.057561969878293</v>
      </c>
      <c r="H154">
        <f>(Table2[[#This Row],[1Y Return vs Nifty]]-AVERAGE(Table2[1Y Return vs Nifty]))/_xlfn.STDEV.P(Table2[1Y Return vs Nifty])</f>
        <v>1.2042933433418268</v>
      </c>
      <c r="I154">
        <v>-12.4640953750925</v>
      </c>
      <c r="J154">
        <f>(Table2[[#This Row],[1M Return vs Nifty]]-AVERAGE(Table2[1M Return vs Nifty]))/_xlfn.STDEV.P(Table2[1M Return vs Nifty])</f>
        <v>-1.2529984534877285</v>
      </c>
      <c r="K154">
        <v>10.3410969475612</v>
      </c>
      <c r="L154">
        <f>(Table2[[#This Row],[6M Return vs Nifty]]-AVERAGE(Table2[6M Return vs Nifty]))/_xlfn.STDEV.P(Table2[6M Return vs Nifty])</f>
        <v>0.20274086275486253</v>
      </c>
      <c r="M154">
        <v>-7.3081424823795897</v>
      </c>
      <c r="N154">
        <f>(Table2[[#This Row],[1W Return vs Nifty]]-AVERAGE(Table2[1W Return vs Nifty]))/_xlfn.STDEV.P(Table2[1W Return vs Nifty])</f>
        <v>-0.61753018000411353</v>
      </c>
      <c r="O154">
        <v>1296.17</v>
      </c>
      <c r="P154">
        <v>1308.283759339</v>
      </c>
      <c r="Q154">
        <v>1101.77244552873</v>
      </c>
      <c r="R154">
        <v>28.346276763119299</v>
      </c>
      <c r="S154" s="1">
        <f>(Table2[[#This Row],[Close Price]]-Table2[[#This Row],[20D EMA]])/Table2[[#This Row],[20D EMA]]</f>
        <v>-8.1370499240068839E-2</v>
      </c>
      <c r="T154" s="1">
        <f>(Table2[[#This Row],[Close Price]]-Table2[[#This Row],[50D EMA]])/Table2[[#This Row],[50D EMA]]</f>
        <v>-8.9876342574494839E-2</v>
      </c>
      <c r="U154" s="1">
        <f>(Table2[[#This Row],[Close Price]]-Table2[[#This Row],[200D EMA]])/Table2[[#This Row],[200D EMA]]</f>
        <v>8.0713177055897908E-2</v>
      </c>
      <c r="V154">
        <v>0.35480003310198499</v>
      </c>
      <c r="W154">
        <v>1170.45</v>
      </c>
      <c r="X154">
        <v>1219.95</v>
      </c>
      <c r="Y154">
        <v>1169.9000000000001</v>
      </c>
      <c r="Z154">
        <v>1289.5</v>
      </c>
      <c r="AA154">
        <v>1169.9000000000001</v>
      </c>
      <c r="AB154">
        <v>1391.8</v>
      </c>
      <c r="AC154" s="1">
        <f>(Table2[[#This Row],[Close Price]]/Table2[[#This Row],[Day Low]])-1</f>
        <v>1.730103806228378E-2</v>
      </c>
      <c r="AD154" s="1">
        <f>(Table2[[#This Row],[Day High]]/Table2[[#This Row],[Close Price]])-1</f>
        <v>2.4565381708238743E-2</v>
      </c>
      <c r="AE154" s="1">
        <f>(Table2[[#This Row],[Close Price]]/Table2[[#This Row],[Current Week Low]])-1</f>
        <v>1.7779297375843939E-2</v>
      </c>
      <c r="AF154" s="1">
        <f>(Table2[[#This Row],[Current Week High]]/Table2[[#This Row],[Close Price]])-1</f>
        <v>8.2976400436717945E-2</v>
      </c>
      <c r="AG154" s="1">
        <f>(Table2[[#This Row],[Close Price]]/Table2[[#This Row],[Current Month Low]])-1</f>
        <v>1.7779297375843939E-2</v>
      </c>
      <c r="AH154" s="1">
        <f>(Table2[[#This Row],[Current Month High]]/Table2[[#This Row],[Close Price]])-1</f>
        <v>0.16889224825732763</v>
      </c>
      <c r="AI154">
        <v>27.1143025111278</v>
      </c>
      <c r="AJ154">
        <v>124.639184982548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0.05</v>
      </c>
      <c r="AM154" t="s">
        <v>3166</v>
      </c>
      <c r="AN154">
        <v>-5.15</v>
      </c>
      <c r="AO154" t="s">
        <v>3165</v>
      </c>
      <c r="AP154">
        <v>7.9569060179465995E-2</v>
      </c>
      <c r="AQ154">
        <f>(Table2[[#This Row],[Sharpe Ratio]]-AVERAGE(Table2[Sharpe Ratio]))/_xlfn.STDEV.P(Table2[Sharpe Ratio])</f>
        <v>0.22321044295827178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82</v>
      </c>
      <c r="AT154">
        <f>_xlfn.RANK.AVG(Table2[[#This Row],[6M Return vs Nifty Z-Score]],Table2[6M Return vs Nifty Z-Score])</f>
        <v>255</v>
      </c>
      <c r="AU154">
        <f>_xlfn.RANK.AVG(Table2[[#This Row],[Sharpe Ratio Z-Score]],Table2[Sharpe Ratio Z-Score])</f>
        <v>283</v>
      </c>
      <c r="AV154">
        <f>(Table2[[#This Row],[Rank 1Y]]+Table2[[#This Row],[Rank 6M]]+Table2[[#This Row],[Rank Sharpe]])/3</f>
        <v>206.66666666666666</v>
      </c>
    </row>
    <row r="155" spans="1:48" x14ac:dyDescent="0.3">
      <c r="A155" t="s">
        <v>1070</v>
      </c>
      <c r="B155" t="s">
        <v>1071</v>
      </c>
      <c r="C155" t="s">
        <v>3126</v>
      </c>
      <c r="D155" t="s">
        <v>185</v>
      </c>
      <c r="E155">
        <v>11985.2096063399</v>
      </c>
      <c r="F155">
        <v>509.4</v>
      </c>
      <c r="G155">
        <v>29.218089607041598</v>
      </c>
      <c r="H155">
        <f>(Table2[[#This Row],[1Y Return vs Nifty]]-AVERAGE(Table2[1Y Return vs Nifty]))/_xlfn.STDEV.P(Table2[1Y Return vs Nifty])</f>
        <v>9.4381726339673996E-2</v>
      </c>
      <c r="I155">
        <v>-4.3891274014425496</v>
      </c>
      <c r="J155">
        <f>(Table2[[#This Row],[1M Return vs Nifty]]-AVERAGE(Table2[1M Return vs Nifty]))/_xlfn.STDEV.P(Table2[1M Return vs Nifty])</f>
        <v>-0.32413244098591609</v>
      </c>
      <c r="K155">
        <v>13.993851086839999</v>
      </c>
      <c r="L155">
        <f>(Table2[[#This Row],[6M Return vs Nifty]]-AVERAGE(Table2[6M Return vs Nifty]))/_xlfn.STDEV.P(Table2[6M Return vs Nifty])</f>
        <v>0.32845702303230323</v>
      </c>
      <c r="M155">
        <v>-9.2866975213274205</v>
      </c>
      <c r="N155">
        <f>(Table2[[#This Row],[1W Return vs Nifty]]-AVERAGE(Table2[1W Return vs Nifty]))/_xlfn.STDEV.P(Table2[1W Return vs Nifty])</f>
        <v>-1.0071542933954347</v>
      </c>
      <c r="O155">
        <v>551.51</v>
      </c>
      <c r="P155">
        <v>549.41113482969399</v>
      </c>
      <c r="Q155">
        <v>474.64234380641301</v>
      </c>
      <c r="R155">
        <v>27.108255259033399</v>
      </c>
      <c r="S155" s="1">
        <f>(Table2[[#This Row],[Close Price]]-Table2[[#This Row],[20D EMA]])/Table2[[#This Row],[20D EMA]]</f>
        <v>-7.6354009900092501E-2</v>
      </c>
      <c r="T155" s="1">
        <f>(Table2[[#This Row],[Close Price]]-Table2[[#This Row],[50D EMA]])/Table2[[#This Row],[50D EMA]]</f>
        <v>-7.2825489498127172E-2</v>
      </c>
      <c r="U155" s="1">
        <f>(Table2[[#This Row],[Close Price]]-Table2[[#This Row],[200D EMA]])/Table2[[#This Row],[200D EMA]]</f>
        <v>7.322915169103239E-2</v>
      </c>
      <c r="V155">
        <v>0.34469301098208899</v>
      </c>
      <c r="W155">
        <v>483.05</v>
      </c>
      <c r="X155">
        <v>522.70000000000005</v>
      </c>
      <c r="Y155">
        <v>483.05</v>
      </c>
      <c r="Z155">
        <v>550</v>
      </c>
      <c r="AA155">
        <v>483.05</v>
      </c>
      <c r="AB155">
        <v>614.9</v>
      </c>
      <c r="AC155" s="1">
        <f>(Table2[[#This Row],[Close Price]]/Table2[[#This Row],[Day Low]])-1</f>
        <v>5.4549218507400798E-2</v>
      </c>
      <c r="AD155" s="1">
        <f>(Table2[[#This Row],[Day High]]/Table2[[#This Row],[Close Price]])-1</f>
        <v>2.6109148017275263E-2</v>
      </c>
      <c r="AE155" s="1">
        <f>(Table2[[#This Row],[Close Price]]/Table2[[#This Row],[Current Week Low]])-1</f>
        <v>5.4549218507400798E-2</v>
      </c>
      <c r="AF155" s="1">
        <f>(Table2[[#This Row],[Current Week High]]/Table2[[#This Row],[Close Price]])-1</f>
        <v>7.97016097369454E-2</v>
      </c>
      <c r="AG155" s="1">
        <f>(Table2[[#This Row],[Close Price]]/Table2[[#This Row],[Current Month Low]])-1</f>
        <v>5.4549218507400798E-2</v>
      </c>
      <c r="AH155" s="1">
        <f>(Table2[[#This Row],[Current Month High]]/Table2[[#This Row],[Close Price]])-1</f>
        <v>0.20710639968590505</v>
      </c>
      <c r="AI155">
        <v>27.993718099725101</v>
      </c>
      <c r="AJ155">
        <v>62.747603833865803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0.01</v>
      </c>
      <c r="AM155" t="s">
        <v>3166</v>
      </c>
      <c r="AN155">
        <v>-9.3800000000000008</v>
      </c>
      <c r="AO155" t="s">
        <v>3165</v>
      </c>
      <c r="AP155">
        <v>0.13324784137825499</v>
      </c>
      <c r="AQ155">
        <f>(Table2[[#This Row],[Sharpe Ratio]]-AVERAGE(Table2[Sharpe Ratio]))/_xlfn.STDEV.P(Table2[Sharpe Ratio])</f>
        <v>0.85477113323695442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-5.3676851772419099E-2</v>
      </c>
      <c r="AS155">
        <f>_xlfn.RANK.AVG(Table2[[#This Row],[1Y Return vs Nifty Z-Score]],Table2[1Y Return vs Nifty Z-Score])</f>
        <v>265</v>
      </c>
      <c r="AT155">
        <f>_xlfn.RANK.AVG(Table2[[#This Row],[6M Return vs Nifty Z-Score]],Table2[6M Return vs Nifty Z-Score])</f>
        <v>219</v>
      </c>
      <c r="AU155">
        <f>_xlfn.RANK.AVG(Table2[[#This Row],[Sharpe Ratio Z-Score]],Table2[Sharpe Ratio Z-Score])</f>
        <v>137</v>
      </c>
      <c r="AV155">
        <f>(Table2[[#This Row],[Rank 1Y]]+Table2[[#This Row],[Rank 6M]]+Table2[[#This Row],[Rank Sharpe]])/3</f>
        <v>207</v>
      </c>
    </row>
    <row r="156" spans="1:48" x14ac:dyDescent="0.3">
      <c r="A156" t="s">
        <v>337</v>
      </c>
      <c r="B156" t="s">
        <v>338</v>
      </c>
      <c r="C156" t="s">
        <v>3120</v>
      </c>
      <c r="D156" t="s">
        <v>120</v>
      </c>
      <c r="E156">
        <v>74412.178990419998</v>
      </c>
      <c r="F156">
        <v>1640.3</v>
      </c>
      <c r="G156">
        <v>107.46610349042901</v>
      </c>
      <c r="H156">
        <f>(Table2[[#This Row],[1Y Return vs Nifty]]-AVERAGE(Table2[1Y Return vs Nifty]))/_xlfn.STDEV.P(Table2[1Y Return vs Nifty])</f>
        <v>1.4338185917496911</v>
      </c>
      <c r="I156">
        <v>-10.231491899609599</v>
      </c>
      <c r="J156">
        <f>(Table2[[#This Row],[1M Return vs Nifty]]-AVERAGE(Table2[1M Return vs Nifty]))/_xlfn.STDEV.P(Table2[1M Return vs Nifty])</f>
        <v>-0.99618139928557792</v>
      </c>
      <c r="K156">
        <v>28.406362450550699</v>
      </c>
      <c r="L156">
        <f>(Table2[[#This Row],[6M Return vs Nifty]]-AVERAGE(Table2[6M Return vs Nifty]))/_xlfn.STDEV.P(Table2[6M Return vs Nifty])</f>
        <v>0.82448974779664475</v>
      </c>
      <c r="M156">
        <v>-1.3307341832292801</v>
      </c>
      <c r="N156">
        <f>(Table2[[#This Row],[1W Return vs Nifty]]-AVERAGE(Table2[1W Return vs Nifty]))/_xlfn.STDEV.P(Table2[1W Return vs Nifty])</f>
        <v>0.55956237647734064</v>
      </c>
      <c r="O156">
        <v>1683.17</v>
      </c>
      <c r="P156">
        <v>1667.2398108498401</v>
      </c>
      <c r="Q156">
        <v>1374.10695968808</v>
      </c>
      <c r="R156">
        <v>39.733080272274897</v>
      </c>
      <c r="S156" s="1">
        <f>(Table2[[#This Row],[Close Price]]-Table2[[#This Row],[20D EMA]])/Table2[[#This Row],[20D EMA]]</f>
        <v>-2.5469798059613774E-2</v>
      </c>
      <c r="T156" s="1">
        <f>(Table2[[#This Row],[Close Price]]-Table2[[#This Row],[50D EMA]])/Table2[[#This Row],[50D EMA]]</f>
        <v>-1.6158329878236365E-2</v>
      </c>
      <c r="U156" s="1">
        <f>(Table2[[#This Row],[Close Price]]-Table2[[#This Row],[200D EMA]])/Table2[[#This Row],[200D EMA]]</f>
        <v>0.19372075691425458</v>
      </c>
      <c r="V156">
        <v>0.63516917699805497</v>
      </c>
      <c r="W156">
        <v>1605.3</v>
      </c>
      <c r="X156">
        <v>1710</v>
      </c>
      <c r="Y156">
        <v>1605.3</v>
      </c>
      <c r="Z156">
        <v>1710</v>
      </c>
      <c r="AA156">
        <v>1595.4</v>
      </c>
      <c r="AB156">
        <v>1779</v>
      </c>
      <c r="AC156" s="1">
        <f>(Table2[[#This Row],[Close Price]]/Table2[[#This Row],[Day Low]])-1</f>
        <v>2.1802778296891479E-2</v>
      </c>
      <c r="AD156" s="1">
        <f>(Table2[[#This Row],[Day High]]/Table2[[#This Row],[Close Price]])-1</f>
        <v>4.2492227031640573E-2</v>
      </c>
      <c r="AE156" s="1">
        <f>(Table2[[#This Row],[Close Price]]/Table2[[#This Row],[Current Week Low]])-1</f>
        <v>2.1802778296891479E-2</v>
      </c>
      <c r="AF156" s="1">
        <f>(Table2[[#This Row],[Current Week High]]/Table2[[#This Row],[Close Price]])-1</f>
        <v>4.2492227031640573E-2</v>
      </c>
      <c r="AG156" s="1">
        <f>(Table2[[#This Row],[Close Price]]/Table2[[#This Row],[Current Month Low]])-1</f>
        <v>2.8143412310392302E-2</v>
      </c>
      <c r="AH156" s="1">
        <f>(Table2[[#This Row],[Current Month High]]/Table2[[#This Row],[Close Price]])-1</f>
        <v>8.455770285923303E-2</v>
      </c>
      <c r="AI156">
        <v>19.886606108638599</v>
      </c>
      <c r="AJ156">
        <v>148.04173597459501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0.01</v>
      </c>
      <c r="AM156" t="s">
        <v>3166</v>
      </c>
      <c r="AN156">
        <v>-2.98</v>
      </c>
      <c r="AO156" t="s">
        <v>3165</v>
      </c>
      <c r="AP156">
        <v>2.295604824838E-2</v>
      </c>
      <c r="AQ156">
        <f>(Table2[[#This Row],[Sharpe Ratio]]-AVERAGE(Table2[Sharpe Ratio]))/_xlfn.STDEV.P(Table2[Sharpe Ratio])</f>
        <v>-0.44287310244753547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1.3788162142905631</v>
      </c>
      <c r="AS156">
        <f>_xlfn.RANK.AVG(Table2[[#This Row],[1Y Return vs Nifty Z-Score]],Table2[1Y Return vs Nifty Z-Score])</f>
        <v>60</v>
      </c>
      <c r="AT156">
        <f>_xlfn.RANK.AVG(Table2[[#This Row],[6M Return vs Nifty Z-Score]],Table2[6M Return vs Nifty Z-Score])</f>
        <v>109</v>
      </c>
      <c r="AU156">
        <f>_xlfn.RANK.AVG(Table2[[#This Row],[Sharpe Ratio Z-Score]],Table2[Sharpe Ratio Z-Score])</f>
        <v>454</v>
      </c>
      <c r="AV156">
        <f>(Table2[[#This Row],[Rank 1Y]]+Table2[[#This Row],[Rank 6M]]+Table2[[#This Row],[Rank Sharpe]])/3</f>
        <v>207.66666666666666</v>
      </c>
    </row>
    <row r="157" spans="1:48" x14ac:dyDescent="0.3">
      <c r="A157" t="s">
        <v>484</v>
      </c>
      <c r="B157" t="s">
        <v>485</v>
      </c>
      <c r="C157" t="s">
        <v>3124</v>
      </c>
      <c r="D157" t="s">
        <v>51</v>
      </c>
      <c r="E157">
        <v>44562.257243699998</v>
      </c>
      <c r="F157">
        <v>2630.5</v>
      </c>
      <c r="G157">
        <v>52.974869039582799</v>
      </c>
      <c r="H157">
        <f>(Table2[[#This Row],[1Y Return vs Nifty]]-AVERAGE(Table2[1Y Return vs Nifty]))/_xlfn.STDEV.P(Table2[1Y Return vs Nifty])</f>
        <v>0.50104644019148348</v>
      </c>
      <c r="I157">
        <v>0.28386845927028198</v>
      </c>
      <c r="J157">
        <f>(Table2[[#This Row],[1M Return vs Nifty]]-AVERAGE(Table2[1M Return vs Nifty]))/_xlfn.STDEV.P(Table2[1M Return vs Nifty])</f>
        <v>0.21340368866090192</v>
      </c>
      <c r="K157">
        <v>25.8795251334117</v>
      </c>
      <c r="L157">
        <f>(Table2[[#This Row],[6M Return vs Nifty]]-AVERAGE(Table2[6M Return vs Nifty]))/_xlfn.STDEV.P(Table2[6M Return vs Nifty])</f>
        <v>0.73752405751364525</v>
      </c>
      <c r="M157">
        <v>-3.3253778343403302</v>
      </c>
      <c r="N157">
        <f>(Table2[[#This Row],[1W Return vs Nifty]]-AVERAGE(Table2[1W Return vs Nifty]))/_xlfn.STDEV.P(Table2[1W Return vs Nifty])</f>
        <v>0.166770036210145</v>
      </c>
      <c r="O157">
        <v>2696.89</v>
      </c>
      <c r="P157">
        <v>2722.9012033304798</v>
      </c>
      <c r="Q157">
        <v>2422.4602216939002</v>
      </c>
      <c r="R157">
        <v>40.727964147936902</v>
      </c>
      <c r="S157" s="1">
        <f>(Table2[[#This Row],[Close Price]]-Table2[[#This Row],[20D EMA]])/Table2[[#This Row],[20D EMA]]</f>
        <v>-2.4617244307331733E-2</v>
      </c>
      <c r="T157" s="1">
        <f>(Table2[[#This Row],[Close Price]]-Table2[[#This Row],[50D EMA]])/Table2[[#This Row],[50D EMA]]</f>
        <v>-3.3934835100686178E-2</v>
      </c>
      <c r="U157" s="1">
        <f>(Table2[[#This Row],[Close Price]]-Table2[[#This Row],[200D EMA]])/Table2[[#This Row],[200D EMA]]</f>
        <v>8.5879543632146185E-2</v>
      </c>
      <c r="V157">
        <v>0.81568465917259103</v>
      </c>
      <c r="W157">
        <v>2562.15</v>
      </c>
      <c r="X157">
        <v>2662.5</v>
      </c>
      <c r="Y157">
        <v>2562.15</v>
      </c>
      <c r="Z157">
        <v>2725.25</v>
      </c>
      <c r="AA157">
        <v>2562.15</v>
      </c>
      <c r="AB157">
        <v>2889.9</v>
      </c>
      <c r="AC157" s="1">
        <f>(Table2[[#This Row],[Close Price]]/Table2[[#This Row],[Day Low]])-1</f>
        <v>2.6676814394161141E-2</v>
      </c>
      <c r="AD157" s="1">
        <f>(Table2[[#This Row],[Day High]]/Table2[[#This Row],[Close Price]])-1</f>
        <v>1.2164987644934344E-2</v>
      </c>
      <c r="AE157" s="1">
        <f>(Table2[[#This Row],[Close Price]]/Table2[[#This Row],[Current Week Low]])-1</f>
        <v>2.6676814394161141E-2</v>
      </c>
      <c r="AF157" s="1">
        <f>(Table2[[#This Row],[Current Week High]]/Table2[[#This Row],[Close Price]])-1</f>
        <v>3.6019768104923022E-2</v>
      </c>
      <c r="AG157" s="1">
        <f>(Table2[[#This Row],[Close Price]]/Table2[[#This Row],[Current Month Low]])-1</f>
        <v>2.6676814394161141E-2</v>
      </c>
      <c r="AH157" s="1">
        <f>(Table2[[#This Row],[Current Month High]]/Table2[[#This Row],[Close Price]])-1</f>
        <v>9.8612431096749775E-2</v>
      </c>
      <c r="AI157">
        <v>17.392130773617101</v>
      </c>
      <c r="AJ157">
        <v>89.920941482256893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-0.09</v>
      </c>
      <c r="AM157" t="s">
        <v>3165</v>
      </c>
      <c r="AN157">
        <v>0.66</v>
      </c>
      <c r="AO157" t="s">
        <v>3166</v>
      </c>
      <c r="AP157">
        <v>6.2915858389111998E-2</v>
      </c>
      <c r="AQ157">
        <f>(Table2[[#This Row],[Sharpe Ratio]]-AVERAGE(Table2[Sharpe Ratio]))/_xlfn.STDEV.P(Table2[Sharpe Ratio])</f>
        <v>2.7276269655852607E-2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166</v>
      </c>
      <c r="AT157">
        <f>_xlfn.RANK.AVG(Table2[[#This Row],[6M Return vs Nifty Z-Score]],Table2[6M Return vs Nifty Z-Score])</f>
        <v>124</v>
      </c>
      <c r="AU157">
        <f>_xlfn.RANK.AVG(Table2[[#This Row],[Sharpe Ratio Z-Score]],Table2[Sharpe Ratio Z-Score])</f>
        <v>333</v>
      </c>
      <c r="AV157">
        <f>(Table2[[#This Row],[Rank 1Y]]+Table2[[#This Row],[Rank 6M]]+Table2[[#This Row],[Rank Sharpe]])/3</f>
        <v>207.66666666666666</v>
      </c>
    </row>
    <row r="158" spans="1:48" x14ac:dyDescent="0.3">
      <c r="A158" t="s">
        <v>421</v>
      </c>
      <c r="B158" t="s">
        <v>422</v>
      </c>
      <c r="C158" t="s">
        <v>3126</v>
      </c>
      <c r="D158" t="s">
        <v>185</v>
      </c>
      <c r="E158">
        <v>53770.444084249997</v>
      </c>
      <c r="F158">
        <v>936.5</v>
      </c>
      <c r="G158">
        <v>35.239534732269398</v>
      </c>
      <c r="H158">
        <f>(Table2[[#This Row],[1Y Return vs Nifty]]-AVERAGE(Table2[1Y Return vs Nifty]))/_xlfn.STDEV.P(Table2[1Y Return vs Nifty])</f>
        <v>0.1974558515921474</v>
      </c>
      <c r="I158">
        <v>-11.881780233953799</v>
      </c>
      <c r="J158">
        <f>(Table2[[#This Row],[1M Return vs Nifty]]-AVERAGE(Table2[1M Return vs Nifty]))/_xlfn.STDEV.P(Table2[1M Return vs Nifty])</f>
        <v>-1.1860145663770969</v>
      </c>
      <c r="K158">
        <v>19.618253944526298</v>
      </c>
      <c r="L158">
        <f>(Table2[[#This Row],[6M Return vs Nifty]]-AVERAGE(Table2[6M Return vs Nifty]))/_xlfn.STDEV.P(Table2[6M Return vs Nifty])</f>
        <v>0.5220310507826057</v>
      </c>
      <c r="M158">
        <v>-5.40613339557712</v>
      </c>
      <c r="N158">
        <f>(Table2[[#This Row],[1W Return vs Nifty]]-AVERAGE(Table2[1W Return vs Nifty]))/_xlfn.STDEV.P(Table2[1W Return vs Nifty])</f>
        <v>-0.24297976845643204</v>
      </c>
      <c r="O158">
        <v>1002.58</v>
      </c>
      <c r="P158">
        <v>1034.3558414373899</v>
      </c>
      <c r="Q158">
        <v>907.56730188090103</v>
      </c>
      <c r="R158">
        <v>28.9254827109852</v>
      </c>
      <c r="S158" s="1">
        <f>(Table2[[#This Row],[Close Price]]-Table2[[#This Row],[20D EMA]])/Table2[[#This Row],[20D EMA]]</f>
        <v>-6.5909952323006685E-2</v>
      </c>
      <c r="T158" s="1">
        <f>(Table2[[#This Row],[Close Price]]-Table2[[#This Row],[50D EMA]])/Table2[[#This Row],[50D EMA]]</f>
        <v>-9.4605586894936283E-2</v>
      </c>
      <c r="U158" s="1">
        <f>(Table2[[#This Row],[Close Price]]-Table2[[#This Row],[200D EMA]])/Table2[[#This Row],[200D EMA]]</f>
        <v>3.1879396777668149E-2</v>
      </c>
      <c r="V158">
        <v>0.86650366323272798</v>
      </c>
      <c r="W158">
        <v>903.75</v>
      </c>
      <c r="X158">
        <v>947</v>
      </c>
      <c r="Y158">
        <v>903.75</v>
      </c>
      <c r="Z158">
        <v>971.5</v>
      </c>
      <c r="AA158">
        <v>903.75</v>
      </c>
      <c r="AB158">
        <v>1117.75</v>
      </c>
      <c r="AC158" s="1">
        <f>(Table2[[#This Row],[Close Price]]/Table2[[#This Row],[Day Low]])-1</f>
        <v>3.6237897648686124E-2</v>
      </c>
      <c r="AD158" s="1">
        <f>(Table2[[#This Row],[Day High]]/Table2[[#This Row],[Close Price]])-1</f>
        <v>1.1211959423385043E-2</v>
      </c>
      <c r="AE158" s="1">
        <f>(Table2[[#This Row],[Close Price]]/Table2[[#This Row],[Current Week Low]])-1</f>
        <v>3.6237897648686124E-2</v>
      </c>
      <c r="AF158" s="1">
        <f>(Table2[[#This Row],[Current Week High]]/Table2[[#This Row],[Close Price]])-1</f>
        <v>3.7373198077949921E-2</v>
      </c>
      <c r="AG158" s="1">
        <f>(Table2[[#This Row],[Close Price]]/Table2[[#This Row],[Current Month Low]])-1</f>
        <v>3.6237897648686124E-2</v>
      </c>
      <c r="AH158" s="1">
        <f>(Table2[[#This Row],[Current Month High]]/Table2[[#This Row],[Close Price]])-1</f>
        <v>0.19353977576081149</v>
      </c>
      <c r="AI158">
        <v>34.009610250934301</v>
      </c>
      <c r="AJ158">
        <v>70.707254830477495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-0.03</v>
      </c>
      <c r="AM158" t="s">
        <v>3165</v>
      </c>
      <c r="AN158">
        <v>-5.67</v>
      </c>
      <c r="AO158" t="s">
        <v>3165</v>
      </c>
      <c r="AP158">
        <v>0.100500418111891</v>
      </c>
      <c r="AQ158">
        <f>(Table2[[#This Row],[Sharpe Ratio]]-AVERAGE(Table2[Sharpe Ratio]))/_xlfn.STDEV.P(Table2[Sharpe Ratio])</f>
        <v>0.46947950065756899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237</v>
      </c>
      <c r="AT158">
        <f>_xlfn.RANK.AVG(Table2[[#This Row],[6M Return vs Nifty Z-Score]],Table2[6M Return vs Nifty Z-Score])</f>
        <v>165</v>
      </c>
      <c r="AU158">
        <f>_xlfn.RANK.AVG(Table2[[#This Row],[Sharpe Ratio Z-Score]],Table2[Sharpe Ratio Z-Score])</f>
        <v>222</v>
      </c>
      <c r="AV158">
        <f>(Table2[[#This Row],[Rank 1Y]]+Table2[[#This Row],[Rank 6M]]+Table2[[#This Row],[Rank Sharpe]])/3</f>
        <v>208</v>
      </c>
    </row>
    <row r="159" spans="1:48" x14ac:dyDescent="0.3">
      <c r="A159" t="s">
        <v>930</v>
      </c>
      <c r="B159" t="s">
        <v>931</v>
      </c>
      <c r="C159" t="s">
        <v>3132</v>
      </c>
      <c r="D159" t="s">
        <v>719</v>
      </c>
      <c r="E159">
        <v>15673.656705699999</v>
      </c>
      <c r="F159">
        <v>380.95</v>
      </c>
      <c r="G159">
        <v>28.223564260979401</v>
      </c>
      <c r="H159">
        <f>(Table2[[#This Row],[1Y Return vs Nifty]]-AVERAGE(Table2[1Y Return vs Nifty]))/_xlfn.STDEV.P(Table2[1Y Return vs Nifty])</f>
        <v>7.7357602071349577E-2</v>
      </c>
      <c r="I159">
        <v>-4.9414406005293303</v>
      </c>
      <c r="J159">
        <f>(Table2[[#This Row],[1M Return vs Nifty]]-AVERAGE(Table2[1M Return vs Nifty]))/_xlfn.STDEV.P(Table2[1M Return vs Nifty])</f>
        <v>-0.38766519561255353</v>
      </c>
      <c r="K159">
        <v>4.32075426460431</v>
      </c>
      <c r="L159">
        <f>(Table2[[#This Row],[6M Return vs Nifty]]-AVERAGE(Table2[6M Return vs Nifty]))/_xlfn.STDEV.P(Table2[6M Return vs Nifty])</f>
        <v>-4.4601523687995319E-3</v>
      </c>
      <c r="M159">
        <v>-4.4197915662100797</v>
      </c>
      <c r="N159">
        <f>(Table2[[#This Row],[1W Return vs Nifty]]-AVERAGE(Table2[1W Return vs Nifty]))/_xlfn.STDEV.P(Table2[1W Return vs Nifty])</f>
        <v>-4.8745818324686413E-2</v>
      </c>
      <c r="O159">
        <v>374.7</v>
      </c>
      <c r="P159">
        <v>382.04606940594499</v>
      </c>
      <c r="Q159">
        <v>353.07320417483697</v>
      </c>
      <c r="R159">
        <v>56.905582701043897</v>
      </c>
      <c r="S159" s="1">
        <f>(Table2[[#This Row],[Close Price]]-Table2[[#This Row],[20D EMA]])/Table2[[#This Row],[20D EMA]]</f>
        <v>1.6680010675206833E-2</v>
      </c>
      <c r="T159" s="1">
        <f>(Table2[[#This Row],[Close Price]]-Table2[[#This Row],[50D EMA]])/Table2[[#This Row],[50D EMA]]</f>
        <v>-2.8689456422083168E-3</v>
      </c>
      <c r="U159" s="1">
        <f>(Table2[[#This Row],[Close Price]]-Table2[[#This Row],[200D EMA]])/Table2[[#This Row],[200D EMA]]</f>
        <v>7.8954719575260693E-2</v>
      </c>
      <c r="V159">
        <v>0.78736431039992705</v>
      </c>
      <c r="W159">
        <v>340.05</v>
      </c>
      <c r="X159">
        <v>389.9</v>
      </c>
      <c r="Y159">
        <v>340.05</v>
      </c>
      <c r="Z159">
        <v>389.9</v>
      </c>
      <c r="AA159">
        <v>338.7</v>
      </c>
      <c r="AB159">
        <v>389.9</v>
      </c>
      <c r="AC159" s="1">
        <f>(Table2[[#This Row],[Close Price]]/Table2[[#This Row],[Day Low]])-1</f>
        <v>0.12027642993677401</v>
      </c>
      <c r="AD159" s="1">
        <f>(Table2[[#This Row],[Day High]]/Table2[[#This Row],[Close Price]])-1</f>
        <v>2.349389683685521E-2</v>
      </c>
      <c r="AE159" s="1">
        <f>(Table2[[#This Row],[Close Price]]/Table2[[#This Row],[Current Week Low]])-1</f>
        <v>0.12027642993677401</v>
      </c>
      <c r="AF159" s="1">
        <f>(Table2[[#This Row],[Current Week High]]/Table2[[#This Row],[Close Price]])-1</f>
        <v>2.349389683685521E-2</v>
      </c>
      <c r="AG159" s="1">
        <f>(Table2[[#This Row],[Close Price]]/Table2[[#This Row],[Current Month Low]])-1</f>
        <v>0.12474165928550329</v>
      </c>
      <c r="AH159" s="1">
        <f>(Table2[[#This Row],[Current Month High]]/Table2[[#This Row],[Close Price]])-1</f>
        <v>2.349389683685521E-2</v>
      </c>
      <c r="AI159">
        <v>24.530778317364401</v>
      </c>
      <c r="AJ159">
        <v>65.630434782608603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0.04</v>
      </c>
      <c r="AM159" t="s">
        <v>3166</v>
      </c>
      <c r="AN159">
        <v>10.93</v>
      </c>
      <c r="AO159" t="s">
        <v>3166</v>
      </c>
      <c r="AP159">
        <v>0.20320040205809101</v>
      </c>
      <c r="AQ159">
        <f>(Table2[[#This Row],[Sharpe Ratio]]-AVERAGE(Table2[Sharpe Ratio]))/_xlfn.STDEV.P(Table2[Sharpe Ratio])</f>
        <v>1.6778018825028369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271</v>
      </c>
      <c r="AT159">
        <f>_xlfn.RANK.AVG(Table2[[#This Row],[6M Return vs Nifty Z-Score]],Table2[6M Return vs Nifty Z-Score])</f>
        <v>330</v>
      </c>
      <c r="AU159">
        <f>_xlfn.RANK.AVG(Table2[[#This Row],[Sharpe Ratio Z-Score]],Table2[Sharpe Ratio Z-Score])</f>
        <v>27</v>
      </c>
      <c r="AV159">
        <f>(Table2[[#This Row],[Rank 1Y]]+Table2[[#This Row],[Rank 6M]]+Table2[[#This Row],[Rank Sharpe]])/3</f>
        <v>209.33333333333334</v>
      </c>
    </row>
    <row r="160" spans="1:48" x14ac:dyDescent="0.3">
      <c r="A160" t="s">
        <v>323</v>
      </c>
      <c r="B160" t="s">
        <v>324</v>
      </c>
      <c r="C160" t="s">
        <v>3124</v>
      </c>
      <c r="D160" t="s">
        <v>51</v>
      </c>
      <c r="E160">
        <v>83286.952738199994</v>
      </c>
      <c r="F160">
        <v>1434</v>
      </c>
      <c r="G160">
        <v>37.1945400726214</v>
      </c>
      <c r="H160">
        <f>(Table2[[#This Row],[1Y Return vs Nifty]]-AVERAGE(Table2[1Y Return vs Nifty]))/_xlfn.STDEV.P(Table2[1Y Return vs Nifty])</f>
        <v>0.23092131729512902</v>
      </c>
      <c r="I160">
        <v>2.2549103334184402</v>
      </c>
      <c r="J160">
        <f>(Table2[[#This Row],[1M Return vs Nifty]]-AVERAGE(Table2[1M Return vs Nifty]))/_xlfn.STDEV.P(Table2[1M Return vs Nifty])</f>
        <v>0.44013323261555704</v>
      </c>
      <c r="K160">
        <v>21.925419022536101</v>
      </c>
      <c r="L160">
        <f>(Table2[[#This Row],[6M Return vs Nifty]]-AVERAGE(Table2[6M Return vs Nifty]))/_xlfn.STDEV.P(Table2[6M Return vs Nifty])</f>
        <v>0.60143632244177658</v>
      </c>
      <c r="M160">
        <v>-4.6830275463186799E-2</v>
      </c>
      <c r="N160">
        <f>(Table2[[#This Row],[1W Return vs Nifty]]-AVERAGE(Table2[1W Return vs Nifty]))/_xlfn.STDEV.P(Table2[1W Return vs Nifty])</f>
        <v>0.81239331213280663</v>
      </c>
      <c r="O160">
        <v>1477.12</v>
      </c>
      <c r="P160">
        <v>1472.5571403915101</v>
      </c>
      <c r="Q160">
        <v>1279.0842599412799</v>
      </c>
      <c r="R160">
        <v>29.779748986151201</v>
      </c>
      <c r="S160" s="1">
        <f>(Table2[[#This Row],[Close Price]]-Table2[[#This Row],[20D EMA]])/Table2[[#This Row],[20D EMA]]</f>
        <v>-2.9191941074523324E-2</v>
      </c>
      <c r="T160" s="1">
        <f>(Table2[[#This Row],[Close Price]]-Table2[[#This Row],[50D EMA]])/Table2[[#This Row],[50D EMA]]</f>
        <v>-2.6183799143616834E-2</v>
      </c>
      <c r="U160" s="1">
        <f>(Table2[[#This Row],[Close Price]]-Table2[[#This Row],[200D EMA]])/Table2[[#This Row],[200D EMA]]</f>
        <v>0.12111456993914688</v>
      </c>
      <c r="V160">
        <v>0.56205150340102294</v>
      </c>
      <c r="W160">
        <v>1429.45</v>
      </c>
      <c r="X160">
        <v>1466.15</v>
      </c>
      <c r="Y160">
        <v>1429.45</v>
      </c>
      <c r="Z160">
        <v>1499.5</v>
      </c>
      <c r="AA160">
        <v>1407</v>
      </c>
      <c r="AB160">
        <v>1520.05</v>
      </c>
      <c r="AC160" s="1">
        <f>(Table2[[#This Row],[Close Price]]/Table2[[#This Row],[Day Low]])-1</f>
        <v>3.1830424289061021E-3</v>
      </c>
      <c r="AD160" s="1">
        <f>(Table2[[#This Row],[Day High]]/Table2[[#This Row],[Close Price]])-1</f>
        <v>2.2419804741980576E-2</v>
      </c>
      <c r="AE160" s="1">
        <f>(Table2[[#This Row],[Close Price]]/Table2[[#This Row],[Current Week Low]])-1</f>
        <v>3.1830424289061021E-3</v>
      </c>
      <c r="AF160" s="1">
        <f>(Table2[[#This Row],[Current Week High]]/Table2[[#This Row],[Close Price]])-1</f>
        <v>4.5676429567643062E-2</v>
      </c>
      <c r="AG160" s="1">
        <f>(Table2[[#This Row],[Close Price]]/Table2[[#This Row],[Current Month Low]])-1</f>
        <v>1.9189765458422103E-2</v>
      </c>
      <c r="AH160" s="1">
        <f>(Table2[[#This Row],[Current Month High]]/Table2[[#This Row],[Close Price]])-1</f>
        <v>6.0006973500697391E-2</v>
      </c>
      <c r="AI160">
        <v>11.018131101813101</v>
      </c>
      <c r="AJ160">
        <v>71.808542502845498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-0.03</v>
      </c>
      <c r="AM160" t="s">
        <v>3165</v>
      </c>
      <c r="AN160">
        <v>-2.2200000000000002</v>
      </c>
      <c r="AO160" t="s">
        <v>3165</v>
      </c>
      <c r="AP160">
        <v>8.6076042475247999E-2</v>
      </c>
      <c r="AQ160">
        <f>(Table2[[#This Row],[Sharpe Ratio]]-AVERAGE(Table2[Sharpe Ratio]))/_xlfn.STDEV.P(Table2[Sharpe Ratio])</f>
        <v>0.29976870561957009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2.3846528901048396</v>
      </c>
      <c r="AS160">
        <f>_xlfn.RANK.AVG(Table2[[#This Row],[1Y Return vs Nifty Z-Score]],Table2[1Y Return vs Nifty Z-Score])</f>
        <v>222</v>
      </c>
      <c r="AT160">
        <f>_xlfn.RANK.AVG(Table2[[#This Row],[6M Return vs Nifty Z-Score]],Table2[6M Return vs Nifty Z-Score])</f>
        <v>147</v>
      </c>
      <c r="AU160">
        <f>_xlfn.RANK.AVG(Table2[[#This Row],[Sharpe Ratio Z-Score]],Table2[Sharpe Ratio Z-Score])</f>
        <v>265</v>
      </c>
      <c r="AV160">
        <f>(Table2[[#This Row],[Rank 1Y]]+Table2[[#This Row],[Rank 6M]]+Table2[[#This Row],[Rank Sharpe]])/3</f>
        <v>211.33333333333334</v>
      </c>
    </row>
    <row r="161" spans="1:48" x14ac:dyDescent="0.3">
      <c r="A161" t="s">
        <v>296</v>
      </c>
      <c r="B161" t="s">
        <v>297</v>
      </c>
      <c r="C161" t="s">
        <v>3122</v>
      </c>
      <c r="D161" t="s">
        <v>197</v>
      </c>
      <c r="E161">
        <v>90601.134541740001</v>
      </c>
      <c r="F161">
        <v>3331.1</v>
      </c>
      <c r="G161">
        <v>33.7482936781322</v>
      </c>
      <c r="H161">
        <f>(Table2[[#This Row],[1Y Return vs Nifty]]-AVERAGE(Table2[1Y Return vs Nifty]))/_xlfn.STDEV.P(Table2[1Y Return vs Nifty])</f>
        <v>0.17192902804745006</v>
      </c>
      <c r="I161">
        <v>-3.1926279319629298</v>
      </c>
      <c r="J161">
        <f>(Table2[[#This Row],[1M Return vs Nifty]]-AVERAGE(Table2[1M Return vs Nifty]))/_xlfn.STDEV.P(Table2[1M Return vs Nifty])</f>
        <v>-0.18649874450529558</v>
      </c>
      <c r="K161">
        <v>14.5780910430807</v>
      </c>
      <c r="L161">
        <f>(Table2[[#This Row],[6M Return vs Nifty]]-AVERAGE(Table2[6M Return vs Nifty]))/_xlfn.STDEV.P(Table2[6M Return vs Nifty])</f>
        <v>0.34856470101408565</v>
      </c>
      <c r="M161">
        <v>-0.75699524749495195</v>
      </c>
      <c r="N161">
        <f>(Table2[[#This Row],[1W Return vs Nifty]]-AVERAGE(Table2[1W Return vs Nifty]))/_xlfn.STDEV.P(Table2[1W Return vs Nifty])</f>
        <v>0.67254509353758718</v>
      </c>
      <c r="O161">
        <v>3530.6</v>
      </c>
      <c r="P161">
        <v>3523.9549606169098</v>
      </c>
      <c r="Q161">
        <v>3038.6732897982401</v>
      </c>
      <c r="R161">
        <v>21.240257786784699</v>
      </c>
      <c r="S161" s="1">
        <f>(Table2[[#This Row],[Close Price]]-Table2[[#This Row],[20D EMA]])/Table2[[#This Row],[20D EMA]]</f>
        <v>-5.6505976321305162E-2</v>
      </c>
      <c r="T161" s="1">
        <f>(Table2[[#This Row],[Close Price]]-Table2[[#This Row],[50D EMA]])/Table2[[#This Row],[50D EMA]]</f>
        <v>-5.4726851725468248E-2</v>
      </c>
      <c r="U161" s="1">
        <f>(Table2[[#This Row],[Close Price]]-Table2[[#This Row],[200D EMA]])/Table2[[#This Row],[200D EMA]]</f>
        <v>9.6234995444731117E-2</v>
      </c>
      <c r="V161">
        <v>0.68573280655152902</v>
      </c>
      <c r="W161">
        <v>3305</v>
      </c>
      <c r="X161">
        <v>3350.75</v>
      </c>
      <c r="Y161">
        <v>3305</v>
      </c>
      <c r="Z161">
        <v>3414.7</v>
      </c>
      <c r="AA161">
        <v>3305</v>
      </c>
      <c r="AB161">
        <v>3873.25</v>
      </c>
      <c r="AC161" s="1">
        <f>(Table2[[#This Row],[Close Price]]/Table2[[#This Row],[Day Low]])-1</f>
        <v>7.8971255673221386E-3</v>
      </c>
      <c r="AD161" s="1">
        <f>(Table2[[#This Row],[Day High]]/Table2[[#This Row],[Close Price]])-1</f>
        <v>5.8989522980397169E-3</v>
      </c>
      <c r="AE161" s="1">
        <f>(Table2[[#This Row],[Close Price]]/Table2[[#This Row],[Current Week Low]])-1</f>
        <v>7.8971255673221386E-3</v>
      </c>
      <c r="AF161" s="1">
        <f>(Table2[[#This Row],[Current Week High]]/Table2[[#This Row],[Close Price]])-1</f>
        <v>2.5096814865960271E-2</v>
      </c>
      <c r="AG161" s="1">
        <f>(Table2[[#This Row],[Close Price]]/Table2[[#This Row],[Current Month Low]])-1</f>
        <v>7.8971255673221386E-3</v>
      </c>
      <c r="AH161" s="1">
        <f>(Table2[[#This Row],[Current Month High]]/Table2[[#This Row],[Close Price]])-1</f>
        <v>0.16275404521029091</v>
      </c>
      <c r="AI161">
        <v>16.778241421752501</v>
      </c>
      <c r="AJ161">
        <v>66.139650872817896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0.01</v>
      </c>
      <c r="AM161" t="s">
        <v>3166</v>
      </c>
      <c r="AN161">
        <v>-9.85</v>
      </c>
      <c r="AO161" t="s">
        <v>3165</v>
      </c>
      <c r="AP161">
        <v>0.114031862474957</v>
      </c>
      <c r="AQ161">
        <f>(Table2[[#This Row],[Sharpe Ratio]]-AVERAGE(Table2[Sharpe Ratio]))/_xlfn.STDEV.P(Table2[Sharpe Ratio])</f>
        <v>0.62868446305709436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1.6352245411509216</v>
      </c>
      <c r="AS161">
        <f>_xlfn.RANK.AVG(Table2[[#This Row],[1Y Return vs Nifty Z-Score]],Table2[1Y Return vs Nifty Z-Score])</f>
        <v>242</v>
      </c>
      <c r="AT161">
        <f>_xlfn.RANK.AVG(Table2[[#This Row],[6M Return vs Nifty Z-Score]],Table2[6M Return vs Nifty Z-Score])</f>
        <v>215</v>
      </c>
      <c r="AU161">
        <f>_xlfn.RANK.AVG(Table2[[#This Row],[Sharpe Ratio Z-Score]],Table2[Sharpe Ratio Z-Score])</f>
        <v>178</v>
      </c>
      <c r="AV161">
        <f>(Table2[[#This Row],[Rank 1Y]]+Table2[[#This Row],[Rank 6M]]+Table2[[#This Row],[Rank Sharpe]])/3</f>
        <v>211.66666666666666</v>
      </c>
    </row>
    <row r="162" spans="1:48" x14ac:dyDescent="0.3">
      <c r="A162" t="s">
        <v>817</v>
      </c>
      <c r="B162" t="s">
        <v>818</v>
      </c>
      <c r="C162" t="s">
        <v>3131</v>
      </c>
      <c r="D162" t="s">
        <v>117</v>
      </c>
      <c r="E162">
        <v>18828.140308499998</v>
      </c>
      <c r="F162">
        <v>12060.05</v>
      </c>
      <c r="G162">
        <v>122.964418635692</v>
      </c>
      <c r="H162">
        <f>(Table2[[#This Row],[1Y Return vs Nifty]]-AVERAGE(Table2[1Y Return vs Nifty]))/_xlfn.STDEV.P(Table2[1Y Return vs Nifty])</f>
        <v>1.6991162475885309</v>
      </c>
      <c r="I162">
        <v>-1.7243007008173501</v>
      </c>
      <c r="J162">
        <f>(Table2[[#This Row],[1M Return vs Nifty]]-AVERAGE(Table2[1M Return vs Nifty]))/_xlfn.STDEV.P(Table2[1M Return vs Nifty])</f>
        <v>-1.7596618243915813E-2</v>
      </c>
      <c r="K162">
        <v>50.051684661127403</v>
      </c>
      <c r="L162">
        <f>(Table2[[#This Row],[6M Return vs Nifty]]-AVERAGE(Table2[6M Return vs Nifty]))/_xlfn.STDEV.P(Table2[6M Return vs Nifty])</f>
        <v>1.5694527791215442</v>
      </c>
      <c r="M162">
        <v>-4.6965843425017297</v>
      </c>
      <c r="N162">
        <f>(Table2[[#This Row],[1W Return vs Nifty]]-AVERAGE(Table2[1W Return vs Nifty]))/_xlfn.STDEV.P(Table2[1W Return vs Nifty])</f>
        <v>-0.10325283881834278</v>
      </c>
      <c r="O162">
        <v>13299.47</v>
      </c>
      <c r="P162">
        <v>13505.146578034601</v>
      </c>
      <c r="Q162">
        <v>11065.102233052399</v>
      </c>
      <c r="R162">
        <v>23.982379850685</v>
      </c>
      <c r="S162" s="1">
        <f>(Table2[[#This Row],[Close Price]]-Table2[[#This Row],[20D EMA]])/Table2[[#This Row],[20D EMA]]</f>
        <v>-9.3193187397693306E-2</v>
      </c>
      <c r="T162" s="1">
        <f>(Table2[[#This Row],[Close Price]]-Table2[[#This Row],[50D EMA]])/Table2[[#This Row],[50D EMA]]</f>
        <v>-0.10700339827373467</v>
      </c>
      <c r="U162" s="1">
        <f>(Table2[[#This Row],[Close Price]]-Table2[[#This Row],[200D EMA]])/Table2[[#This Row],[200D EMA]]</f>
        <v>8.9917629859361498E-2</v>
      </c>
      <c r="V162">
        <v>0.98126241075694398</v>
      </c>
      <c r="W162">
        <v>12001</v>
      </c>
      <c r="X162">
        <v>12898</v>
      </c>
      <c r="Y162">
        <v>12001</v>
      </c>
      <c r="Z162">
        <v>13597.5</v>
      </c>
      <c r="AA162">
        <v>12001</v>
      </c>
      <c r="AB162">
        <v>14440</v>
      </c>
      <c r="AC162" s="1">
        <f>(Table2[[#This Row],[Close Price]]/Table2[[#This Row],[Day Low]])-1</f>
        <v>4.9204232980584184E-3</v>
      </c>
      <c r="AD162" s="1">
        <f>(Table2[[#This Row],[Day High]]/Table2[[#This Row],[Close Price]])-1</f>
        <v>6.9481469811485175E-2</v>
      </c>
      <c r="AE162" s="1">
        <f>(Table2[[#This Row],[Close Price]]/Table2[[#This Row],[Current Week Low]])-1</f>
        <v>4.9204232980584184E-3</v>
      </c>
      <c r="AF162" s="1">
        <f>(Table2[[#This Row],[Current Week High]]/Table2[[#This Row],[Close Price]])-1</f>
        <v>0.12748288771605432</v>
      </c>
      <c r="AG162" s="1">
        <f>(Table2[[#This Row],[Close Price]]/Table2[[#This Row],[Current Month Low]])-1</f>
        <v>4.9204232980584184E-3</v>
      </c>
      <c r="AH162" s="1">
        <f>(Table2[[#This Row],[Current Month High]]/Table2[[#This Row],[Close Price]])-1</f>
        <v>0.19734163622870549</v>
      </c>
      <c r="AI162">
        <v>30.199294364451202</v>
      </c>
      <c r="AJ162">
        <v>169.83901462181299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-0.09</v>
      </c>
      <c r="AM162" t="s">
        <v>3165</v>
      </c>
      <c r="AN162">
        <v>-13.31</v>
      </c>
      <c r="AO162" t="s">
        <v>3165</v>
      </c>
      <c r="AQ162">
        <f>(Table2[[#This Row],[Sharpe Ratio]]-AVERAGE(Table2[Sharpe Ratio]))/_xlfn.STDEV.P(Table2[Sharpe Ratio])</f>
        <v>-0.71296376684109852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48</v>
      </c>
      <c r="AT162">
        <f>_xlfn.RANK.AVG(Table2[[#This Row],[6M Return vs Nifty Z-Score]],Table2[6M Return vs Nifty Z-Score])</f>
        <v>54</v>
      </c>
      <c r="AU162">
        <f>_xlfn.RANK.AVG(Table2[[#This Row],[Sharpe Ratio Z-Score]],Table2[Sharpe Ratio Z-Score])</f>
        <v>533.5</v>
      </c>
      <c r="AV162">
        <f>(Table2[[#This Row],[Rank 1Y]]+Table2[[#This Row],[Rank 6M]]+Table2[[#This Row],[Rank Sharpe]])/3</f>
        <v>211.83333333333334</v>
      </c>
    </row>
    <row r="163" spans="1:48" x14ac:dyDescent="0.3">
      <c r="A163" t="s">
        <v>1273</v>
      </c>
      <c r="B163" t="s">
        <v>1274</v>
      </c>
      <c r="C163" t="s">
        <v>3131</v>
      </c>
      <c r="D163" t="s">
        <v>275</v>
      </c>
      <c r="E163">
        <v>8800.5840852500005</v>
      </c>
      <c r="F163">
        <v>1357.25</v>
      </c>
      <c r="G163">
        <v>100.826056264502</v>
      </c>
      <c r="H163">
        <f>(Table2[[#This Row],[1Y Return vs Nifty]]-AVERAGE(Table2[1Y Return vs Nifty]))/_xlfn.STDEV.P(Table2[1Y Return vs Nifty])</f>
        <v>1.3201553356352969</v>
      </c>
      <c r="I163">
        <v>11.944077213141901</v>
      </c>
      <c r="J163">
        <f>(Table2[[#This Row],[1M Return vs Nifty]]-AVERAGE(Table2[1M Return vs Nifty]))/_xlfn.STDEV.P(Table2[1M Return vs Nifty])</f>
        <v>1.5546810343408084</v>
      </c>
      <c r="K163">
        <v>61.340684244767203</v>
      </c>
      <c r="L163">
        <f>(Table2[[#This Row],[6M Return vs Nifty]]-AVERAGE(Table2[6M Return vs Nifty]))/_xlfn.STDEV.P(Table2[6M Return vs Nifty])</f>
        <v>1.9579841795155033</v>
      </c>
      <c r="M163">
        <v>-8.4305086536218603</v>
      </c>
      <c r="N163">
        <f>(Table2[[#This Row],[1W Return vs Nifty]]-AVERAGE(Table2[1W Return vs Nifty]))/_xlfn.STDEV.P(Table2[1W Return vs Nifty])</f>
        <v>-0.83855052857285106</v>
      </c>
      <c r="O163">
        <v>1375.28</v>
      </c>
      <c r="P163">
        <v>1332.5246308773601</v>
      </c>
      <c r="Q163">
        <v>1110.0675237570299</v>
      </c>
      <c r="R163">
        <v>43.447977056526803</v>
      </c>
      <c r="S163" s="1">
        <f>(Table2[[#This Row],[Close Price]]-Table2[[#This Row],[20D EMA]])/Table2[[#This Row],[20D EMA]]</f>
        <v>-1.3110057588272914E-2</v>
      </c>
      <c r="T163" s="1">
        <f>(Table2[[#This Row],[Close Price]]-Table2[[#This Row],[50D EMA]])/Table2[[#This Row],[50D EMA]]</f>
        <v>1.8555281118038502E-2</v>
      </c>
      <c r="U163" s="1">
        <f>(Table2[[#This Row],[Close Price]]-Table2[[#This Row],[200D EMA]])/Table2[[#This Row],[200D EMA]]</f>
        <v>0.22267336982022462</v>
      </c>
      <c r="V163">
        <v>1.6715933244723</v>
      </c>
      <c r="W163">
        <v>1332.35</v>
      </c>
      <c r="X163">
        <v>1399.9</v>
      </c>
      <c r="Y163">
        <v>1332.35</v>
      </c>
      <c r="Z163">
        <v>1494</v>
      </c>
      <c r="AA163">
        <v>1211.75</v>
      </c>
      <c r="AB163">
        <v>1552.5</v>
      </c>
      <c r="AC163" s="1">
        <f>(Table2[[#This Row],[Close Price]]/Table2[[#This Row],[Day Low]])-1</f>
        <v>1.8688782977446028E-2</v>
      </c>
      <c r="AD163" s="1">
        <f>(Table2[[#This Row],[Day High]]/Table2[[#This Row],[Close Price]])-1</f>
        <v>3.1423834960397912E-2</v>
      </c>
      <c r="AE163" s="1">
        <f>(Table2[[#This Row],[Close Price]]/Table2[[#This Row],[Current Week Low]])-1</f>
        <v>1.8688782977446028E-2</v>
      </c>
      <c r="AF163" s="1">
        <f>(Table2[[#This Row],[Current Week High]]/Table2[[#This Row],[Close Price]])-1</f>
        <v>0.10075520353656287</v>
      </c>
      <c r="AG163" s="1">
        <f>(Table2[[#This Row],[Close Price]]/Table2[[#This Row],[Current Month Low]])-1</f>
        <v>0.12007427274602844</v>
      </c>
      <c r="AH163" s="1">
        <f>(Table2[[#This Row],[Current Month High]]/Table2[[#This Row],[Close Price]])-1</f>
        <v>0.14385706391600661</v>
      </c>
      <c r="AI163">
        <v>14.3857063916006</v>
      </c>
      <c r="AJ163">
        <v>150.85481933277799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0.08</v>
      </c>
      <c r="AM163" t="s">
        <v>3166</v>
      </c>
      <c r="AN163">
        <v>11.07</v>
      </c>
      <c r="AO163" t="s">
        <v>3166</v>
      </c>
      <c r="AQ163">
        <f>(Table2[[#This Row],[Sharpe Ratio]]-AVERAGE(Table2[Sharpe Ratio]))/_xlfn.STDEV.P(Table2[Sharpe Ratio])</f>
        <v>-0.71296376684109852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3.2813062540776592</v>
      </c>
      <c r="AS163">
        <f>_xlfn.RANK.AVG(Table2[[#This Row],[1Y Return vs Nifty Z-Score]],Table2[1Y Return vs Nifty Z-Score])</f>
        <v>70</v>
      </c>
      <c r="AT163">
        <f>_xlfn.RANK.AVG(Table2[[#This Row],[6M Return vs Nifty Z-Score]],Table2[6M Return vs Nifty Z-Score])</f>
        <v>34</v>
      </c>
      <c r="AU163">
        <f>_xlfn.RANK.AVG(Table2[[#This Row],[Sharpe Ratio Z-Score]],Table2[Sharpe Ratio Z-Score])</f>
        <v>533.5</v>
      </c>
      <c r="AV163">
        <f>(Table2[[#This Row],[Rank 1Y]]+Table2[[#This Row],[Rank 6M]]+Table2[[#This Row],[Rank Sharpe]])/3</f>
        <v>212.5</v>
      </c>
    </row>
    <row r="164" spans="1:48" x14ac:dyDescent="0.3">
      <c r="A164" t="s">
        <v>1002</v>
      </c>
      <c r="B164" t="s">
        <v>1003</v>
      </c>
      <c r="C164" t="s">
        <v>3124</v>
      </c>
      <c r="D164" t="s">
        <v>51</v>
      </c>
      <c r="E164">
        <v>13710.79826412</v>
      </c>
      <c r="F164">
        <v>565.70000000000005</v>
      </c>
      <c r="G164">
        <v>43.355542838376799</v>
      </c>
      <c r="H164">
        <f>(Table2[[#This Row],[1Y Return vs Nifty]]-AVERAGE(Table2[1Y Return vs Nifty]))/_xlfn.STDEV.P(Table2[1Y Return vs Nifty])</f>
        <v>0.3363843677010368</v>
      </c>
      <c r="I164">
        <v>8.3241481622285303</v>
      </c>
      <c r="J164">
        <f>(Table2[[#This Row],[1M Return vs Nifty]]-AVERAGE(Table2[1M Return vs Nifty]))/_xlfn.STDEV.P(Table2[1M Return vs Nifty])</f>
        <v>1.1382794988754574</v>
      </c>
      <c r="K164">
        <v>27.234568792053398</v>
      </c>
      <c r="L164">
        <f>(Table2[[#This Row],[6M Return vs Nifty]]-AVERAGE(Table2[6M Return vs Nifty]))/_xlfn.STDEV.P(Table2[6M Return vs Nifty])</f>
        <v>0.78416034325237371</v>
      </c>
      <c r="M164">
        <v>-5.1449607359124698</v>
      </c>
      <c r="N164">
        <f>(Table2[[#This Row],[1W Return vs Nifty]]-AVERAGE(Table2[1W Return vs Nifty]))/_xlfn.STDEV.P(Table2[1W Return vs Nifty])</f>
        <v>-0.19154871702709864</v>
      </c>
      <c r="O164">
        <v>584.09</v>
      </c>
      <c r="P164">
        <v>589.65192245657897</v>
      </c>
      <c r="Q164">
        <v>513.35411447048898</v>
      </c>
      <c r="R164">
        <v>40.723745452032901</v>
      </c>
      <c r="S164" s="1">
        <f>(Table2[[#This Row],[Close Price]]-Table2[[#This Row],[20D EMA]])/Table2[[#This Row],[20D EMA]]</f>
        <v>-3.1484873906418506E-2</v>
      </c>
      <c r="T164" s="1">
        <f>(Table2[[#This Row],[Close Price]]-Table2[[#This Row],[50D EMA]])/Table2[[#This Row],[50D EMA]]</f>
        <v>-4.0620443255389722E-2</v>
      </c>
      <c r="U164" s="1">
        <f>(Table2[[#This Row],[Close Price]]-Table2[[#This Row],[200D EMA]])/Table2[[#This Row],[200D EMA]]</f>
        <v>0.10196837631954006</v>
      </c>
      <c r="V164">
        <v>0.59262817880674101</v>
      </c>
      <c r="W164">
        <v>546</v>
      </c>
      <c r="X164">
        <v>577.79999999999995</v>
      </c>
      <c r="Y164">
        <v>546</v>
      </c>
      <c r="Z164">
        <v>612.35</v>
      </c>
      <c r="AA164">
        <v>537.95000000000005</v>
      </c>
      <c r="AB164">
        <v>613.9</v>
      </c>
      <c r="AC164" s="1">
        <f>(Table2[[#This Row],[Close Price]]/Table2[[#This Row],[Day Low]])-1</f>
        <v>3.6080586080586174E-2</v>
      </c>
      <c r="AD164" s="1">
        <f>(Table2[[#This Row],[Day High]]/Table2[[#This Row],[Close Price]])-1</f>
        <v>2.1389429025985285E-2</v>
      </c>
      <c r="AE164" s="1">
        <f>(Table2[[#This Row],[Close Price]]/Table2[[#This Row],[Current Week Low]])-1</f>
        <v>3.6080586080586174E-2</v>
      </c>
      <c r="AF164" s="1">
        <f>(Table2[[#This Row],[Current Week High]]/Table2[[#This Row],[Close Price]])-1</f>
        <v>8.2464203641505973E-2</v>
      </c>
      <c r="AG164" s="1">
        <f>(Table2[[#This Row],[Close Price]]/Table2[[#This Row],[Current Month Low]])-1</f>
        <v>5.1584719769495191E-2</v>
      </c>
      <c r="AH164" s="1">
        <f>(Table2[[#This Row],[Current Month High]]/Table2[[#This Row],[Close Price]])-1</f>
        <v>8.5204171822520713E-2</v>
      </c>
      <c r="AI164">
        <v>27.452713452359799</v>
      </c>
      <c r="AJ164">
        <v>77.363223075717201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-0.15</v>
      </c>
      <c r="AM164" t="s">
        <v>3165</v>
      </c>
      <c r="AN164">
        <v>3.2</v>
      </c>
      <c r="AO164" t="s">
        <v>3166</v>
      </c>
      <c r="AP164">
        <v>6.5831437724103006E-2</v>
      </c>
      <c r="AQ164">
        <f>(Table2[[#This Row],[Sharpe Ratio]]-AVERAGE(Table2[Sharpe Ratio]))/_xlfn.STDEV.P(Table2[Sharpe Ratio])</f>
        <v>6.1579680729029605E-2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204</v>
      </c>
      <c r="AT164">
        <f>_xlfn.RANK.AVG(Table2[[#This Row],[6M Return vs Nifty Z-Score]],Table2[6M Return vs Nifty Z-Score])</f>
        <v>115</v>
      </c>
      <c r="AU164">
        <f>_xlfn.RANK.AVG(Table2[[#This Row],[Sharpe Ratio Z-Score]],Table2[Sharpe Ratio Z-Score])</f>
        <v>327</v>
      </c>
      <c r="AV164">
        <f>(Table2[[#This Row],[Rank 1Y]]+Table2[[#This Row],[Rank 6M]]+Table2[[#This Row],[Rank Sharpe]])/3</f>
        <v>215.33333333333334</v>
      </c>
    </row>
    <row r="165" spans="1:48" x14ac:dyDescent="0.3">
      <c r="A165" t="s">
        <v>869</v>
      </c>
      <c r="B165" t="s">
        <v>870</v>
      </c>
      <c r="C165" t="s">
        <v>3130</v>
      </c>
      <c r="D165" t="s">
        <v>435</v>
      </c>
      <c r="E165">
        <v>17339.071703450001</v>
      </c>
      <c r="F165">
        <v>1214.5</v>
      </c>
      <c r="G165">
        <v>19.843889612576199</v>
      </c>
      <c r="H165">
        <f>(Table2[[#This Row],[1Y Return vs Nifty]]-AVERAGE(Table2[1Y Return vs Nifty]))/_xlfn.STDEV.P(Table2[1Y Return vs Nifty])</f>
        <v>-6.6084315329136889E-2</v>
      </c>
      <c r="I165">
        <v>5.8615161799186097</v>
      </c>
      <c r="J165">
        <f>(Table2[[#This Row],[1M Return vs Nifty]]-AVERAGE(Table2[1M Return vs Nifty]))/_xlfn.STDEV.P(Table2[1M Return vs Nifty])</f>
        <v>0.85500219584069359</v>
      </c>
      <c r="K165">
        <v>9.8196758751341697</v>
      </c>
      <c r="L165">
        <f>(Table2[[#This Row],[6M Return vs Nifty]]-AVERAGE(Table2[6M Return vs Nifty]))/_xlfn.STDEV.P(Table2[6M Return vs Nifty])</f>
        <v>0.18479521062120596</v>
      </c>
      <c r="M165">
        <v>-2.21381923578469</v>
      </c>
      <c r="N165">
        <f>(Table2[[#This Row],[1W Return vs Nifty]]-AVERAGE(Table2[1W Return vs Nifty]))/_xlfn.STDEV.P(Table2[1W Return vs Nifty])</f>
        <v>0.38566211902784236</v>
      </c>
      <c r="O165">
        <v>1259.29</v>
      </c>
      <c r="P165">
        <v>1265.7033647946701</v>
      </c>
      <c r="Q165">
        <v>1144.3847693748701</v>
      </c>
      <c r="R165">
        <v>35.0656379331515</v>
      </c>
      <c r="S165" s="1">
        <f>(Table2[[#This Row],[Close Price]]-Table2[[#This Row],[20D EMA]])/Table2[[#This Row],[20D EMA]]</f>
        <v>-3.5567661142389732E-2</v>
      </c>
      <c r="T165" s="1">
        <f>(Table2[[#This Row],[Close Price]]-Table2[[#This Row],[50D EMA]])/Table2[[#This Row],[50D EMA]]</f>
        <v>-4.045447473624799E-2</v>
      </c>
      <c r="U165" s="1">
        <f>(Table2[[#This Row],[Close Price]]-Table2[[#This Row],[200D EMA]])/Table2[[#This Row],[200D EMA]]</f>
        <v>6.1268930259733331E-2</v>
      </c>
      <c r="V165">
        <v>0.62864676275160103</v>
      </c>
      <c r="W165">
        <v>1163.55</v>
      </c>
      <c r="X165">
        <v>1235</v>
      </c>
      <c r="Y165">
        <v>1163.55</v>
      </c>
      <c r="Z165">
        <v>1281.5999999999999</v>
      </c>
      <c r="AA165">
        <v>1163.55</v>
      </c>
      <c r="AB165">
        <v>1365</v>
      </c>
      <c r="AC165" s="1">
        <f>(Table2[[#This Row],[Close Price]]/Table2[[#This Row],[Day Low]])-1</f>
        <v>4.3788406170770511E-2</v>
      </c>
      <c r="AD165" s="1">
        <f>(Table2[[#This Row],[Day High]]/Table2[[#This Row],[Close Price]])-1</f>
        <v>1.6879374228077504E-2</v>
      </c>
      <c r="AE165" s="1">
        <f>(Table2[[#This Row],[Close Price]]/Table2[[#This Row],[Current Week Low]])-1</f>
        <v>4.3788406170770511E-2</v>
      </c>
      <c r="AF165" s="1">
        <f>(Table2[[#This Row],[Current Week High]]/Table2[[#This Row],[Close Price]])-1</f>
        <v>5.5249073692877682E-2</v>
      </c>
      <c r="AG165" s="1">
        <f>(Table2[[#This Row],[Close Price]]/Table2[[#This Row],[Current Month Low]])-1</f>
        <v>4.3788406170770511E-2</v>
      </c>
      <c r="AH165" s="1">
        <f>(Table2[[#This Row],[Current Month High]]/Table2[[#This Row],[Close Price]])-1</f>
        <v>0.12391930835734866</v>
      </c>
      <c r="AI165">
        <v>27.105804857966199</v>
      </c>
      <c r="AJ165">
        <v>66.941580756013707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-0.01</v>
      </c>
      <c r="AM165" t="s">
        <v>3165</v>
      </c>
      <c r="AN165">
        <v>0.99</v>
      </c>
      <c r="AO165" t="s">
        <v>3166</v>
      </c>
      <c r="AP165">
        <v>0.17008508823152399</v>
      </c>
      <c r="AQ165">
        <f>(Table2[[#This Row],[Sharpe Ratio]]-AVERAGE(Table2[Sharpe Ratio]))/_xlfn.STDEV.P(Table2[Sharpe Ratio])</f>
        <v>1.2881818130446707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312</v>
      </c>
      <c r="AT165">
        <f>_xlfn.RANK.AVG(Table2[[#This Row],[6M Return vs Nifty Z-Score]],Table2[6M Return vs Nifty Z-Score])</f>
        <v>262</v>
      </c>
      <c r="AU165">
        <f>_xlfn.RANK.AVG(Table2[[#This Row],[Sharpe Ratio Z-Score]],Table2[Sharpe Ratio Z-Score])</f>
        <v>73</v>
      </c>
      <c r="AV165">
        <f>(Table2[[#This Row],[Rank 1Y]]+Table2[[#This Row],[Rank 6M]]+Table2[[#This Row],[Rank Sharpe]])/3</f>
        <v>215.66666666666666</v>
      </c>
    </row>
    <row r="166" spans="1:48" x14ac:dyDescent="0.3">
      <c r="A166" t="s">
        <v>691</v>
      </c>
      <c r="B166" t="s">
        <v>692</v>
      </c>
      <c r="C166" t="s">
        <v>3123</v>
      </c>
      <c r="D166" t="s">
        <v>48</v>
      </c>
      <c r="E166">
        <v>25531.200000000001</v>
      </c>
      <c r="F166">
        <v>94.56</v>
      </c>
      <c r="G166">
        <v>100.579049938612</v>
      </c>
      <c r="H166">
        <f>(Table2[[#This Row],[1Y Return vs Nifty]]-AVERAGE(Table2[1Y Return vs Nifty]))/_xlfn.STDEV.P(Table2[1Y Return vs Nifty])</f>
        <v>1.3159271212376815</v>
      </c>
      <c r="I166">
        <v>-11.332256964758599</v>
      </c>
      <c r="J166">
        <f>(Table2[[#This Row],[1M Return vs Nifty]]-AVERAGE(Table2[1M Return vs Nifty]))/_xlfn.STDEV.P(Table2[1M Return vs Nifty])</f>
        <v>-1.1228027382311598</v>
      </c>
      <c r="K166">
        <v>-3.5894838796045399</v>
      </c>
      <c r="L166">
        <f>(Table2[[#This Row],[6M Return vs Nifty]]-AVERAGE(Table2[6M Return vs Nifty]))/_xlfn.STDEV.P(Table2[6M Return vs Nifty])</f>
        <v>-0.27670534830920529</v>
      </c>
      <c r="M166">
        <v>-11.4362394967906</v>
      </c>
      <c r="N166">
        <f>(Table2[[#This Row],[1W Return vs Nifty]]-AVERAGE(Table2[1W Return vs Nifty]))/_xlfn.STDEV.P(Table2[1W Return vs Nifty])</f>
        <v>-1.4304497640297262</v>
      </c>
      <c r="O166">
        <v>110.1</v>
      </c>
      <c r="P166">
        <v>113.79899140236699</v>
      </c>
      <c r="Q166">
        <v>98.137366565109303</v>
      </c>
      <c r="R166">
        <v>10.7667312400149</v>
      </c>
      <c r="S166" s="1">
        <f>(Table2[[#This Row],[Close Price]]-Table2[[#This Row],[20D EMA]])/Table2[[#This Row],[20D EMA]]</f>
        <v>-0.14114441416893728</v>
      </c>
      <c r="T166" s="1">
        <f>(Table2[[#This Row],[Close Price]]-Table2[[#This Row],[50D EMA]])/Table2[[#This Row],[50D EMA]]</f>
        <v>-0.1690611767756566</v>
      </c>
      <c r="U166" s="1">
        <f>(Table2[[#This Row],[Close Price]]-Table2[[#This Row],[200D EMA]])/Table2[[#This Row],[200D EMA]]</f>
        <v>-3.6452644801059489E-2</v>
      </c>
      <c r="V166">
        <v>0.20165086906802801</v>
      </c>
      <c r="W166">
        <v>92.94</v>
      </c>
      <c r="X166">
        <v>99.59</v>
      </c>
      <c r="Y166">
        <v>92.94</v>
      </c>
      <c r="Z166">
        <v>108.39</v>
      </c>
      <c r="AA166">
        <v>92.94</v>
      </c>
      <c r="AB166">
        <v>121.13</v>
      </c>
      <c r="AC166" s="1">
        <f>(Table2[[#This Row],[Close Price]]/Table2[[#This Row],[Day Low]])-1</f>
        <v>1.7430600387346784E-2</v>
      </c>
      <c r="AD166" s="1">
        <f>(Table2[[#This Row],[Day High]]/Table2[[#This Row],[Close Price]])-1</f>
        <v>5.3193739424703956E-2</v>
      </c>
      <c r="AE166" s="1">
        <f>(Table2[[#This Row],[Close Price]]/Table2[[#This Row],[Current Week Low]])-1</f>
        <v>1.7430600387346784E-2</v>
      </c>
      <c r="AF166" s="1">
        <f>(Table2[[#This Row],[Current Week High]]/Table2[[#This Row],[Close Price]])-1</f>
        <v>0.14625634517766506</v>
      </c>
      <c r="AG166" s="1">
        <f>(Table2[[#This Row],[Close Price]]/Table2[[#This Row],[Current Month Low]])-1</f>
        <v>1.7430600387346784E-2</v>
      </c>
      <c r="AH166" s="1">
        <f>(Table2[[#This Row],[Current Month High]]/Table2[[#This Row],[Close Price]])-1</f>
        <v>0.28098561759729268</v>
      </c>
      <c r="AI166">
        <v>47.877890580936203</v>
      </c>
      <c r="AJ166">
        <v>133.48148148148101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-0.16</v>
      </c>
      <c r="AM166" t="s">
        <v>3165</v>
      </c>
      <c r="AN166">
        <v>-18.36</v>
      </c>
      <c r="AO166" t="s">
        <v>3165</v>
      </c>
      <c r="AP166">
        <v>0.11896895308005299</v>
      </c>
      <c r="AQ166">
        <f>(Table2[[#This Row],[Sharpe Ratio]]-AVERAGE(Table2[Sharpe Ratio]))/_xlfn.STDEV.P(Table2[Sharpe Ratio])</f>
        <v>0.68677207758350556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71</v>
      </c>
      <c r="AT166">
        <f>_xlfn.RANK.AVG(Table2[[#This Row],[6M Return vs Nifty Z-Score]],Table2[6M Return vs Nifty Z-Score])</f>
        <v>413</v>
      </c>
      <c r="AU166">
        <f>_xlfn.RANK.AVG(Table2[[#This Row],[Sharpe Ratio Z-Score]],Table2[Sharpe Ratio Z-Score])</f>
        <v>167</v>
      </c>
      <c r="AV166">
        <f>(Table2[[#This Row],[Rank 1Y]]+Table2[[#This Row],[Rank 6M]]+Table2[[#This Row],[Rank Sharpe]])/3</f>
        <v>217</v>
      </c>
    </row>
    <row r="167" spans="1:48" x14ac:dyDescent="0.3">
      <c r="A167" t="s">
        <v>286</v>
      </c>
      <c r="B167" t="s">
        <v>287</v>
      </c>
      <c r="C167" t="s">
        <v>3132</v>
      </c>
      <c r="D167" t="s">
        <v>288</v>
      </c>
      <c r="E167">
        <v>93754.363631354994</v>
      </c>
      <c r="F167">
        <v>658.65</v>
      </c>
      <c r="G167">
        <v>39.660141261083297</v>
      </c>
      <c r="H167">
        <f>(Table2[[#This Row],[1Y Return vs Nifty]]-AVERAGE(Table2[1Y Return vs Nifty]))/_xlfn.STDEV.P(Table2[1Y Return vs Nifty])</f>
        <v>0.27312708027010163</v>
      </c>
      <c r="I167">
        <v>-1.21883323697322</v>
      </c>
      <c r="J167">
        <f>(Table2[[#This Row],[1M Return vs Nifty]]-AVERAGE(Table2[1M Return vs Nifty]))/_xlfn.STDEV.P(Table2[1M Return vs Nifty])</f>
        <v>4.0547457264792142E-2</v>
      </c>
      <c r="K167">
        <v>-0.24923795121608899</v>
      </c>
      <c r="L167">
        <f>(Table2[[#This Row],[6M Return vs Nifty]]-AVERAGE(Table2[6M Return vs Nifty]))/_xlfn.STDEV.P(Table2[6M Return vs Nifty])</f>
        <v>-0.16174472504035836</v>
      </c>
      <c r="M167">
        <v>-5.6082910844215004</v>
      </c>
      <c r="N167">
        <f>(Table2[[#This Row],[1W Return vs Nifty]]-AVERAGE(Table2[1W Return vs Nifty]))/_xlfn.STDEV.P(Table2[1W Return vs Nifty])</f>
        <v>-0.28278938139654858</v>
      </c>
      <c r="O167">
        <v>684.23</v>
      </c>
      <c r="P167">
        <v>671.91654285118398</v>
      </c>
      <c r="Q167">
        <v>594.71148804635698</v>
      </c>
      <c r="R167">
        <v>30.013382020604698</v>
      </c>
      <c r="S167" s="1">
        <f>(Table2[[#This Row],[Close Price]]-Table2[[#This Row],[20D EMA]])/Table2[[#This Row],[20D EMA]]</f>
        <v>-3.7385089808982419E-2</v>
      </c>
      <c r="T167" s="1">
        <f>(Table2[[#This Row],[Close Price]]-Table2[[#This Row],[50D EMA]])/Table2[[#This Row],[50D EMA]]</f>
        <v>-1.9744331334497701E-2</v>
      </c>
      <c r="U167" s="1">
        <f>(Table2[[#This Row],[Close Price]]-Table2[[#This Row],[200D EMA]])/Table2[[#This Row],[200D EMA]]</f>
        <v>0.10751181579438243</v>
      </c>
      <c r="V167">
        <v>0.83878470906760905</v>
      </c>
      <c r="W167">
        <v>649</v>
      </c>
      <c r="X167">
        <v>665.15</v>
      </c>
      <c r="Y167">
        <v>649</v>
      </c>
      <c r="Z167">
        <v>714.5</v>
      </c>
      <c r="AA167">
        <v>645.9</v>
      </c>
      <c r="AB167">
        <v>715.4</v>
      </c>
      <c r="AC167" s="1">
        <f>(Table2[[#This Row],[Close Price]]/Table2[[#This Row],[Day Low]])-1</f>
        <v>1.4869029275808909E-2</v>
      </c>
      <c r="AD167" s="1">
        <f>(Table2[[#This Row],[Day High]]/Table2[[#This Row],[Close Price]])-1</f>
        <v>9.8686707659607631E-3</v>
      </c>
      <c r="AE167" s="1">
        <f>(Table2[[#This Row],[Close Price]]/Table2[[#This Row],[Current Week Low]])-1</f>
        <v>1.4869029275808909E-2</v>
      </c>
      <c r="AF167" s="1">
        <f>(Table2[[#This Row],[Current Week High]]/Table2[[#This Row],[Close Price]])-1</f>
        <v>8.479465573521594E-2</v>
      </c>
      <c r="AG167" s="1">
        <f>(Table2[[#This Row],[Close Price]]/Table2[[#This Row],[Current Month Low]])-1</f>
        <v>1.9739897816999585E-2</v>
      </c>
      <c r="AH167" s="1">
        <f>(Table2[[#This Row],[Current Month High]]/Table2[[#This Row],[Close Price]])-1</f>
        <v>8.6161087072041287E-2</v>
      </c>
      <c r="AI167">
        <v>9.3828285128672402</v>
      </c>
      <c r="AJ167">
        <v>77.247039827771701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0.03</v>
      </c>
      <c r="AM167" t="s">
        <v>3166</v>
      </c>
      <c r="AN167">
        <v>0.86</v>
      </c>
      <c r="AO167" t="s">
        <v>3166</v>
      </c>
      <c r="AP167">
        <v>0.185145242944043</v>
      </c>
      <c r="AQ167">
        <f>(Table2[[#This Row],[Sharpe Ratio]]-AVERAGE(Table2[Sharpe Ratio]))/_xlfn.STDEV.P(Table2[Sharpe Ratio])</f>
        <v>1.4653729022148705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1.3345133333128574</v>
      </c>
      <c r="AS167">
        <f>_xlfn.RANK.AVG(Table2[[#This Row],[1Y Return vs Nifty Z-Score]],Table2[1Y Return vs Nifty Z-Score])</f>
        <v>216</v>
      </c>
      <c r="AT167">
        <f>_xlfn.RANK.AVG(Table2[[#This Row],[6M Return vs Nifty Z-Score]],Table2[6M Return vs Nifty Z-Score])</f>
        <v>381</v>
      </c>
      <c r="AU167">
        <f>_xlfn.RANK.AVG(Table2[[#This Row],[Sharpe Ratio Z-Score]],Table2[Sharpe Ratio Z-Score])</f>
        <v>55</v>
      </c>
      <c r="AV167">
        <f>(Table2[[#This Row],[Rank 1Y]]+Table2[[#This Row],[Rank 6M]]+Table2[[#This Row],[Rank Sharpe]])/3</f>
        <v>217.33333333333334</v>
      </c>
    </row>
    <row r="168" spans="1:48" x14ac:dyDescent="0.3">
      <c r="A168" t="s">
        <v>569</v>
      </c>
      <c r="B168" t="s">
        <v>570</v>
      </c>
      <c r="C168" t="s">
        <v>3125</v>
      </c>
      <c r="D168" t="s">
        <v>149</v>
      </c>
      <c r="E168">
        <v>33750.735063059998</v>
      </c>
      <c r="F168">
        <v>243.4</v>
      </c>
      <c r="G168">
        <v>63.130952014695801</v>
      </c>
      <c r="H168">
        <f>(Table2[[#This Row],[1Y Return vs Nifty]]-AVERAGE(Table2[1Y Return vs Nifty]))/_xlfn.STDEV.P(Table2[1Y Return vs Nifty])</f>
        <v>0.67489662845699683</v>
      </c>
      <c r="I168">
        <v>-5.3228337713562404</v>
      </c>
      <c r="J168">
        <f>(Table2[[#This Row],[1M Return vs Nifty]]-AVERAGE(Table2[1M Return vs Nifty]))/_xlfn.STDEV.P(Table2[1M Return vs Nifty])</f>
        <v>-0.43153696760439764</v>
      </c>
      <c r="K168">
        <v>-3.8295162039317399</v>
      </c>
      <c r="L168">
        <f>(Table2[[#This Row],[6M Return vs Nifty]]-AVERAGE(Table2[6M Return vs Nifty]))/_xlfn.STDEV.P(Table2[6M Return vs Nifty])</f>
        <v>-0.28496649620098286</v>
      </c>
      <c r="M168">
        <v>-8.1965986833837601</v>
      </c>
      <c r="N168">
        <f>(Table2[[#This Row],[1W Return vs Nifty]]-AVERAGE(Table2[1W Return vs Nifty]))/_xlfn.STDEV.P(Table2[1W Return vs Nifty])</f>
        <v>-0.7924881431585562</v>
      </c>
      <c r="O168">
        <v>264.74</v>
      </c>
      <c r="P168">
        <v>267.71329260029898</v>
      </c>
      <c r="Q168">
        <v>240.80553084277099</v>
      </c>
      <c r="R168">
        <v>25.890254434731599</v>
      </c>
      <c r="S168" s="1">
        <f>(Table2[[#This Row],[Close Price]]-Table2[[#This Row],[20D EMA]])/Table2[[#This Row],[20D EMA]]</f>
        <v>-8.0607388381053122E-2</v>
      </c>
      <c r="T168" s="1">
        <f>(Table2[[#This Row],[Close Price]]-Table2[[#This Row],[50D EMA]])/Table2[[#This Row],[50D EMA]]</f>
        <v>-9.0818398907816594E-2</v>
      </c>
      <c r="U168" s="1">
        <f>(Table2[[#This Row],[Close Price]]-Table2[[#This Row],[200D EMA]])/Table2[[#This Row],[200D EMA]]</f>
        <v>1.077412610976539E-2</v>
      </c>
      <c r="V168">
        <v>0.33824835491168198</v>
      </c>
      <c r="W168">
        <v>234.2</v>
      </c>
      <c r="X168">
        <v>246.95</v>
      </c>
      <c r="Y168">
        <v>234.2</v>
      </c>
      <c r="Z168">
        <v>265.05</v>
      </c>
      <c r="AA168">
        <v>234.2</v>
      </c>
      <c r="AB168">
        <v>296.8</v>
      </c>
      <c r="AC168" s="1">
        <f>(Table2[[#This Row],[Close Price]]/Table2[[#This Row],[Day Low]])-1</f>
        <v>3.928266438941086E-2</v>
      </c>
      <c r="AD168" s="1">
        <f>(Table2[[#This Row],[Day High]]/Table2[[#This Row],[Close Price]])-1</f>
        <v>1.4585045193097779E-2</v>
      </c>
      <c r="AE168" s="1">
        <f>(Table2[[#This Row],[Close Price]]/Table2[[#This Row],[Current Week Low]])-1</f>
        <v>3.928266438941086E-2</v>
      </c>
      <c r="AF168" s="1">
        <f>(Table2[[#This Row],[Current Week High]]/Table2[[#This Row],[Close Price]])-1</f>
        <v>8.8948233360723217E-2</v>
      </c>
      <c r="AG168" s="1">
        <f>(Table2[[#This Row],[Close Price]]/Table2[[#This Row],[Current Month Low]])-1</f>
        <v>3.928266438941086E-2</v>
      </c>
      <c r="AH168" s="1">
        <f>(Table2[[#This Row],[Current Month High]]/Table2[[#This Row],[Close Price]])-1</f>
        <v>0.21939194741166812</v>
      </c>
      <c r="AI168">
        <v>28.101889893179901</v>
      </c>
      <c r="AJ168">
        <v>108.390410958904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-0.01</v>
      </c>
      <c r="AM168" t="s">
        <v>3165</v>
      </c>
      <c r="AN168">
        <v>-7.89</v>
      </c>
      <c r="AO168" t="s">
        <v>3165</v>
      </c>
      <c r="AP168">
        <v>0.150362242517454</v>
      </c>
      <c r="AQ168">
        <f>(Table2[[#This Row],[Sharpe Ratio]]-AVERAGE(Table2[Sharpe Ratio]))/_xlfn.STDEV.P(Table2[Sharpe Ratio])</f>
        <v>1.0561315731685275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135</v>
      </c>
      <c r="AT168">
        <f>_xlfn.RANK.AVG(Table2[[#This Row],[6M Return vs Nifty Z-Score]],Table2[6M Return vs Nifty Z-Score])</f>
        <v>417</v>
      </c>
      <c r="AU168">
        <f>_xlfn.RANK.AVG(Table2[[#This Row],[Sharpe Ratio Z-Score]],Table2[Sharpe Ratio Z-Score])</f>
        <v>101</v>
      </c>
      <c r="AV168">
        <f>(Table2[[#This Row],[Rank 1Y]]+Table2[[#This Row],[Rank 6M]]+Table2[[#This Row],[Rank Sharpe]])/3</f>
        <v>217.66666666666666</v>
      </c>
    </row>
    <row r="169" spans="1:48" x14ac:dyDescent="0.3">
      <c r="A169" t="s">
        <v>1489</v>
      </c>
      <c r="B169" t="s">
        <v>1490</v>
      </c>
      <c r="C169" t="s">
        <v>3131</v>
      </c>
      <c r="D169" t="s">
        <v>275</v>
      </c>
      <c r="E169">
        <v>6689.7224138900001</v>
      </c>
      <c r="F169">
        <v>2950.55</v>
      </c>
      <c r="G169">
        <v>15.6277612687753</v>
      </c>
      <c r="H169">
        <f>(Table2[[#This Row],[1Y Return vs Nifty]]-AVERAGE(Table2[1Y Return vs Nifty]))/_xlfn.STDEV.P(Table2[1Y Return vs Nifty])</f>
        <v>-0.13825531945715283</v>
      </c>
      <c r="I169">
        <v>-0.63728490795366499</v>
      </c>
      <c r="J169">
        <f>(Table2[[#This Row],[1M Return vs Nifty]]-AVERAGE(Table2[1M Return vs Nifty]))/_xlfn.STDEV.P(Table2[1M Return vs Nifty])</f>
        <v>0.10744313774503561</v>
      </c>
      <c r="K169">
        <v>19.607489665384499</v>
      </c>
      <c r="L169">
        <f>(Table2[[#This Row],[6M Return vs Nifty]]-AVERAGE(Table2[6M Return vs Nifty]))/_xlfn.STDEV.P(Table2[6M Return vs Nifty])</f>
        <v>0.5216605785881292</v>
      </c>
      <c r="M169">
        <v>-2.12089314902641</v>
      </c>
      <c r="N169">
        <f>(Table2[[#This Row],[1W Return vs Nifty]]-AVERAGE(Table2[1W Return vs Nifty]))/_xlfn.STDEV.P(Table2[1W Return vs Nifty])</f>
        <v>0.40396145538766071</v>
      </c>
      <c r="O169">
        <v>3128.2</v>
      </c>
      <c r="P169">
        <v>3186.8388530789898</v>
      </c>
      <c r="Q169">
        <v>2771.0527184174498</v>
      </c>
      <c r="R169">
        <v>30.057057865231901</v>
      </c>
      <c r="S169" s="1">
        <f>(Table2[[#This Row],[Close Price]]-Table2[[#This Row],[20D EMA]])/Table2[[#This Row],[20D EMA]]</f>
        <v>-5.6789847196470698E-2</v>
      </c>
      <c r="T169" s="1">
        <f>(Table2[[#This Row],[Close Price]]-Table2[[#This Row],[50D EMA]])/Table2[[#This Row],[50D EMA]]</f>
        <v>-7.4145215359947447E-2</v>
      </c>
      <c r="U169" s="1">
        <f>(Table2[[#This Row],[Close Price]]-Table2[[#This Row],[200D EMA]])/Table2[[#This Row],[200D EMA]]</f>
        <v>6.4775845074885985E-2</v>
      </c>
      <c r="V169">
        <v>0.32104887995310399</v>
      </c>
      <c r="W169">
        <v>2889</v>
      </c>
      <c r="X169">
        <v>3165.9</v>
      </c>
      <c r="Y169">
        <v>2889</v>
      </c>
      <c r="Z169">
        <v>3165.9</v>
      </c>
      <c r="AA169">
        <v>2889</v>
      </c>
      <c r="AB169">
        <v>3418.4</v>
      </c>
      <c r="AC169" s="1">
        <f>(Table2[[#This Row],[Close Price]]/Table2[[#This Row],[Day Low]])-1</f>
        <v>2.130494980962272E-2</v>
      </c>
      <c r="AD169" s="1">
        <f>(Table2[[#This Row],[Day High]]/Table2[[#This Row],[Close Price]])-1</f>
        <v>7.2986392367524688E-2</v>
      </c>
      <c r="AE169" s="1">
        <f>(Table2[[#This Row],[Close Price]]/Table2[[#This Row],[Current Week Low]])-1</f>
        <v>2.130494980962272E-2</v>
      </c>
      <c r="AF169" s="1">
        <f>(Table2[[#This Row],[Current Week High]]/Table2[[#This Row],[Close Price]])-1</f>
        <v>7.2986392367524688E-2</v>
      </c>
      <c r="AG169" s="1">
        <f>(Table2[[#This Row],[Close Price]]/Table2[[#This Row],[Current Month Low]])-1</f>
        <v>2.130494980962272E-2</v>
      </c>
      <c r="AH169" s="1">
        <f>(Table2[[#This Row],[Current Month High]]/Table2[[#This Row],[Close Price]])-1</f>
        <v>0.15856365762315505</v>
      </c>
      <c r="AI169">
        <v>33.297181881344102</v>
      </c>
      <c r="AJ169">
        <v>92.531810766720994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-0.13</v>
      </c>
      <c r="AM169" t="s">
        <v>3165</v>
      </c>
      <c r="AN169">
        <v>-1.68</v>
      </c>
      <c r="AO169" t="s">
        <v>3165</v>
      </c>
      <c r="AP169">
        <v>0.133053554416281</v>
      </c>
      <c r="AQ169">
        <f>(Table2[[#This Row],[Sharpe Ratio]]-AVERAGE(Table2[Sharpe Ratio]))/_xlfn.STDEV.P(Table2[Sharpe Ratio])</f>
        <v>0.85248523916342778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349</v>
      </c>
      <c r="AT169">
        <f>_xlfn.RANK.AVG(Table2[[#This Row],[6M Return vs Nifty Z-Score]],Table2[6M Return vs Nifty Z-Score])</f>
        <v>166</v>
      </c>
      <c r="AU169">
        <f>_xlfn.RANK.AVG(Table2[[#This Row],[Sharpe Ratio Z-Score]],Table2[Sharpe Ratio Z-Score])</f>
        <v>139</v>
      </c>
      <c r="AV169">
        <f>(Table2[[#This Row],[Rank 1Y]]+Table2[[#This Row],[Rank 6M]]+Table2[[#This Row],[Rank Sharpe]])/3</f>
        <v>218</v>
      </c>
    </row>
    <row r="170" spans="1:48" x14ac:dyDescent="0.3">
      <c r="A170" t="s">
        <v>743</v>
      </c>
      <c r="B170" t="s">
        <v>744</v>
      </c>
      <c r="C170" t="s">
        <v>3120</v>
      </c>
      <c r="D170" t="s">
        <v>405</v>
      </c>
      <c r="E170">
        <v>22474.258641824999</v>
      </c>
      <c r="F170">
        <v>4560.25</v>
      </c>
      <c r="G170">
        <v>62.113314688294601</v>
      </c>
      <c r="H170">
        <f>(Table2[[#This Row],[1Y Return vs Nifty]]-AVERAGE(Table2[1Y Return vs Nifty]))/_xlfn.STDEV.P(Table2[1Y Return vs Nifty])</f>
        <v>0.65747687704157542</v>
      </c>
      <c r="I170">
        <v>3.08806355086007</v>
      </c>
      <c r="J170">
        <f>(Table2[[#This Row],[1M Return vs Nifty]]-AVERAGE(Table2[1M Return vs Nifty]))/_xlfn.STDEV.P(Table2[1M Return vs Nifty])</f>
        <v>0.53597109964034217</v>
      </c>
      <c r="K170">
        <v>30.699805983807501</v>
      </c>
      <c r="L170">
        <f>(Table2[[#This Row],[6M Return vs Nifty]]-AVERAGE(Table2[6M Return vs Nifty]))/_xlfn.STDEV.P(Table2[6M Return vs Nifty])</f>
        <v>0.90342276760046281</v>
      </c>
      <c r="M170">
        <v>-2.3180312673920702</v>
      </c>
      <c r="N170">
        <f>(Table2[[#This Row],[1W Return vs Nifty]]-AVERAGE(Table2[1W Return vs Nifty]))/_xlfn.STDEV.P(Table2[1W Return vs Nifty])</f>
        <v>0.36514031416497317</v>
      </c>
      <c r="O170">
        <v>4541.9799999999996</v>
      </c>
      <c r="P170">
        <v>4412.3214928564803</v>
      </c>
      <c r="Q170">
        <v>3739.4672435518501</v>
      </c>
      <c r="R170">
        <v>49.515759120258799</v>
      </c>
      <c r="S170" s="1">
        <f>(Table2[[#This Row],[Close Price]]-Table2[[#This Row],[20D EMA]])/Table2[[#This Row],[20D EMA]]</f>
        <v>4.0224747797217159E-3</v>
      </c>
      <c r="T170" s="1">
        <f>(Table2[[#This Row],[Close Price]]-Table2[[#This Row],[50D EMA]])/Table2[[#This Row],[50D EMA]]</f>
        <v>3.3526230439693709E-2</v>
      </c>
      <c r="U170" s="1">
        <f>(Table2[[#This Row],[Close Price]]-Table2[[#This Row],[200D EMA]])/Table2[[#This Row],[200D EMA]]</f>
        <v>0.21949189630246571</v>
      </c>
      <c r="V170">
        <v>1.0596933200882199</v>
      </c>
      <c r="W170">
        <v>4334.75</v>
      </c>
      <c r="X170">
        <v>4641.6000000000004</v>
      </c>
      <c r="Y170">
        <v>4334.75</v>
      </c>
      <c r="Z170">
        <v>4798</v>
      </c>
      <c r="AA170">
        <v>4050</v>
      </c>
      <c r="AB170">
        <v>4969.8500000000004</v>
      </c>
      <c r="AC170" s="1">
        <f>(Table2[[#This Row],[Close Price]]/Table2[[#This Row],[Day Low]])-1</f>
        <v>5.2021454524482369E-2</v>
      </c>
      <c r="AD170" s="1">
        <f>(Table2[[#This Row],[Day High]]/Table2[[#This Row],[Close Price]])-1</f>
        <v>1.7838934268954665E-2</v>
      </c>
      <c r="AE170" s="1">
        <f>(Table2[[#This Row],[Close Price]]/Table2[[#This Row],[Current Week Low]])-1</f>
        <v>5.2021454524482369E-2</v>
      </c>
      <c r="AF170" s="1">
        <f>(Table2[[#This Row],[Current Week High]]/Table2[[#This Row],[Close Price]])-1</f>
        <v>5.2135299599802565E-2</v>
      </c>
      <c r="AG170" s="1">
        <f>(Table2[[#This Row],[Close Price]]/Table2[[#This Row],[Current Month Low]])-1</f>
        <v>0.12598765432098769</v>
      </c>
      <c r="AH170" s="1">
        <f>(Table2[[#This Row],[Current Month High]]/Table2[[#This Row],[Close Price]])-1</f>
        <v>8.9819637081300474E-2</v>
      </c>
      <c r="AI170">
        <v>8.9819637081300403</v>
      </c>
      <c r="AJ170">
        <v>104.495515695067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</v>
      </c>
      <c r="AM170" t="s">
        <v>3166</v>
      </c>
      <c r="AN170">
        <v>10.98</v>
      </c>
      <c r="AO170" t="s">
        <v>3166</v>
      </c>
      <c r="AP170">
        <v>3.5289730638561001E-2</v>
      </c>
      <c r="AQ170">
        <f>(Table2[[#This Row],[Sharpe Ratio]]-AVERAGE(Table2[Sharpe Ratio]))/_xlfn.STDEV.P(Table2[Sharpe Ratio])</f>
        <v>-0.29776047525926252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2.1642505831880907</v>
      </c>
      <c r="AS170">
        <f>_xlfn.RANK.AVG(Table2[[#This Row],[1Y Return vs Nifty Z-Score]],Table2[1Y Return vs Nifty Z-Score])</f>
        <v>140</v>
      </c>
      <c r="AT170">
        <f>_xlfn.RANK.AVG(Table2[[#This Row],[6M Return vs Nifty Z-Score]],Table2[6M Return vs Nifty Z-Score])</f>
        <v>97</v>
      </c>
      <c r="AU170">
        <f>_xlfn.RANK.AVG(Table2[[#This Row],[Sharpe Ratio Z-Score]],Table2[Sharpe Ratio Z-Score])</f>
        <v>419</v>
      </c>
      <c r="AV170">
        <f>(Table2[[#This Row],[Rank 1Y]]+Table2[[#This Row],[Rank 6M]]+Table2[[#This Row],[Rank Sharpe]])/3</f>
        <v>218.66666666666666</v>
      </c>
    </row>
    <row r="171" spans="1:48" x14ac:dyDescent="0.3">
      <c r="A171" t="s">
        <v>1060</v>
      </c>
      <c r="B171" t="s">
        <v>1061</v>
      </c>
      <c r="C171" t="s">
        <v>3122</v>
      </c>
      <c r="D171" t="s">
        <v>1006</v>
      </c>
      <c r="E171">
        <v>12383.3686581</v>
      </c>
      <c r="F171">
        <v>613.79999999999995</v>
      </c>
      <c r="G171">
        <v>25.6735922677919</v>
      </c>
      <c r="H171">
        <f>(Table2[[#This Row],[1Y Return vs Nifty]]-AVERAGE(Table2[1Y Return vs Nifty]))/_xlfn.STDEV.P(Table2[1Y Return vs Nifty])</f>
        <v>3.370759328609732E-2</v>
      </c>
      <c r="I171">
        <v>7.0900470139931899</v>
      </c>
      <c r="J171">
        <f>(Table2[[#This Row],[1M Return vs Nifty]]-AVERAGE(Table2[1M Return vs Nifty]))/_xlfn.STDEV.P(Table2[1M Return vs Nifty])</f>
        <v>0.99632046989529355</v>
      </c>
      <c r="K171">
        <v>52.688028484074401</v>
      </c>
      <c r="L171">
        <f>(Table2[[#This Row],[6M Return vs Nifty]]-AVERAGE(Table2[6M Return vs Nifty]))/_xlfn.STDEV.P(Table2[6M Return vs Nifty])</f>
        <v>1.660187334461062</v>
      </c>
      <c r="M171">
        <v>-6.9047930724600004</v>
      </c>
      <c r="N171">
        <f>(Table2[[#This Row],[1W Return vs Nifty]]-AVERAGE(Table2[1W Return vs Nifty]))/_xlfn.STDEV.P(Table2[1W Return vs Nifty])</f>
        <v>-0.53810117594142881</v>
      </c>
      <c r="O171">
        <v>630.15</v>
      </c>
      <c r="P171">
        <v>593.757169140835</v>
      </c>
      <c r="Q171">
        <v>486.94037744665201</v>
      </c>
      <c r="R171">
        <v>37.743561782159297</v>
      </c>
      <c r="S171" s="1">
        <f>(Table2[[#This Row],[Close Price]]-Table2[[#This Row],[20D EMA]])/Table2[[#This Row],[20D EMA]]</f>
        <v>-2.5946203284932197E-2</v>
      </c>
      <c r="T171" s="1">
        <f>(Table2[[#This Row],[Close Price]]-Table2[[#This Row],[50D EMA]])/Table2[[#This Row],[50D EMA]]</f>
        <v>3.375593912940348E-2</v>
      </c>
      <c r="U171" s="1">
        <f>(Table2[[#This Row],[Close Price]]-Table2[[#This Row],[200D EMA]])/Table2[[#This Row],[200D EMA]]</f>
        <v>0.26052393358414067</v>
      </c>
      <c r="V171">
        <v>0.42785131431478002</v>
      </c>
      <c r="W171">
        <v>593.1</v>
      </c>
      <c r="X171">
        <v>619.9</v>
      </c>
      <c r="Y171">
        <v>593.1</v>
      </c>
      <c r="Z171">
        <v>648.95000000000005</v>
      </c>
      <c r="AA171">
        <v>593.1</v>
      </c>
      <c r="AB171">
        <v>691.8</v>
      </c>
      <c r="AC171" s="1">
        <f>(Table2[[#This Row],[Close Price]]/Table2[[#This Row],[Day Low]])-1</f>
        <v>3.4901365705614529E-2</v>
      </c>
      <c r="AD171" s="1">
        <f>(Table2[[#This Row],[Day High]]/Table2[[#This Row],[Close Price]])-1</f>
        <v>9.9380905832520128E-3</v>
      </c>
      <c r="AE171" s="1">
        <f>(Table2[[#This Row],[Close Price]]/Table2[[#This Row],[Current Week Low]])-1</f>
        <v>3.4901365705614529E-2</v>
      </c>
      <c r="AF171" s="1">
        <f>(Table2[[#This Row],[Current Week High]]/Table2[[#This Row],[Close Price]])-1</f>
        <v>5.7266210492017189E-2</v>
      </c>
      <c r="AG171" s="1">
        <f>(Table2[[#This Row],[Close Price]]/Table2[[#This Row],[Current Month Low]])-1</f>
        <v>3.4901365705614529E-2</v>
      </c>
      <c r="AH171" s="1">
        <f>(Table2[[#This Row],[Current Month High]]/Table2[[#This Row],[Close Price]])-1</f>
        <v>0.12707722385141751</v>
      </c>
      <c r="AI171">
        <v>12.7077223851417</v>
      </c>
      <c r="AJ171">
        <v>78.689956331877696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0.33</v>
      </c>
      <c r="AM171" t="s">
        <v>3166</v>
      </c>
      <c r="AN171">
        <v>-2.2400000000000002</v>
      </c>
      <c r="AO171" t="s">
        <v>3165</v>
      </c>
      <c r="AP171">
        <v>6.8332911061255996E-2</v>
      </c>
      <c r="AQ171">
        <f>(Table2[[#This Row],[Sharpe Ratio]]-AVERAGE(Table2[Sharpe Ratio]))/_xlfn.STDEV.P(Table2[Sharpe Ratio])</f>
        <v>9.101090461757988E-2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2.2431251263186041</v>
      </c>
      <c r="AS171">
        <f>_xlfn.RANK.AVG(Table2[[#This Row],[1Y Return vs Nifty Z-Score]],Table2[1Y Return vs Nifty Z-Score])</f>
        <v>286</v>
      </c>
      <c r="AT171">
        <f>_xlfn.RANK.AVG(Table2[[#This Row],[6M Return vs Nifty Z-Score]],Table2[6M Return vs Nifty Z-Score])</f>
        <v>51</v>
      </c>
      <c r="AU171">
        <f>_xlfn.RANK.AVG(Table2[[#This Row],[Sharpe Ratio Z-Score]],Table2[Sharpe Ratio Z-Score])</f>
        <v>321</v>
      </c>
      <c r="AV171">
        <f>(Table2[[#This Row],[Rank 1Y]]+Table2[[#This Row],[Rank 6M]]+Table2[[#This Row],[Rank Sharpe]])/3</f>
        <v>219.33333333333334</v>
      </c>
    </row>
    <row r="172" spans="1:48" x14ac:dyDescent="0.3">
      <c r="A172" t="s">
        <v>401</v>
      </c>
      <c r="B172" t="s">
        <v>402</v>
      </c>
      <c r="C172" t="s">
        <v>3131</v>
      </c>
      <c r="D172" t="s">
        <v>275</v>
      </c>
      <c r="E172">
        <v>56818.819781849998</v>
      </c>
      <c r="F172">
        <v>5044.55</v>
      </c>
      <c r="G172">
        <v>45.657989213464901</v>
      </c>
      <c r="H172">
        <f>(Table2[[#This Row],[1Y Return vs Nifty]]-AVERAGE(Table2[1Y Return vs Nifty]))/_xlfn.STDEV.P(Table2[1Y Return vs Nifty])</f>
        <v>0.37579727292849352</v>
      </c>
      <c r="I172">
        <v>1.1102671764020999</v>
      </c>
      <c r="J172">
        <f>(Table2[[#This Row],[1M Return vs Nifty]]-AVERAGE(Table2[1M Return vs Nifty]))/_xlfn.STDEV.P(Table2[1M Return vs Nifty])</f>
        <v>0.30846458346862182</v>
      </c>
      <c r="K172">
        <v>1.7493049941168699</v>
      </c>
      <c r="L172">
        <f>(Table2[[#This Row],[6M Return vs Nifty]]-AVERAGE(Table2[6M Return vs Nifty]))/_xlfn.STDEV.P(Table2[6M Return vs Nifty])</f>
        <v>-9.2961243958208831E-2</v>
      </c>
      <c r="M172">
        <v>0.95502622093428902</v>
      </c>
      <c r="N172">
        <f>(Table2[[#This Row],[1W Return vs Nifty]]-AVERAGE(Table2[1W Return vs Nifty]))/_xlfn.STDEV.P(Table2[1W Return vs Nifty])</f>
        <v>1.0096824658183081</v>
      </c>
      <c r="O172">
        <v>5091.03</v>
      </c>
      <c r="P172">
        <v>4968.1858683047903</v>
      </c>
      <c r="Q172">
        <v>4448.27719205023</v>
      </c>
      <c r="R172">
        <v>42.673644691442497</v>
      </c>
      <c r="S172" s="1">
        <f>(Table2[[#This Row],[Close Price]]-Table2[[#This Row],[20D EMA]])/Table2[[#This Row],[20D EMA]]</f>
        <v>-9.129783167649683E-3</v>
      </c>
      <c r="T172" s="1">
        <f>(Table2[[#This Row],[Close Price]]-Table2[[#This Row],[50D EMA]])/Table2[[#This Row],[50D EMA]]</f>
        <v>1.5370626969168983E-2</v>
      </c>
      <c r="U172" s="1">
        <f>(Table2[[#This Row],[Close Price]]-Table2[[#This Row],[200D EMA]])/Table2[[#This Row],[200D EMA]]</f>
        <v>0.13404578496488556</v>
      </c>
      <c r="V172">
        <v>0.39539517339930702</v>
      </c>
      <c r="W172">
        <v>4960.95</v>
      </c>
      <c r="X172">
        <v>5115.3999999999996</v>
      </c>
      <c r="Y172">
        <v>4960.95</v>
      </c>
      <c r="Z172">
        <v>5202.8999999999996</v>
      </c>
      <c r="AA172">
        <v>4809</v>
      </c>
      <c r="AB172">
        <v>5318.15</v>
      </c>
      <c r="AC172" s="1">
        <f>(Table2[[#This Row],[Close Price]]/Table2[[#This Row],[Day Low]])-1</f>
        <v>1.6851611082554729E-2</v>
      </c>
      <c r="AD172" s="1">
        <f>(Table2[[#This Row],[Day High]]/Table2[[#This Row],[Close Price]])-1</f>
        <v>1.4044860294773365E-2</v>
      </c>
      <c r="AE172" s="1">
        <f>(Table2[[#This Row],[Close Price]]/Table2[[#This Row],[Current Week Low]])-1</f>
        <v>1.6851611082554729E-2</v>
      </c>
      <c r="AF172" s="1">
        <f>(Table2[[#This Row],[Current Week High]]/Table2[[#This Row],[Close Price]])-1</f>
        <v>3.1390312317253199E-2</v>
      </c>
      <c r="AG172" s="1">
        <f>(Table2[[#This Row],[Close Price]]/Table2[[#This Row],[Current Month Low]])-1</f>
        <v>4.898107714701605E-2</v>
      </c>
      <c r="AH172" s="1">
        <f>(Table2[[#This Row],[Current Month High]]/Table2[[#This Row],[Close Price]])-1</f>
        <v>5.4236750552576485E-2</v>
      </c>
      <c r="AI172">
        <v>15.7675114727775</v>
      </c>
      <c r="AJ172">
        <v>101.76182381761799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0.14000000000000001</v>
      </c>
      <c r="AM172" t="s">
        <v>3166</v>
      </c>
      <c r="AN172">
        <v>-0.85</v>
      </c>
      <c r="AO172" t="s">
        <v>3165</v>
      </c>
      <c r="AP172">
        <v>0.149591643144418</v>
      </c>
      <c r="AQ172">
        <f>(Table2[[#This Row],[Sharpe Ratio]]-AVERAGE(Table2[Sharpe Ratio]))/_xlfn.STDEV.P(Table2[Sharpe Ratio])</f>
        <v>1.0470650433201576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2.6480481215773723</v>
      </c>
      <c r="AS172">
        <f>_xlfn.RANK.AVG(Table2[[#This Row],[1Y Return vs Nifty Z-Score]],Table2[1Y Return vs Nifty Z-Score])</f>
        <v>197</v>
      </c>
      <c r="AT172">
        <f>_xlfn.RANK.AVG(Table2[[#This Row],[6M Return vs Nifty Z-Score]],Table2[6M Return vs Nifty Z-Score])</f>
        <v>361</v>
      </c>
      <c r="AU172">
        <f>_xlfn.RANK.AVG(Table2[[#This Row],[Sharpe Ratio Z-Score]],Table2[Sharpe Ratio Z-Score])</f>
        <v>104</v>
      </c>
      <c r="AV172">
        <f>(Table2[[#This Row],[Rank 1Y]]+Table2[[#This Row],[Rank 6M]]+Table2[[#This Row],[Rank Sharpe]])/3</f>
        <v>220.66666666666666</v>
      </c>
    </row>
    <row r="173" spans="1:48" x14ac:dyDescent="0.3">
      <c r="A173" t="s">
        <v>735</v>
      </c>
      <c r="B173" t="s">
        <v>736</v>
      </c>
      <c r="C173" t="s">
        <v>3121</v>
      </c>
      <c r="D173" t="s">
        <v>737</v>
      </c>
      <c r="E173">
        <v>23230.91307002</v>
      </c>
      <c r="F173">
        <v>1323.55</v>
      </c>
      <c r="G173">
        <v>33.1300447497077</v>
      </c>
      <c r="H173">
        <f>(Table2[[#This Row],[1Y Return vs Nifty]]-AVERAGE(Table2[1Y Return vs Nifty]))/_xlfn.STDEV.P(Table2[1Y Return vs Nifty])</f>
        <v>0.16134594273149386</v>
      </c>
      <c r="I173">
        <v>8.3035378834571798</v>
      </c>
      <c r="J173">
        <f>(Table2[[#This Row],[1M Return vs Nifty]]-AVERAGE(Table2[1M Return vs Nifty]))/_xlfn.STDEV.P(Table2[1M Return vs Nifty])</f>
        <v>1.1359086922640422</v>
      </c>
      <c r="K173">
        <v>12.378754810209299</v>
      </c>
      <c r="L173">
        <f>(Table2[[#This Row],[6M Return vs Nifty]]-AVERAGE(Table2[6M Return vs Nifty]))/_xlfn.STDEV.P(Table2[6M Return vs Nifty])</f>
        <v>0.27287055467599286</v>
      </c>
      <c r="M173">
        <v>8.3841569452275007</v>
      </c>
      <c r="N173">
        <f>(Table2[[#This Row],[1W Return vs Nifty]]-AVERAGE(Table2[1W Return vs Nifty]))/_xlfn.STDEV.P(Table2[1W Return vs Nifty])</f>
        <v>2.4726533788035039</v>
      </c>
      <c r="O173">
        <v>1222.67</v>
      </c>
      <c r="P173">
        <v>1235.81174160253</v>
      </c>
      <c r="Q173">
        <v>1119.03970046475</v>
      </c>
      <c r="R173">
        <v>66.583102446938994</v>
      </c>
      <c r="S173" s="1">
        <f>(Table2[[#This Row],[Close Price]]-Table2[[#This Row],[20D EMA]])/Table2[[#This Row],[20D EMA]]</f>
        <v>8.2507953904160464E-2</v>
      </c>
      <c r="T173" s="1">
        <f>(Table2[[#This Row],[Close Price]]-Table2[[#This Row],[50D EMA]])/Table2[[#This Row],[50D EMA]]</f>
        <v>7.0996459609370607E-2</v>
      </c>
      <c r="U173" s="1">
        <f>(Table2[[#This Row],[Close Price]]-Table2[[#This Row],[200D EMA]])/Table2[[#This Row],[200D EMA]]</f>
        <v>0.18275517789968887</v>
      </c>
      <c r="V173">
        <v>3.1946664031266501</v>
      </c>
      <c r="W173">
        <v>1263.0999999999999</v>
      </c>
      <c r="X173">
        <v>1367.35</v>
      </c>
      <c r="Y173">
        <v>1258.7</v>
      </c>
      <c r="Z173">
        <v>1425.2</v>
      </c>
      <c r="AA173">
        <v>1102.8499999999999</v>
      </c>
      <c r="AB173">
        <v>1425.2</v>
      </c>
      <c r="AC173" s="1">
        <f>(Table2[[#This Row],[Close Price]]/Table2[[#This Row],[Day Low]])-1</f>
        <v>4.785844351199442E-2</v>
      </c>
      <c r="AD173" s="1">
        <f>(Table2[[#This Row],[Day High]]/Table2[[#This Row],[Close Price]])-1</f>
        <v>3.3092818556155867E-2</v>
      </c>
      <c r="AE173" s="1">
        <f>(Table2[[#This Row],[Close Price]]/Table2[[#This Row],[Current Week Low]])-1</f>
        <v>5.1521410979582072E-2</v>
      </c>
      <c r="AF173" s="1">
        <f>(Table2[[#This Row],[Current Week High]]/Table2[[#This Row],[Close Price]])-1</f>
        <v>7.6801027539571631E-2</v>
      </c>
      <c r="AG173" s="1">
        <f>(Table2[[#This Row],[Close Price]]/Table2[[#This Row],[Current Month Low]])-1</f>
        <v>0.20011787641111667</v>
      </c>
      <c r="AH173" s="1">
        <f>(Table2[[#This Row],[Current Month High]]/Table2[[#This Row],[Close Price]])-1</f>
        <v>7.6801027539571631E-2</v>
      </c>
      <c r="AI173">
        <v>12.953798496467799</v>
      </c>
      <c r="AJ173">
        <v>103.232245681381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0.1</v>
      </c>
      <c r="AM173" t="s">
        <v>3166</v>
      </c>
      <c r="AN173">
        <v>18.57</v>
      </c>
      <c r="AO173" t="s">
        <v>3166</v>
      </c>
      <c r="AP173">
        <v>0.113190479819806</v>
      </c>
      <c r="AQ173">
        <f>(Table2[[#This Row],[Sharpe Ratio]]-AVERAGE(Table2[Sharpe Ratio]))/_xlfn.STDEV.P(Table2[Sharpe Ratio])</f>
        <v>0.61878512856013923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246</v>
      </c>
      <c r="AT173">
        <f>_xlfn.RANK.AVG(Table2[[#This Row],[6M Return vs Nifty Z-Score]],Table2[6M Return vs Nifty Z-Score])</f>
        <v>234</v>
      </c>
      <c r="AU173">
        <f>_xlfn.RANK.AVG(Table2[[#This Row],[Sharpe Ratio Z-Score]],Table2[Sharpe Ratio Z-Score])</f>
        <v>182</v>
      </c>
      <c r="AV173">
        <f>(Table2[[#This Row],[Rank 1Y]]+Table2[[#This Row],[Rank 6M]]+Table2[[#This Row],[Rank Sharpe]])/3</f>
        <v>220.66666666666666</v>
      </c>
    </row>
    <row r="174" spans="1:48" x14ac:dyDescent="0.3">
      <c r="A174" t="s">
        <v>1299</v>
      </c>
      <c r="B174" t="s">
        <v>1300</v>
      </c>
      <c r="C174" t="s">
        <v>3132</v>
      </c>
      <c r="D174" t="s">
        <v>105</v>
      </c>
      <c r="E174">
        <v>8583.6687348449996</v>
      </c>
      <c r="F174">
        <v>4338.05</v>
      </c>
      <c r="G174">
        <v>104.76365998690601</v>
      </c>
      <c r="H174">
        <f>(Table2[[#This Row],[1Y Return vs Nifty]]-AVERAGE(Table2[1Y Return vs Nifty]))/_xlfn.STDEV.P(Table2[1Y Return vs Nifty])</f>
        <v>1.3875586002730895</v>
      </c>
      <c r="I174">
        <v>18.355413282826699</v>
      </c>
      <c r="J174">
        <f>(Table2[[#This Row],[1M Return vs Nifty]]-AVERAGE(Table2[1M Return vs Nifty]))/_xlfn.STDEV.P(Table2[1M Return vs Nifty])</f>
        <v>2.2921789648948696</v>
      </c>
      <c r="K174">
        <v>100.309332725728</v>
      </c>
      <c r="L174">
        <f>(Table2[[#This Row],[6M Return vs Nifty]]-AVERAGE(Table2[6M Return vs Nifty]))/_xlfn.STDEV.P(Table2[6M Return vs Nifty])</f>
        <v>3.2991609112171805</v>
      </c>
      <c r="M174">
        <v>5.3449115062341901E-2</v>
      </c>
      <c r="N174">
        <f>(Table2[[#This Row],[1W Return vs Nifty]]-AVERAGE(Table2[1W Return vs Nifty]))/_xlfn.STDEV.P(Table2[1W Return vs Nifty])</f>
        <v>0.83214068729084545</v>
      </c>
      <c r="O174">
        <v>4241.57</v>
      </c>
      <c r="P174">
        <v>3946.8973535530399</v>
      </c>
      <c r="Q174">
        <v>3068.10797882938</v>
      </c>
      <c r="R174">
        <v>54.0649205576212</v>
      </c>
      <c r="S174" s="1">
        <f>(Table2[[#This Row],[Close Price]]-Table2[[#This Row],[20D EMA]])/Table2[[#This Row],[20D EMA]]</f>
        <v>2.2746294414568304E-2</v>
      </c>
      <c r="T174" s="1">
        <f>(Table2[[#This Row],[Close Price]]-Table2[[#This Row],[50D EMA]])/Table2[[#This Row],[50D EMA]]</f>
        <v>9.9103830530287387E-2</v>
      </c>
      <c r="U174" s="1">
        <f>(Table2[[#This Row],[Close Price]]-Table2[[#This Row],[200D EMA]])/Table2[[#This Row],[200D EMA]]</f>
        <v>0.41391699051451236</v>
      </c>
      <c r="V174">
        <v>0.79935257392181802</v>
      </c>
      <c r="W174">
        <v>4145</v>
      </c>
      <c r="X174">
        <v>4372.45</v>
      </c>
      <c r="Y174">
        <v>4145</v>
      </c>
      <c r="Z174">
        <v>4475.8999999999996</v>
      </c>
      <c r="AA174">
        <v>4060.5</v>
      </c>
      <c r="AB174">
        <v>4500</v>
      </c>
      <c r="AC174" s="1">
        <f>(Table2[[#This Row],[Close Price]]/Table2[[#This Row],[Day Low]])-1</f>
        <v>4.6574185765983156E-2</v>
      </c>
      <c r="AD174" s="1">
        <f>(Table2[[#This Row],[Day High]]/Table2[[#This Row],[Close Price]])-1</f>
        <v>7.929830223256884E-3</v>
      </c>
      <c r="AE174" s="1">
        <f>(Table2[[#This Row],[Close Price]]/Table2[[#This Row],[Current Week Low]])-1</f>
        <v>4.6574185765983156E-2</v>
      </c>
      <c r="AF174" s="1">
        <f>(Table2[[#This Row],[Current Week High]]/Table2[[#This Row],[Close Price]])-1</f>
        <v>3.1776950473138665E-2</v>
      </c>
      <c r="AG174" s="1">
        <f>(Table2[[#This Row],[Close Price]]/Table2[[#This Row],[Current Month Low]])-1</f>
        <v>6.835365102819857E-2</v>
      </c>
      <c r="AH174" s="1">
        <f>(Table2[[#This Row],[Current Month High]]/Table2[[#This Row],[Close Price]])-1</f>
        <v>3.7332441995827637E-2</v>
      </c>
      <c r="AI174">
        <v>3.7332441995827601</v>
      </c>
      <c r="AJ174">
        <v>171.97805642633199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0.3</v>
      </c>
      <c r="AM174" t="s">
        <v>3166</v>
      </c>
      <c r="AN174">
        <v>2.99</v>
      </c>
      <c r="AO174" t="s">
        <v>3166</v>
      </c>
      <c r="AP174">
        <v>-1.3326279438748E-2</v>
      </c>
      <c r="AQ174">
        <f>(Table2[[#This Row],[Sharpe Ratio]]-AVERAGE(Table2[Sharpe Ratio]))/_xlfn.STDEV.P(Table2[Sharpe Ratio])</f>
        <v>-0.86975484989520058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6.941284313780784</v>
      </c>
      <c r="AS174">
        <f>_xlfn.RANK.AVG(Table2[[#This Row],[1Y Return vs Nifty Z-Score]],Table2[1Y Return vs Nifty Z-Score])</f>
        <v>63</v>
      </c>
      <c r="AT174">
        <f>_xlfn.RANK.AVG(Table2[[#This Row],[6M Return vs Nifty Z-Score]],Table2[6M Return vs Nifty Z-Score])</f>
        <v>9</v>
      </c>
      <c r="AU174">
        <f>_xlfn.RANK.AVG(Table2[[#This Row],[Sharpe Ratio Z-Score]],Table2[Sharpe Ratio Z-Score])</f>
        <v>591</v>
      </c>
      <c r="AV174">
        <f>(Table2[[#This Row],[Rank 1Y]]+Table2[[#This Row],[Rank 6M]]+Table2[[#This Row],[Rank Sharpe]])/3</f>
        <v>221</v>
      </c>
    </row>
    <row r="175" spans="1:48" x14ac:dyDescent="0.3">
      <c r="A175" t="s">
        <v>384</v>
      </c>
      <c r="B175" t="s">
        <v>385</v>
      </c>
      <c r="C175" t="s">
        <v>3129</v>
      </c>
      <c r="D175" t="s">
        <v>295</v>
      </c>
      <c r="E175">
        <v>59415.318338099998</v>
      </c>
      <c r="F175">
        <v>1795.65</v>
      </c>
      <c r="G175">
        <v>91.906448340770694</v>
      </c>
      <c r="H175">
        <f>(Table2[[#This Row],[1Y Return vs Nifty]]-AVERAGE(Table2[1Y Return vs Nifty]))/_xlfn.STDEV.P(Table2[1Y Return vs Nifty])</f>
        <v>1.1674709276213895</v>
      </c>
      <c r="I175">
        <v>-0.88769932750261005</v>
      </c>
      <c r="J175">
        <f>(Table2[[#This Row],[1M Return vs Nifty]]-AVERAGE(Table2[1M Return vs Nifty]))/_xlfn.STDEV.P(Table2[1M Return vs Nifty])</f>
        <v>7.8637891195649387E-2</v>
      </c>
      <c r="K175">
        <v>19.4173656150443</v>
      </c>
      <c r="L175">
        <f>(Table2[[#This Row],[6M Return vs Nifty]]-AVERAGE(Table2[6M Return vs Nifty]))/_xlfn.STDEV.P(Table2[6M Return vs Nifty])</f>
        <v>0.51511711448575637</v>
      </c>
      <c r="M175">
        <v>-0.50418760585266598</v>
      </c>
      <c r="N175">
        <f>(Table2[[#This Row],[1W Return vs Nifty]]-AVERAGE(Table2[1W Return vs Nifty]))/_xlfn.STDEV.P(Table2[1W Return vs Nifty])</f>
        <v>0.72232887579001703</v>
      </c>
      <c r="O175">
        <v>1820.73</v>
      </c>
      <c r="P175">
        <v>1769.05842607864</v>
      </c>
      <c r="Q175">
        <v>1457.09233638623</v>
      </c>
      <c r="R175">
        <v>42.9814701733346</v>
      </c>
      <c r="S175" s="1">
        <f>(Table2[[#This Row],[Close Price]]-Table2[[#This Row],[20D EMA]])/Table2[[#This Row],[20D EMA]]</f>
        <v>-1.3774694765286411E-2</v>
      </c>
      <c r="T175" s="1">
        <f>(Table2[[#This Row],[Close Price]]-Table2[[#This Row],[50D EMA]])/Table2[[#This Row],[50D EMA]]</f>
        <v>1.5031484279636815E-2</v>
      </c>
      <c r="U175" s="1">
        <f>(Table2[[#This Row],[Close Price]]-Table2[[#This Row],[200D EMA]])/Table2[[#This Row],[200D EMA]]</f>
        <v>0.23235155052248446</v>
      </c>
      <c r="V175">
        <v>0.78947207791264795</v>
      </c>
      <c r="W175">
        <v>1772.05</v>
      </c>
      <c r="X175">
        <v>1825</v>
      </c>
      <c r="Y175">
        <v>1772.05</v>
      </c>
      <c r="Z175">
        <v>1877.95</v>
      </c>
      <c r="AA175">
        <v>1750</v>
      </c>
      <c r="AB175">
        <v>1902</v>
      </c>
      <c r="AC175" s="1">
        <f>(Table2[[#This Row],[Close Price]]/Table2[[#This Row],[Day Low]])-1</f>
        <v>1.3317908636889531E-2</v>
      </c>
      <c r="AD175" s="1">
        <f>(Table2[[#This Row],[Day High]]/Table2[[#This Row],[Close Price]])-1</f>
        <v>1.6345056107816003E-2</v>
      </c>
      <c r="AE175" s="1">
        <f>(Table2[[#This Row],[Close Price]]/Table2[[#This Row],[Current Week Low]])-1</f>
        <v>1.3317908636889531E-2</v>
      </c>
      <c r="AF175" s="1">
        <f>(Table2[[#This Row],[Current Week High]]/Table2[[#This Row],[Close Price]])-1</f>
        <v>4.5832985269957938E-2</v>
      </c>
      <c r="AG175" s="1">
        <f>(Table2[[#This Row],[Close Price]]/Table2[[#This Row],[Current Month Low]])-1</f>
        <v>2.6085714285714268E-2</v>
      </c>
      <c r="AH175" s="1">
        <f>(Table2[[#This Row],[Current Month High]]/Table2[[#This Row],[Close Price]])-1</f>
        <v>5.9226463954556774E-2</v>
      </c>
      <c r="AI175">
        <v>8.3117534040598002</v>
      </c>
      <c r="AJ175">
        <v>122.592041651171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0.21</v>
      </c>
      <c r="AM175" t="s">
        <v>3166</v>
      </c>
      <c r="AN175">
        <v>2.19</v>
      </c>
      <c r="AO175" t="s">
        <v>3166</v>
      </c>
      <c r="AP175">
        <v>3.7620200912265998E-2</v>
      </c>
      <c r="AQ175">
        <f>(Table2[[#This Row],[Sharpe Ratio]]-AVERAGE(Table2[Sharpe Ratio]))/_xlfn.STDEV.P(Table2[Sharpe Ratio])</f>
        <v>-0.27034119743914159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2.2132136116536705</v>
      </c>
      <c r="AS175">
        <f>_xlfn.RANK.AVG(Table2[[#This Row],[1Y Return vs Nifty Z-Score]],Table2[1Y Return vs Nifty Z-Score])</f>
        <v>86</v>
      </c>
      <c r="AT175">
        <f>_xlfn.RANK.AVG(Table2[[#This Row],[6M Return vs Nifty Z-Score]],Table2[6M Return vs Nifty Z-Score])</f>
        <v>171</v>
      </c>
      <c r="AU175">
        <f>_xlfn.RANK.AVG(Table2[[#This Row],[Sharpe Ratio Z-Score]],Table2[Sharpe Ratio Z-Score])</f>
        <v>411</v>
      </c>
      <c r="AV175">
        <f>(Table2[[#This Row],[Rank 1Y]]+Table2[[#This Row],[Rank 6M]]+Table2[[#This Row],[Rank Sharpe]])/3</f>
        <v>222.66666666666666</v>
      </c>
    </row>
    <row r="176" spans="1:48" x14ac:dyDescent="0.3">
      <c r="A176" t="s">
        <v>1383</v>
      </c>
      <c r="B176" t="s">
        <v>1384</v>
      </c>
      <c r="C176" t="s">
        <v>3131</v>
      </c>
      <c r="D176" t="s">
        <v>772</v>
      </c>
      <c r="E176">
        <v>7774.8320988259902</v>
      </c>
      <c r="F176">
        <v>194.63</v>
      </c>
      <c r="G176">
        <v>31.058143200438</v>
      </c>
      <c r="H176">
        <f>(Table2[[#This Row],[1Y Return vs Nifty]]-AVERAGE(Table2[1Y Return vs Nifty]))/_xlfn.STDEV.P(Table2[1Y Return vs Nifty])</f>
        <v>0.12587946660178911</v>
      </c>
      <c r="I176">
        <v>-13.1743077512446</v>
      </c>
      <c r="J176">
        <f>(Table2[[#This Row],[1M Return vs Nifty]]-AVERAGE(Table2[1M Return vs Nifty]))/_xlfn.STDEV.P(Table2[1M Return vs Nifty])</f>
        <v>-1.3346943982912907</v>
      </c>
      <c r="K176">
        <v>4.4758448121079297</v>
      </c>
      <c r="L176">
        <f>(Table2[[#This Row],[6M Return vs Nifty]]-AVERAGE(Table2[6M Return vs Nifty]))/_xlfn.STDEV.P(Table2[6M Return vs Nifty])</f>
        <v>8.7757017809234809E-4</v>
      </c>
      <c r="M176">
        <v>-7.0296801818579002</v>
      </c>
      <c r="N176">
        <f>(Table2[[#This Row],[1W Return vs Nifty]]-AVERAGE(Table2[1W Return vs Nifty]))/_xlfn.STDEV.P(Table2[1W Return vs Nifty])</f>
        <v>-0.56269439084589656</v>
      </c>
      <c r="O176">
        <v>203.82</v>
      </c>
      <c r="P176">
        <v>216.465546320209</v>
      </c>
      <c r="Q176">
        <v>202.821297468897</v>
      </c>
      <c r="R176">
        <v>42.341863818385299</v>
      </c>
      <c r="S176" s="1">
        <f>(Table2[[#This Row],[Close Price]]-Table2[[#This Row],[20D EMA]])/Table2[[#This Row],[20D EMA]]</f>
        <v>-4.5088803846531245E-2</v>
      </c>
      <c r="T176" s="1">
        <f>(Table2[[#This Row],[Close Price]]-Table2[[#This Row],[50D EMA]])/Table2[[#This Row],[50D EMA]]</f>
        <v>-0.10087307976442836</v>
      </c>
      <c r="U176" s="1">
        <f>(Table2[[#This Row],[Close Price]]-Table2[[#This Row],[200D EMA]])/Table2[[#This Row],[200D EMA]]</f>
        <v>-4.0386771858380181E-2</v>
      </c>
      <c r="V176">
        <v>1.00918829300034</v>
      </c>
      <c r="W176">
        <v>182</v>
      </c>
      <c r="X176">
        <v>197.5</v>
      </c>
      <c r="Y176">
        <v>182</v>
      </c>
      <c r="Z176">
        <v>205.01</v>
      </c>
      <c r="AA176">
        <v>182</v>
      </c>
      <c r="AB176">
        <v>215.8</v>
      </c>
      <c r="AC176" s="1">
        <f>(Table2[[#This Row],[Close Price]]/Table2[[#This Row],[Day Low]])-1</f>
        <v>6.9395604395604327E-2</v>
      </c>
      <c r="AD176" s="1">
        <f>(Table2[[#This Row],[Day High]]/Table2[[#This Row],[Close Price]])-1</f>
        <v>1.4745928171402189E-2</v>
      </c>
      <c r="AE176" s="1">
        <f>(Table2[[#This Row],[Close Price]]/Table2[[#This Row],[Current Week Low]])-1</f>
        <v>6.9395604395604327E-2</v>
      </c>
      <c r="AF176" s="1">
        <f>(Table2[[#This Row],[Current Week High]]/Table2[[#This Row],[Close Price]])-1</f>
        <v>5.3331963212248867E-2</v>
      </c>
      <c r="AG176" s="1">
        <f>(Table2[[#This Row],[Close Price]]/Table2[[#This Row],[Current Month Low]])-1</f>
        <v>6.9395604395604327E-2</v>
      </c>
      <c r="AH176" s="1">
        <f>(Table2[[#This Row],[Current Month High]]/Table2[[#This Row],[Close Price]])-1</f>
        <v>0.10877048759184094</v>
      </c>
      <c r="AI176">
        <v>52.335200123310898</v>
      </c>
      <c r="AJ176">
        <v>75.817524841915002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-0.19</v>
      </c>
      <c r="AM176" t="s">
        <v>3165</v>
      </c>
      <c r="AN176">
        <v>3.08</v>
      </c>
      <c r="AO176" t="s">
        <v>3166</v>
      </c>
      <c r="AP176">
        <v>0.16567792011910201</v>
      </c>
      <c r="AQ176">
        <f>(Table2[[#This Row],[Sharpe Ratio]]-AVERAGE(Table2[Sharpe Ratio]))/_xlfn.STDEV.P(Table2[Sharpe Ratio])</f>
        <v>1.2363290311242381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257</v>
      </c>
      <c r="AT176">
        <f>_xlfn.RANK.AVG(Table2[[#This Row],[6M Return vs Nifty Z-Score]],Table2[6M Return vs Nifty Z-Score])</f>
        <v>328</v>
      </c>
      <c r="AU176">
        <f>_xlfn.RANK.AVG(Table2[[#This Row],[Sharpe Ratio Z-Score]],Table2[Sharpe Ratio Z-Score])</f>
        <v>84</v>
      </c>
      <c r="AV176">
        <f>(Table2[[#This Row],[Rank 1Y]]+Table2[[#This Row],[Rank 6M]]+Table2[[#This Row],[Rank Sharpe]])/3</f>
        <v>223</v>
      </c>
    </row>
    <row r="177" spans="1:48" x14ac:dyDescent="0.3">
      <c r="A177" t="s">
        <v>759</v>
      </c>
      <c r="B177" t="s">
        <v>760</v>
      </c>
      <c r="C177" t="s">
        <v>3124</v>
      </c>
      <c r="D177" t="s">
        <v>258</v>
      </c>
      <c r="E177">
        <v>21299.395510049999</v>
      </c>
      <c r="F177">
        <v>532.29999999999995</v>
      </c>
      <c r="G177">
        <v>15.229380939451699</v>
      </c>
      <c r="H177">
        <f>(Table2[[#This Row],[1Y Return vs Nifty]]-AVERAGE(Table2[1Y Return vs Nifty]))/_xlfn.STDEV.P(Table2[1Y Return vs Nifty])</f>
        <v>-0.14507472960020701</v>
      </c>
      <c r="I177">
        <v>2.3472480437181198</v>
      </c>
      <c r="J177">
        <f>(Table2[[#This Row],[1M Return vs Nifty]]-AVERAGE(Table2[1M Return vs Nifty]))/_xlfn.STDEV.P(Table2[1M Return vs Nifty])</f>
        <v>0.45075486740711185</v>
      </c>
      <c r="K177">
        <v>23.7952992715093</v>
      </c>
      <c r="L177">
        <f>(Table2[[#This Row],[6M Return vs Nifty]]-AVERAGE(Table2[6M Return vs Nifty]))/_xlfn.STDEV.P(Table2[6M Return vs Nifty])</f>
        <v>0.66579164341773167</v>
      </c>
      <c r="M177">
        <v>-4.1822114671230999</v>
      </c>
      <c r="N177">
        <f>(Table2[[#This Row],[1W Return vs Nifty]]-AVERAGE(Table2[1W Return vs Nifty]))/_xlfn.STDEV.P(Table2[1W Return vs Nifty])</f>
        <v>-1.9606980505429915E-3</v>
      </c>
      <c r="O177">
        <v>540.91</v>
      </c>
      <c r="P177">
        <v>521.10678539188496</v>
      </c>
      <c r="Q177">
        <v>451.592481001414</v>
      </c>
      <c r="R177">
        <v>41.460471863903997</v>
      </c>
      <c r="S177" s="1">
        <f>(Table2[[#This Row],[Close Price]]-Table2[[#This Row],[20D EMA]])/Table2[[#This Row],[20D EMA]]</f>
        <v>-1.5917620306520518E-2</v>
      </c>
      <c r="T177" s="1">
        <f>(Table2[[#This Row],[Close Price]]-Table2[[#This Row],[50D EMA]])/Table2[[#This Row],[50D EMA]]</f>
        <v>2.1479694607502434E-2</v>
      </c>
      <c r="U177" s="1">
        <f>(Table2[[#This Row],[Close Price]]-Table2[[#This Row],[200D EMA]])/Table2[[#This Row],[200D EMA]]</f>
        <v>0.17871758807767493</v>
      </c>
      <c r="V177">
        <v>0.63111693633110799</v>
      </c>
      <c r="W177">
        <v>523.75</v>
      </c>
      <c r="X177">
        <v>535</v>
      </c>
      <c r="Y177">
        <v>522.1</v>
      </c>
      <c r="Z177">
        <v>548.4</v>
      </c>
      <c r="AA177">
        <v>519.70000000000005</v>
      </c>
      <c r="AB177">
        <v>566.79999999999995</v>
      </c>
      <c r="AC177" s="1">
        <f>(Table2[[#This Row],[Close Price]]/Table2[[#This Row],[Day Low]])-1</f>
        <v>1.6324582338901994E-2</v>
      </c>
      <c r="AD177" s="1">
        <f>(Table2[[#This Row],[Day High]]/Table2[[#This Row],[Close Price]])-1</f>
        <v>5.072327634792595E-3</v>
      </c>
      <c r="AE177" s="1">
        <f>(Table2[[#This Row],[Close Price]]/Table2[[#This Row],[Current Week Low]])-1</f>
        <v>1.953648726297641E-2</v>
      </c>
      <c r="AF177" s="1">
        <f>(Table2[[#This Row],[Current Week High]]/Table2[[#This Row],[Close Price]])-1</f>
        <v>3.0246101822280824E-2</v>
      </c>
      <c r="AG177" s="1">
        <f>(Table2[[#This Row],[Close Price]]/Table2[[#This Row],[Current Month Low]])-1</f>
        <v>2.4244756590340311E-2</v>
      </c>
      <c r="AH177" s="1">
        <f>(Table2[[#This Row],[Current Month High]]/Table2[[#This Row],[Close Price]])-1</f>
        <v>6.4813075333458592E-2</v>
      </c>
      <c r="AI177">
        <v>8.9611121547999293</v>
      </c>
      <c r="AJ177">
        <v>52.085714285714197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0.23</v>
      </c>
      <c r="AM177" t="s">
        <v>3166</v>
      </c>
      <c r="AN177">
        <v>-0.35</v>
      </c>
      <c r="AO177" t="s">
        <v>3165</v>
      </c>
      <c r="AP177">
        <v>0.112896756362726</v>
      </c>
      <c r="AQ177">
        <f>(Table2[[#This Row],[Sharpe Ratio]]-AVERAGE(Table2[Sharpe Ratio]))/_xlfn.STDEV.P(Table2[Sharpe Ratio])</f>
        <v>0.61532930886450377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1.5848403920385974</v>
      </c>
      <c r="AS177">
        <f>_xlfn.RANK.AVG(Table2[[#This Row],[1Y Return vs Nifty Z-Score]],Table2[1Y Return vs Nifty Z-Score])</f>
        <v>353</v>
      </c>
      <c r="AT177">
        <f>_xlfn.RANK.AVG(Table2[[#This Row],[6M Return vs Nifty Z-Score]],Table2[6M Return vs Nifty Z-Score])</f>
        <v>134</v>
      </c>
      <c r="AU177">
        <f>_xlfn.RANK.AVG(Table2[[#This Row],[Sharpe Ratio Z-Score]],Table2[Sharpe Ratio Z-Score])</f>
        <v>183</v>
      </c>
      <c r="AV177">
        <f>(Table2[[#This Row],[Rank 1Y]]+Table2[[#This Row],[Rank 6M]]+Table2[[#This Row],[Rank Sharpe]])/3</f>
        <v>223.33333333333334</v>
      </c>
    </row>
    <row r="178" spans="1:48" x14ac:dyDescent="0.3">
      <c r="A178" t="s">
        <v>305</v>
      </c>
      <c r="B178" t="s">
        <v>306</v>
      </c>
      <c r="C178" t="s">
        <v>3124</v>
      </c>
      <c r="D178" t="s">
        <v>258</v>
      </c>
      <c r="E178">
        <v>88872.312285259904</v>
      </c>
      <c r="F178">
        <v>914.2</v>
      </c>
      <c r="G178">
        <v>31.4785048144455</v>
      </c>
      <c r="H178">
        <f>(Table2[[#This Row],[1Y Return vs Nifty]]-AVERAGE(Table2[1Y Return vs Nifty]))/_xlfn.STDEV.P(Table2[1Y Return vs Nifty])</f>
        <v>0.13307514882631188</v>
      </c>
      <c r="I178">
        <v>-7.1091874918827296</v>
      </c>
      <c r="J178">
        <f>(Table2[[#This Row],[1M Return vs Nifty]]-AVERAGE(Table2[1M Return vs Nifty]))/_xlfn.STDEV.P(Table2[1M Return vs Nifty])</f>
        <v>-0.63702177729252918</v>
      </c>
      <c r="K178">
        <v>10.951468059249899</v>
      </c>
      <c r="L178">
        <f>(Table2[[#This Row],[6M Return vs Nifty]]-AVERAGE(Table2[6M Return vs Nifty]))/_xlfn.STDEV.P(Table2[6M Return vs Nifty])</f>
        <v>0.22374789185672445</v>
      </c>
      <c r="M178">
        <v>-3.4720845678157302</v>
      </c>
      <c r="N178">
        <f>(Table2[[#This Row],[1W Return vs Nifty]]-AVERAGE(Table2[1W Return vs Nifty]))/_xlfn.STDEV.P(Table2[1W Return vs Nifty])</f>
        <v>0.13788002312802888</v>
      </c>
      <c r="O178">
        <v>945.61</v>
      </c>
      <c r="P178">
        <v>933.00957516042001</v>
      </c>
      <c r="Q178">
        <v>842.59894133206603</v>
      </c>
      <c r="R178">
        <v>34.995996455228202</v>
      </c>
      <c r="S178" s="1">
        <f>(Table2[[#This Row],[Close Price]]-Table2[[#This Row],[20D EMA]])/Table2[[#This Row],[20D EMA]]</f>
        <v>-3.3216653800192432E-2</v>
      </c>
      <c r="T178" s="1">
        <f>(Table2[[#This Row],[Close Price]]-Table2[[#This Row],[50D EMA]])/Table2[[#This Row],[50D EMA]]</f>
        <v>-2.0160109457811173E-2</v>
      </c>
      <c r="U178" s="1">
        <f>(Table2[[#This Row],[Close Price]]-Table2[[#This Row],[200D EMA]])/Table2[[#This Row],[200D EMA]]</f>
        <v>8.4976440339148515E-2</v>
      </c>
      <c r="V178">
        <v>0.72878991303359397</v>
      </c>
      <c r="W178">
        <v>892.2</v>
      </c>
      <c r="X178">
        <v>924.95</v>
      </c>
      <c r="Y178">
        <v>892.2</v>
      </c>
      <c r="Z178">
        <v>958</v>
      </c>
      <c r="AA178">
        <v>892.2</v>
      </c>
      <c r="AB178">
        <v>988.7</v>
      </c>
      <c r="AC178" s="1">
        <f>(Table2[[#This Row],[Close Price]]/Table2[[#This Row],[Day Low]])-1</f>
        <v>2.4658148397220359E-2</v>
      </c>
      <c r="AD178" s="1">
        <f>(Table2[[#This Row],[Day High]]/Table2[[#This Row],[Close Price]])-1</f>
        <v>1.1758914898271744E-2</v>
      </c>
      <c r="AE178" s="1">
        <f>(Table2[[#This Row],[Close Price]]/Table2[[#This Row],[Current Week Low]])-1</f>
        <v>2.4658148397220359E-2</v>
      </c>
      <c r="AF178" s="1">
        <f>(Table2[[#This Row],[Current Week High]]/Table2[[#This Row],[Close Price]])-1</f>
        <v>4.7910741632027909E-2</v>
      </c>
      <c r="AG178" s="1">
        <f>(Table2[[#This Row],[Close Price]]/Table2[[#This Row],[Current Month Low]])-1</f>
        <v>2.4658148397220359E-2</v>
      </c>
      <c r="AH178" s="1">
        <f>(Table2[[#This Row],[Current Month High]]/Table2[[#This Row],[Close Price]])-1</f>
        <v>8.1492014876394681E-2</v>
      </c>
      <c r="AI178">
        <v>22.2927149420258</v>
      </c>
      <c r="AJ178">
        <v>69.720597790773198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0.01</v>
      </c>
      <c r="AM178" t="s">
        <v>3166</v>
      </c>
      <c r="AN178">
        <v>-0.24</v>
      </c>
      <c r="AO178" t="s">
        <v>3165</v>
      </c>
      <c r="AP178">
        <v>0.11752921161273799</v>
      </c>
      <c r="AQ178">
        <f>(Table2[[#This Row],[Sharpe Ratio]]-AVERAGE(Table2[Sharpe Ratio]))/_xlfn.STDEV.P(Table2[Sharpe Ratio])</f>
        <v>0.66983271915148479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0.52751400567002082</v>
      </c>
      <c r="AS178">
        <f>_xlfn.RANK.AVG(Table2[[#This Row],[1Y Return vs Nifty Z-Score]],Table2[1Y Return vs Nifty Z-Score])</f>
        <v>254</v>
      </c>
      <c r="AT178">
        <f>_xlfn.RANK.AVG(Table2[[#This Row],[6M Return vs Nifty Z-Score]],Table2[6M Return vs Nifty Z-Score])</f>
        <v>245</v>
      </c>
      <c r="AU178">
        <f>_xlfn.RANK.AVG(Table2[[#This Row],[Sharpe Ratio Z-Score]],Table2[Sharpe Ratio Z-Score])</f>
        <v>172</v>
      </c>
      <c r="AV178">
        <f>(Table2[[#This Row],[Rank 1Y]]+Table2[[#This Row],[Rank 6M]]+Table2[[#This Row],[Rank Sharpe]])/3</f>
        <v>223.66666666666666</v>
      </c>
    </row>
    <row r="179" spans="1:48" x14ac:dyDescent="0.3">
      <c r="A179" t="s">
        <v>992</v>
      </c>
      <c r="B179" t="s">
        <v>993</v>
      </c>
      <c r="C179" t="s">
        <v>3131</v>
      </c>
      <c r="D179" t="s">
        <v>275</v>
      </c>
      <c r="E179">
        <v>13957.94904</v>
      </c>
      <c r="F179">
        <v>4421.55</v>
      </c>
      <c r="G179">
        <v>26.007203428702699</v>
      </c>
      <c r="H179">
        <f>(Table2[[#This Row],[1Y Return vs Nifty]]-AVERAGE(Table2[1Y Return vs Nifty]))/_xlfn.STDEV.P(Table2[1Y Return vs Nifty])</f>
        <v>3.9418295263812651E-2</v>
      </c>
      <c r="I179">
        <v>11.721626259708801</v>
      </c>
      <c r="J179">
        <f>(Table2[[#This Row],[1M Return vs Nifty]]-AVERAGE(Table2[1M Return vs Nifty]))/_xlfn.STDEV.P(Table2[1M Return vs Nifty])</f>
        <v>1.5290924337708878</v>
      </c>
      <c r="K179">
        <v>4.5457286880173804</v>
      </c>
      <c r="L179">
        <f>(Table2[[#This Row],[6M Return vs Nifty]]-AVERAGE(Table2[6M Return vs Nifty]))/_xlfn.STDEV.P(Table2[6M Return vs Nifty])</f>
        <v>3.2827505460149191E-3</v>
      </c>
      <c r="M179">
        <v>-3.7166125542066202</v>
      </c>
      <c r="N179">
        <f>(Table2[[#This Row],[1W Return vs Nifty]]-AVERAGE(Table2[1W Return vs Nifty]))/_xlfn.STDEV.P(Table2[1W Return vs Nifty])</f>
        <v>8.9726700111257496E-2</v>
      </c>
      <c r="O179">
        <v>4339.47</v>
      </c>
      <c r="P179">
        <v>4280.0528074867998</v>
      </c>
      <c r="Q179">
        <v>3987.06239996675</v>
      </c>
      <c r="R179">
        <v>55.649918663816202</v>
      </c>
      <c r="S179" s="1">
        <f>(Table2[[#This Row],[Close Price]]-Table2[[#This Row],[20D EMA]])/Table2[[#This Row],[20D EMA]]</f>
        <v>1.8914752262373036E-2</v>
      </c>
      <c r="T179" s="1">
        <f>(Table2[[#This Row],[Close Price]]-Table2[[#This Row],[50D EMA]])/Table2[[#This Row],[50D EMA]]</f>
        <v>3.3059683811771941E-2</v>
      </c>
      <c r="U179" s="1">
        <f>(Table2[[#This Row],[Close Price]]-Table2[[#This Row],[200D EMA]])/Table2[[#This Row],[200D EMA]]</f>
        <v>0.10897436670087569</v>
      </c>
      <c r="V179">
        <v>1.1588101055270701</v>
      </c>
      <c r="W179">
        <v>4255.55</v>
      </c>
      <c r="X179">
        <v>4472.95</v>
      </c>
      <c r="Y179">
        <v>4251.75</v>
      </c>
      <c r="Z179">
        <v>4486.45</v>
      </c>
      <c r="AA179">
        <v>3997.85</v>
      </c>
      <c r="AB179">
        <v>4694</v>
      </c>
      <c r="AC179" s="1">
        <f>(Table2[[#This Row],[Close Price]]/Table2[[#This Row],[Day Low]])-1</f>
        <v>3.9007883822302691E-2</v>
      </c>
      <c r="AD179" s="1">
        <f>(Table2[[#This Row],[Day High]]/Table2[[#This Row],[Close Price]])-1</f>
        <v>1.1624882676889214E-2</v>
      </c>
      <c r="AE179" s="1">
        <f>(Table2[[#This Row],[Close Price]]/Table2[[#This Row],[Current Week Low]])-1</f>
        <v>3.9936496736637794E-2</v>
      </c>
      <c r="AF179" s="1">
        <f>(Table2[[#This Row],[Current Week High]]/Table2[[#This Row],[Close Price]])-1</f>
        <v>1.4678110617317275E-2</v>
      </c>
      <c r="AG179" s="1">
        <f>(Table2[[#This Row],[Close Price]]/Table2[[#This Row],[Current Month Low]])-1</f>
        <v>0.10598196530635229</v>
      </c>
      <c r="AH179" s="1">
        <f>(Table2[[#This Row],[Current Month High]]/Table2[[#This Row],[Close Price]])-1</f>
        <v>6.1618663138492069E-2</v>
      </c>
      <c r="AI179">
        <v>13.082516312152899</v>
      </c>
      <c r="AJ179">
        <v>60.201086956521699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0.12</v>
      </c>
      <c r="AM179" t="s">
        <v>3166</v>
      </c>
      <c r="AN179">
        <v>8.68</v>
      </c>
      <c r="AO179" t="s">
        <v>3166</v>
      </c>
      <c r="AP179">
        <v>0.181561175884416</v>
      </c>
      <c r="AQ179">
        <f>(Table2[[#This Row],[Sharpe Ratio]]-AVERAGE(Table2[Sharpe Ratio]))/_xlfn.STDEV.P(Table2[Sharpe Ratio])</f>
        <v>1.4232043615805279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3.0847245412725011</v>
      </c>
      <c r="AS179">
        <f>_xlfn.RANK.AVG(Table2[[#This Row],[1Y Return vs Nifty Z-Score]],Table2[1Y Return vs Nifty Z-Score])</f>
        <v>284</v>
      </c>
      <c r="AT179">
        <f>_xlfn.RANK.AVG(Table2[[#This Row],[6M Return vs Nifty Z-Score]],Table2[6M Return vs Nifty Z-Score])</f>
        <v>327</v>
      </c>
      <c r="AU179">
        <f>_xlfn.RANK.AVG(Table2[[#This Row],[Sharpe Ratio Z-Score]],Table2[Sharpe Ratio Z-Score])</f>
        <v>61</v>
      </c>
      <c r="AV179">
        <f>(Table2[[#This Row],[Rank 1Y]]+Table2[[#This Row],[Rank 6M]]+Table2[[#This Row],[Rank Sharpe]])/3</f>
        <v>224</v>
      </c>
    </row>
    <row r="180" spans="1:48" x14ac:dyDescent="0.3">
      <c r="A180" t="s">
        <v>1627</v>
      </c>
      <c r="B180" t="s">
        <v>1628</v>
      </c>
      <c r="C180" t="s">
        <v>3122</v>
      </c>
      <c r="D180" t="s">
        <v>240</v>
      </c>
      <c r="E180">
        <v>5488.6440584299999</v>
      </c>
      <c r="F180">
        <v>284.45</v>
      </c>
      <c r="G180">
        <v>15.852811265005601</v>
      </c>
      <c r="H180">
        <f>(Table2[[#This Row],[1Y Return vs Nifty]]-AVERAGE(Table2[1Y Return vs Nifty]))/_xlfn.STDEV.P(Table2[1Y Return vs Nifty])</f>
        <v>-0.13440294996493179</v>
      </c>
      <c r="I180">
        <v>-5.8303213728974397</v>
      </c>
      <c r="J180">
        <f>(Table2[[#This Row],[1M Return vs Nifty]]-AVERAGE(Table2[1M Return vs Nifty]))/_xlfn.STDEV.P(Table2[1M Return vs Nifty])</f>
        <v>-0.48991342016444556</v>
      </c>
      <c r="K180">
        <v>13.6029224083576</v>
      </c>
      <c r="L180">
        <f>(Table2[[#This Row],[6M Return vs Nifty]]-AVERAGE(Table2[6M Return vs Nifty]))/_xlfn.STDEV.P(Table2[6M Return vs Nifty])</f>
        <v>0.3150025033665354</v>
      </c>
      <c r="M180">
        <v>-8.4833690366863692</v>
      </c>
      <c r="N180">
        <f>(Table2[[#This Row],[1W Return vs Nifty]]-AVERAGE(Table2[1W Return vs Nifty]))/_xlfn.STDEV.P(Table2[1W Return vs Nifty])</f>
        <v>-0.84895998369520509</v>
      </c>
      <c r="O180">
        <v>296.3</v>
      </c>
      <c r="P180">
        <v>287.715744438493</v>
      </c>
      <c r="Q180">
        <v>252.22685085298301</v>
      </c>
      <c r="R180">
        <v>36.956490506856099</v>
      </c>
      <c r="S180" s="1">
        <f>(Table2[[#This Row],[Close Price]]-Table2[[#This Row],[20D EMA]])/Table2[[#This Row],[20D EMA]]</f>
        <v>-3.9993250084374023E-2</v>
      </c>
      <c r="T180" s="1">
        <f>(Table2[[#This Row],[Close Price]]-Table2[[#This Row],[50D EMA]])/Table2[[#This Row],[50D EMA]]</f>
        <v>-1.1350593429867571E-2</v>
      </c>
      <c r="U180" s="1">
        <f>(Table2[[#This Row],[Close Price]]-Table2[[#This Row],[200D EMA]])/Table2[[#This Row],[200D EMA]]</f>
        <v>0.12775463452064859</v>
      </c>
      <c r="V180">
        <v>0.44796968016570998</v>
      </c>
      <c r="W180">
        <v>276.35000000000002</v>
      </c>
      <c r="X180">
        <v>287.7</v>
      </c>
      <c r="Y180">
        <v>275.60000000000002</v>
      </c>
      <c r="Z180">
        <v>302.60000000000002</v>
      </c>
      <c r="AA180">
        <v>265.60000000000002</v>
      </c>
      <c r="AB180">
        <v>318</v>
      </c>
      <c r="AC180" s="1">
        <f>(Table2[[#This Row],[Close Price]]/Table2[[#This Row],[Day Low]])-1</f>
        <v>2.931065677582767E-2</v>
      </c>
      <c r="AD180" s="1">
        <f>(Table2[[#This Row],[Day High]]/Table2[[#This Row],[Close Price]])-1</f>
        <v>1.1425558094568355E-2</v>
      </c>
      <c r="AE180" s="1">
        <f>(Table2[[#This Row],[Close Price]]/Table2[[#This Row],[Current Week Low]])-1</f>
        <v>3.2111756168359706E-2</v>
      </c>
      <c r="AF180" s="1">
        <f>(Table2[[#This Row],[Current Week High]]/Table2[[#This Row],[Close Price]])-1</f>
        <v>6.3807347512744084E-2</v>
      </c>
      <c r="AG180" s="1">
        <f>(Table2[[#This Row],[Close Price]]/Table2[[#This Row],[Current Month Low]])-1</f>
        <v>7.097138554216853E-2</v>
      </c>
      <c r="AH180" s="1">
        <f>(Table2[[#This Row],[Current Month High]]/Table2[[#This Row],[Close Price]])-1</f>
        <v>0.11794691509931443</v>
      </c>
      <c r="AI180">
        <v>15.9782035507118</v>
      </c>
      <c r="AJ180">
        <v>60.706214689265501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0.18</v>
      </c>
      <c r="AM180" t="s">
        <v>3166</v>
      </c>
      <c r="AN180">
        <v>0.94</v>
      </c>
      <c r="AO180" t="s">
        <v>3166</v>
      </c>
      <c r="AP180">
        <v>0.149110827050765</v>
      </c>
      <c r="AQ180">
        <f>(Table2[[#This Row],[Sharpe Ratio]]-AVERAGE(Table2[Sharpe Ratio]))/_xlfn.STDEV.P(Table2[Sharpe Ratio])</f>
        <v>1.0414079747872482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-0.11686587567079876</v>
      </c>
      <c r="AS180">
        <f>_xlfn.RANK.AVG(Table2[[#This Row],[1Y Return vs Nifty Z-Score]],Table2[1Y Return vs Nifty Z-Score])</f>
        <v>346</v>
      </c>
      <c r="AT180">
        <f>_xlfn.RANK.AVG(Table2[[#This Row],[6M Return vs Nifty Z-Score]],Table2[6M Return vs Nifty Z-Score])</f>
        <v>222</v>
      </c>
      <c r="AU180">
        <f>_xlfn.RANK.AVG(Table2[[#This Row],[Sharpe Ratio Z-Score]],Table2[Sharpe Ratio Z-Score])</f>
        <v>105</v>
      </c>
      <c r="AV180">
        <f>(Table2[[#This Row],[Rank 1Y]]+Table2[[#This Row],[Rank 6M]]+Table2[[#This Row],[Rank Sharpe]])/3</f>
        <v>224.33333333333334</v>
      </c>
    </row>
    <row r="181" spans="1:48" x14ac:dyDescent="0.3">
      <c r="A181" t="s">
        <v>1199</v>
      </c>
      <c r="B181" t="s">
        <v>1200</v>
      </c>
      <c r="C181" t="s">
        <v>3124</v>
      </c>
      <c r="D181" t="s">
        <v>258</v>
      </c>
      <c r="E181">
        <v>9654.1900502499993</v>
      </c>
      <c r="F181">
        <v>940.75</v>
      </c>
      <c r="G181">
        <v>42.806408991525899</v>
      </c>
      <c r="H181">
        <f>(Table2[[#This Row],[1Y Return vs Nifty]]-AVERAGE(Table2[1Y Return vs Nifty]))/_xlfn.STDEV.P(Table2[1Y Return vs Nifty])</f>
        <v>0.32698438319008588</v>
      </c>
      <c r="I181">
        <v>11.394465637078699</v>
      </c>
      <c r="J181">
        <f>(Table2[[#This Row],[1M Return vs Nifty]]-AVERAGE(Table2[1M Return vs Nifty]))/_xlfn.STDEV.P(Table2[1M Return vs Nifty])</f>
        <v>1.4914590482290906</v>
      </c>
      <c r="K181">
        <v>33.143747254126097</v>
      </c>
      <c r="L181">
        <f>(Table2[[#This Row],[6M Return vs Nifty]]-AVERAGE(Table2[6M Return vs Nifty]))/_xlfn.STDEV.P(Table2[6M Return vs Nifty])</f>
        <v>0.98753544004785809</v>
      </c>
      <c r="M181">
        <v>-11.3748847238273</v>
      </c>
      <c r="N181">
        <f>(Table2[[#This Row],[1W Return vs Nifty]]-AVERAGE(Table2[1W Return vs Nifty]))/_xlfn.STDEV.P(Table2[1W Return vs Nifty])</f>
        <v>-1.418367563359249</v>
      </c>
      <c r="O181">
        <v>969.14</v>
      </c>
      <c r="P181">
        <v>927.48786714940104</v>
      </c>
      <c r="Q181">
        <v>784.61998618690495</v>
      </c>
      <c r="R181">
        <v>38.197722312617202</v>
      </c>
      <c r="S181" s="1">
        <f>(Table2[[#This Row],[Close Price]]-Table2[[#This Row],[20D EMA]])/Table2[[#This Row],[20D EMA]]</f>
        <v>-2.9294013248859802E-2</v>
      </c>
      <c r="T181" s="1">
        <f>(Table2[[#This Row],[Close Price]]-Table2[[#This Row],[50D EMA]])/Table2[[#This Row],[50D EMA]]</f>
        <v>1.4298982574682755E-2</v>
      </c>
      <c r="U181" s="1">
        <f>(Table2[[#This Row],[Close Price]]-Table2[[#This Row],[200D EMA]])/Table2[[#This Row],[200D EMA]]</f>
        <v>0.19898806627633264</v>
      </c>
      <c r="V181">
        <v>0.88949550459547699</v>
      </c>
      <c r="W181">
        <v>921.15</v>
      </c>
      <c r="X181">
        <v>959.95</v>
      </c>
      <c r="Y181">
        <v>921.15</v>
      </c>
      <c r="Z181">
        <v>1000.8</v>
      </c>
      <c r="AA181">
        <v>921.15</v>
      </c>
      <c r="AB181">
        <v>1107.6500000000001</v>
      </c>
      <c r="AC181" s="1">
        <f>(Table2[[#This Row],[Close Price]]/Table2[[#This Row],[Day Low]])-1</f>
        <v>2.1277750637789694E-2</v>
      </c>
      <c r="AD181" s="1">
        <f>(Table2[[#This Row],[Day High]]/Table2[[#This Row],[Close Price]])-1</f>
        <v>2.0409247940473163E-2</v>
      </c>
      <c r="AE181" s="1">
        <f>(Table2[[#This Row],[Close Price]]/Table2[[#This Row],[Current Week Low]])-1</f>
        <v>2.1277750637789694E-2</v>
      </c>
      <c r="AF181" s="1">
        <f>(Table2[[#This Row],[Current Week High]]/Table2[[#This Row],[Close Price]])-1</f>
        <v>6.3832048897156435E-2</v>
      </c>
      <c r="AG181" s="1">
        <f>(Table2[[#This Row],[Close Price]]/Table2[[#This Row],[Current Month Low]])-1</f>
        <v>2.1277750637789694E-2</v>
      </c>
      <c r="AH181" s="1">
        <f>(Table2[[#This Row],[Current Month High]]/Table2[[#This Row],[Close Price]])-1</f>
        <v>0.17741163964921625</v>
      </c>
      <c r="AI181">
        <v>17.741163964921601</v>
      </c>
      <c r="AJ181">
        <v>75.284143841997306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0.14000000000000001</v>
      </c>
      <c r="AM181" t="s">
        <v>3166</v>
      </c>
      <c r="AN181">
        <v>-4.25</v>
      </c>
      <c r="AO181" t="s">
        <v>3165</v>
      </c>
      <c r="AP181">
        <v>4.6565866862027003E-2</v>
      </c>
      <c r="AQ181">
        <f>(Table2[[#This Row],[Sharpe Ratio]]-AVERAGE(Table2[Sharpe Ratio]))/_xlfn.STDEV.P(Table2[Sharpe Ratio])</f>
        <v>-0.16509046640426808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1.2225208417035174</v>
      </c>
      <c r="AS181">
        <f>_xlfn.RANK.AVG(Table2[[#This Row],[1Y Return vs Nifty Z-Score]],Table2[1Y Return vs Nifty Z-Score])</f>
        <v>205</v>
      </c>
      <c r="AT181">
        <f>_xlfn.RANK.AVG(Table2[[#This Row],[6M Return vs Nifty Z-Score]],Table2[6M Return vs Nifty Z-Score])</f>
        <v>89</v>
      </c>
      <c r="AU181">
        <f>_xlfn.RANK.AVG(Table2[[#This Row],[Sharpe Ratio Z-Score]],Table2[Sharpe Ratio Z-Score])</f>
        <v>383</v>
      </c>
      <c r="AV181">
        <f>(Table2[[#This Row],[Rank 1Y]]+Table2[[#This Row],[Rank 6M]]+Table2[[#This Row],[Rank Sharpe]])/3</f>
        <v>225.66666666666666</v>
      </c>
    </row>
    <row r="182" spans="1:48" x14ac:dyDescent="0.3">
      <c r="A182" t="s">
        <v>879</v>
      </c>
      <c r="B182" t="s">
        <v>880</v>
      </c>
      <c r="C182" t="s">
        <v>3120</v>
      </c>
      <c r="D182" t="s">
        <v>465</v>
      </c>
      <c r="E182">
        <v>17075.451070575</v>
      </c>
      <c r="F182">
        <v>995.85</v>
      </c>
      <c r="G182">
        <v>93.081533108240805</v>
      </c>
      <c r="H182">
        <f>(Table2[[#This Row],[1Y Return vs Nifty]]-AVERAGE(Table2[1Y Return vs Nifty]))/_xlfn.STDEV.P(Table2[1Y Return vs Nifty])</f>
        <v>1.1875858389068934</v>
      </c>
      <c r="I182">
        <v>-3.6909559240811101</v>
      </c>
      <c r="J182">
        <f>(Table2[[#This Row],[1M Return vs Nifty]]-AVERAGE(Table2[1M Return vs Nifty]))/_xlfn.STDEV.P(Table2[1M Return vs Nifty])</f>
        <v>-0.24382156441830427</v>
      </c>
      <c r="K182">
        <v>45.728873630997398</v>
      </c>
      <c r="L182">
        <f>(Table2[[#This Row],[6M Return vs Nifty]]-AVERAGE(Table2[6M Return vs Nifty]))/_xlfn.STDEV.P(Table2[6M Return vs Nifty])</f>
        <v>1.4206753953745475</v>
      </c>
      <c r="M182">
        <v>-8.4757075435617306</v>
      </c>
      <c r="N182">
        <f>(Table2[[#This Row],[1W Return vs Nifty]]-AVERAGE(Table2[1W Return vs Nifty]))/_xlfn.STDEV.P(Table2[1W Return vs Nifty])</f>
        <v>-0.84745125514978714</v>
      </c>
      <c r="O182">
        <v>1041.23</v>
      </c>
      <c r="P182">
        <v>1006.14866177376</v>
      </c>
      <c r="Q182">
        <v>802.20515058016395</v>
      </c>
      <c r="R182">
        <v>37.692142679111399</v>
      </c>
      <c r="S182" s="1">
        <f>(Table2[[#This Row],[Close Price]]-Table2[[#This Row],[20D EMA]])/Table2[[#This Row],[20D EMA]]</f>
        <v>-4.358307002295362E-2</v>
      </c>
      <c r="T182" s="1">
        <f>(Table2[[#This Row],[Close Price]]-Table2[[#This Row],[50D EMA]])/Table2[[#This Row],[50D EMA]]</f>
        <v>-1.023572575806463E-2</v>
      </c>
      <c r="U182" s="1">
        <f>(Table2[[#This Row],[Close Price]]-Table2[[#This Row],[200D EMA]])/Table2[[#This Row],[200D EMA]]</f>
        <v>0.24139068326822621</v>
      </c>
      <c r="V182">
        <v>0.53019975038913303</v>
      </c>
      <c r="W182">
        <v>956.3</v>
      </c>
      <c r="X182">
        <v>1013.45</v>
      </c>
      <c r="Y182">
        <v>956.3</v>
      </c>
      <c r="Z182">
        <v>1076.95</v>
      </c>
      <c r="AA182">
        <v>956.3</v>
      </c>
      <c r="AB182">
        <v>1164.1500000000001</v>
      </c>
      <c r="AC182" s="1">
        <f>(Table2[[#This Row],[Close Price]]/Table2[[#This Row],[Day Low]])-1</f>
        <v>4.1357314650214416E-2</v>
      </c>
      <c r="AD182" s="1">
        <f>(Table2[[#This Row],[Day High]]/Table2[[#This Row],[Close Price]])-1</f>
        <v>1.7673344379173672E-2</v>
      </c>
      <c r="AE182" s="1">
        <f>(Table2[[#This Row],[Close Price]]/Table2[[#This Row],[Current Week Low]])-1</f>
        <v>4.1357314650214416E-2</v>
      </c>
      <c r="AF182" s="1">
        <f>(Table2[[#This Row],[Current Week High]]/Table2[[#This Row],[Close Price]])-1</f>
        <v>8.1437967565396452E-2</v>
      </c>
      <c r="AG182" s="1">
        <f>(Table2[[#This Row],[Close Price]]/Table2[[#This Row],[Current Month Low]])-1</f>
        <v>4.1357314650214416E-2</v>
      </c>
      <c r="AH182" s="1">
        <f>(Table2[[#This Row],[Current Month High]]/Table2[[#This Row],[Close Price]])-1</f>
        <v>0.16900135562584739</v>
      </c>
      <c r="AI182">
        <v>19.395491288848699</v>
      </c>
      <c r="AJ182">
        <v>134.01480437081401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0.16</v>
      </c>
      <c r="AM182" t="s">
        <v>3166</v>
      </c>
      <c r="AN182">
        <v>0.54</v>
      </c>
      <c r="AO182" t="s">
        <v>3166</v>
      </c>
      <c r="AQ182">
        <f>(Table2[[#This Row],[Sharpe Ratio]]-AVERAGE(Table2[Sharpe Ratio]))/_xlfn.STDEV.P(Table2[Sharpe Ratio])</f>
        <v>-0.71296376684109852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0.80402464787225092</v>
      </c>
      <c r="AS182">
        <f>_xlfn.RANK.AVG(Table2[[#This Row],[1Y Return vs Nifty Z-Score]],Table2[1Y Return vs Nifty Z-Score])</f>
        <v>84</v>
      </c>
      <c r="AT182">
        <f>_xlfn.RANK.AVG(Table2[[#This Row],[6M Return vs Nifty Z-Score]],Table2[6M Return vs Nifty Z-Score])</f>
        <v>61</v>
      </c>
      <c r="AU182">
        <f>_xlfn.RANK.AVG(Table2[[#This Row],[Sharpe Ratio Z-Score]],Table2[Sharpe Ratio Z-Score])</f>
        <v>533.5</v>
      </c>
      <c r="AV182">
        <f>(Table2[[#This Row],[Rank 1Y]]+Table2[[#This Row],[Rank 6M]]+Table2[[#This Row],[Rank Sharpe]])/3</f>
        <v>226.16666666666666</v>
      </c>
    </row>
    <row r="183" spans="1:48" x14ac:dyDescent="0.3">
      <c r="A183" t="s">
        <v>865</v>
      </c>
      <c r="B183" t="s">
        <v>866</v>
      </c>
      <c r="C183" t="s">
        <v>3121</v>
      </c>
      <c r="D183" t="s">
        <v>737</v>
      </c>
      <c r="E183">
        <v>17581.840373716001</v>
      </c>
      <c r="F183">
        <v>121.93</v>
      </c>
      <c r="G183">
        <v>61.289861871475502</v>
      </c>
      <c r="H183">
        <f>(Table2[[#This Row],[1Y Return vs Nifty]]-AVERAGE(Table2[1Y Return vs Nifty]))/_xlfn.STDEV.P(Table2[1Y Return vs Nifty])</f>
        <v>0.64338114470238827</v>
      </c>
      <c r="I183">
        <v>-25.2649058869487</v>
      </c>
      <c r="J183">
        <f>(Table2[[#This Row],[1M Return vs Nifty]]-AVERAGE(Table2[1M Return vs Nifty]))/_xlfn.STDEV.P(Table2[1M Return vs Nifty])</f>
        <v>-2.7254795649595143</v>
      </c>
      <c r="K183">
        <v>17.371630422187401</v>
      </c>
      <c r="L183">
        <f>(Table2[[#This Row],[6M Return vs Nifty]]-AVERAGE(Table2[6M Return vs Nifty]))/_xlfn.STDEV.P(Table2[6M Return vs Nifty])</f>
        <v>0.4447094265921559</v>
      </c>
      <c r="M183">
        <v>-12.938218236015899</v>
      </c>
      <c r="N183">
        <f>(Table2[[#This Row],[1W Return vs Nifty]]-AVERAGE(Table2[1W Return vs Nifty]))/_xlfn.STDEV.P(Table2[1W Return vs Nifty])</f>
        <v>-1.7262247731062881</v>
      </c>
      <c r="O183">
        <v>135.49</v>
      </c>
      <c r="P183">
        <v>138.59854940996601</v>
      </c>
      <c r="Q183">
        <v>117.775830426761</v>
      </c>
      <c r="R183">
        <v>32.940102926519998</v>
      </c>
      <c r="S183" s="1">
        <f>(Table2[[#This Row],[Close Price]]-Table2[[#This Row],[20D EMA]])/Table2[[#This Row],[20D EMA]]</f>
        <v>-0.10008118680345414</v>
      </c>
      <c r="T183" s="1">
        <f>(Table2[[#This Row],[Close Price]]-Table2[[#This Row],[50D EMA]])/Table2[[#This Row],[50D EMA]]</f>
        <v>-0.12026496295182323</v>
      </c>
      <c r="U183" s="1">
        <f>(Table2[[#This Row],[Close Price]]-Table2[[#This Row],[200D EMA]])/Table2[[#This Row],[200D EMA]]</f>
        <v>3.5271834282011506E-2</v>
      </c>
      <c r="V183">
        <v>0.433220516402683</v>
      </c>
      <c r="W183">
        <v>112.57</v>
      </c>
      <c r="X183">
        <v>123.9</v>
      </c>
      <c r="Y183">
        <v>112.57</v>
      </c>
      <c r="Z183">
        <v>132.84</v>
      </c>
      <c r="AA183">
        <v>112.57</v>
      </c>
      <c r="AB183">
        <v>152.74</v>
      </c>
      <c r="AC183" s="1">
        <f>(Table2[[#This Row],[Close Price]]/Table2[[#This Row],[Day Low]])-1</f>
        <v>8.314826330283398E-2</v>
      </c>
      <c r="AD183" s="1">
        <f>(Table2[[#This Row],[Day High]]/Table2[[#This Row],[Close Price]])-1</f>
        <v>1.6156811285163553E-2</v>
      </c>
      <c r="AE183" s="1">
        <f>(Table2[[#This Row],[Close Price]]/Table2[[#This Row],[Current Week Low]])-1</f>
        <v>8.314826330283398E-2</v>
      </c>
      <c r="AF183" s="1">
        <f>(Table2[[#This Row],[Current Week High]]/Table2[[#This Row],[Close Price]])-1</f>
        <v>8.9477569097022869E-2</v>
      </c>
      <c r="AG183" s="1">
        <f>(Table2[[#This Row],[Close Price]]/Table2[[#This Row],[Current Month Low]])-1</f>
        <v>8.314826330283398E-2</v>
      </c>
      <c r="AH183" s="1">
        <f>(Table2[[#This Row],[Current Month High]]/Table2[[#This Row],[Close Price]])-1</f>
        <v>0.25268596735832038</v>
      </c>
      <c r="AI183">
        <v>40.244402526039501</v>
      </c>
      <c r="AJ183">
        <v>98.260162601626007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-0.06</v>
      </c>
      <c r="AM183" t="s">
        <v>3165</v>
      </c>
      <c r="AN183">
        <v>-6.39</v>
      </c>
      <c r="AO183" t="s">
        <v>3165</v>
      </c>
      <c r="AP183">
        <v>5.6091769212154002E-2</v>
      </c>
      <c r="AQ183">
        <f>(Table2[[#This Row],[Sharpe Ratio]]-AVERAGE(Table2[Sharpe Ratio]))/_xlfn.STDEV.P(Table2[Sharpe Ratio])</f>
        <v>-5.3012931679816119E-2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145</v>
      </c>
      <c r="AT183">
        <f>_xlfn.RANK.AVG(Table2[[#This Row],[6M Return vs Nifty Z-Score]],Table2[6M Return vs Nifty Z-Score])</f>
        <v>189</v>
      </c>
      <c r="AU183">
        <f>_xlfn.RANK.AVG(Table2[[#This Row],[Sharpe Ratio Z-Score]],Table2[Sharpe Ratio Z-Score])</f>
        <v>347</v>
      </c>
      <c r="AV183">
        <f>(Table2[[#This Row],[Rank 1Y]]+Table2[[#This Row],[Rank 6M]]+Table2[[#This Row],[Rank Sharpe]])/3</f>
        <v>227</v>
      </c>
    </row>
    <row r="184" spans="1:48" x14ac:dyDescent="0.3">
      <c r="A184" t="s">
        <v>871</v>
      </c>
      <c r="B184" t="s">
        <v>872</v>
      </c>
      <c r="C184" t="s">
        <v>3120</v>
      </c>
      <c r="D184" t="s">
        <v>24</v>
      </c>
      <c r="E184">
        <v>17299.5852648</v>
      </c>
      <c r="F184">
        <v>214.95</v>
      </c>
      <c r="G184">
        <v>26.315145455769098</v>
      </c>
      <c r="H184">
        <f>(Table2[[#This Row],[1Y Return vs Nifty]]-AVERAGE(Table2[1Y Return vs Nifty]))/_xlfn.STDEV.P(Table2[1Y Return vs Nifty])</f>
        <v>4.4689597153679469E-2</v>
      </c>
      <c r="I184">
        <v>8.1498570519070803</v>
      </c>
      <c r="J184">
        <f>(Table2[[#This Row],[1M Return vs Nifty]]-AVERAGE(Table2[1M Return vs Nifty]))/_xlfn.STDEV.P(Table2[1M Return vs Nifty])</f>
        <v>1.1182307396497757</v>
      </c>
      <c r="K184">
        <v>2.8852103440864498</v>
      </c>
      <c r="L184">
        <f>(Table2[[#This Row],[6M Return vs Nifty]]-AVERAGE(Table2[6M Return vs Nifty]))/_xlfn.STDEV.P(Table2[6M Return vs Nifty])</f>
        <v>-5.3867000658008826E-2</v>
      </c>
      <c r="M184">
        <v>9.8044582112291199</v>
      </c>
      <c r="N184">
        <f>(Table2[[#This Row],[1W Return vs Nifty]]-AVERAGE(Table2[1W Return vs Nifty]))/_xlfn.STDEV.P(Table2[1W Return vs Nifty])</f>
        <v>2.7523441686077308</v>
      </c>
      <c r="O184">
        <v>212</v>
      </c>
      <c r="P184">
        <v>212.745492999909</v>
      </c>
      <c r="Q184">
        <v>195.85930581757901</v>
      </c>
      <c r="R184">
        <v>55.792818317584398</v>
      </c>
      <c r="S184" s="1">
        <f>(Table2[[#This Row],[Close Price]]-Table2[[#This Row],[20D EMA]])/Table2[[#This Row],[20D EMA]]</f>
        <v>1.3915094339622588E-2</v>
      </c>
      <c r="T184" s="1">
        <f>(Table2[[#This Row],[Close Price]]-Table2[[#This Row],[50D EMA]])/Table2[[#This Row],[50D EMA]]</f>
        <v>1.0362179564912933E-2</v>
      </c>
      <c r="U184" s="1">
        <f>(Table2[[#This Row],[Close Price]]-Table2[[#This Row],[200D EMA]])/Table2[[#This Row],[200D EMA]]</f>
        <v>9.7471468627596466E-2</v>
      </c>
      <c r="V184">
        <v>1.8685196088953999</v>
      </c>
      <c r="W184">
        <v>210</v>
      </c>
      <c r="X184">
        <v>219.79</v>
      </c>
      <c r="Y184">
        <v>210</v>
      </c>
      <c r="Z184">
        <v>228.88</v>
      </c>
      <c r="AA184">
        <v>193.2</v>
      </c>
      <c r="AB184">
        <v>228.88</v>
      </c>
      <c r="AC184" s="1">
        <f>(Table2[[#This Row],[Close Price]]/Table2[[#This Row],[Day Low]])-1</f>
        <v>2.3571428571428577E-2</v>
      </c>
      <c r="AD184" s="1">
        <f>(Table2[[#This Row],[Day High]]/Table2[[#This Row],[Close Price]])-1</f>
        <v>2.2516864387066793E-2</v>
      </c>
      <c r="AE184" s="1">
        <f>(Table2[[#This Row],[Close Price]]/Table2[[#This Row],[Current Week Low]])-1</f>
        <v>2.3571428571428577E-2</v>
      </c>
      <c r="AF184" s="1">
        <f>(Table2[[#This Row],[Current Week High]]/Table2[[#This Row],[Close Price]])-1</f>
        <v>6.4805768783438022E-2</v>
      </c>
      <c r="AG184" s="1">
        <f>(Table2[[#This Row],[Close Price]]/Table2[[#This Row],[Current Month Low]])-1</f>
        <v>0.11257763975155277</v>
      </c>
      <c r="AH184" s="1">
        <f>(Table2[[#This Row],[Current Month High]]/Table2[[#This Row],[Close Price]])-1</f>
        <v>6.4805768783438022E-2</v>
      </c>
      <c r="AI184">
        <v>8.2809955803675201</v>
      </c>
      <c r="AJ184">
        <v>55.3106936416184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-0.01</v>
      </c>
      <c r="AM184" t="s">
        <v>3165</v>
      </c>
      <c r="AN184">
        <v>7.79</v>
      </c>
      <c r="AO184" t="s">
        <v>3166</v>
      </c>
      <c r="AP184">
        <v>0.18508072165332101</v>
      </c>
      <c r="AQ184">
        <f>(Table2[[#This Row],[Sharpe Ratio]]-AVERAGE(Table2[Sharpe Ratio]))/_xlfn.STDEV.P(Table2[Sharpe Ratio])</f>
        <v>1.4646137733748332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283</v>
      </c>
      <c r="AT184">
        <f>_xlfn.RANK.AVG(Table2[[#This Row],[6M Return vs Nifty Z-Score]],Table2[6M Return vs Nifty Z-Score])</f>
        <v>346</v>
      </c>
      <c r="AU184">
        <f>_xlfn.RANK.AVG(Table2[[#This Row],[Sharpe Ratio Z-Score]],Table2[Sharpe Ratio Z-Score])</f>
        <v>56</v>
      </c>
      <c r="AV184">
        <f>(Table2[[#This Row],[Rank 1Y]]+Table2[[#This Row],[Rank 6M]]+Table2[[#This Row],[Rank Sharpe]])/3</f>
        <v>228.33333333333334</v>
      </c>
    </row>
    <row r="185" spans="1:48" x14ac:dyDescent="0.3">
      <c r="A185" t="s">
        <v>918</v>
      </c>
      <c r="B185" t="s">
        <v>919</v>
      </c>
      <c r="C185" t="s">
        <v>3131</v>
      </c>
      <c r="D185" t="s">
        <v>772</v>
      </c>
      <c r="E185">
        <v>16150.986435000001</v>
      </c>
      <c r="F185">
        <v>3878.3</v>
      </c>
      <c r="G185">
        <v>61.634358189457501</v>
      </c>
      <c r="H185">
        <f>(Table2[[#This Row],[1Y Return vs Nifty]]-AVERAGE(Table2[1Y Return vs Nifty]))/_xlfn.STDEV.P(Table2[1Y Return vs Nifty])</f>
        <v>0.64927817704100799</v>
      </c>
      <c r="I185">
        <v>6.8041599846911103</v>
      </c>
      <c r="J185">
        <f>(Table2[[#This Row],[1M Return vs Nifty]]-AVERAGE(Table2[1M Return vs Nifty]))/_xlfn.STDEV.P(Table2[1M Return vs Nifty])</f>
        <v>0.96343479829878065</v>
      </c>
      <c r="K185">
        <v>0.99379912281777405</v>
      </c>
      <c r="L185">
        <f>(Table2[[#This Row],[6M Return vs Nifty]]-AVERAGE(Table2[6M Return vs Nifty]))/_xlfn.STDEV.P(Table2[6M Return vs Nifty])</f>
        <v>-0.11896334910551487</v>
      </c>
      <c r="M185">
        <v>2.8338580334480099</v>
      </c>
      <c r="N185">
        <f>(Table2[[#This Row],[1W Return vs Nifty]]-AVERAGE(Table2[1W Return vs Nifty]))/_xlfn.STDEV.P(Table2[1W Return vs Nifty])</f>
        <v>1.3796687258676397</v>
      </c>
      <c r="O185">
        <v>3818.62</v>
      </c>
      <c r="P185">
        <v>3881.2114642087299</v>
      </c>
      <c r="Q185">
        <v>3653.1912005120698</v>
      </c>
      <c r="R185">
        <v>53.780860811501597</v>
      </c>
      <c r="S185" s="1">
        <f>(Table2[[#This Row],[Close Price]]-Table2[[#This Row],[20D EMA]])/Table2[[#This Row],[20D EMA]]</f>
        <v>1.562868261309067E-2</v>
      </c>
      <c r="T185" s="1">
        <f>(Table2[[#This Row],[Close Price]]-Table2[[#This Row],[50D EMA]])/Table2[[#This Row],[50D EMA]]</f>
        <v>-7.5014315390395912E-4</v>
      </c>
      <c r="U185" s="1">
        <f>(Table2[[#This Row],[Close Price]]-Table2[[#This Row],[200D EMA]])/Table2[[#This Row],[200D EMA]]</f>
        <v>6.1619769437848401E-2</v>
      </c>
      <c r="V185">
        <v>1.46510085969436</v>
      </c>
      <c r="W185">
        <v>3725.1</v>
      </c>
      <c r="X185">
        <v>3938.8</v>
      </c>
      <c r="Y185">
        <v>3725.1</v>
      </c>
      <c r="Z185">
        <v>4147.95</v>
      </c>
      <c r="AA185">
        <v>3424.4</v>
      </c>
      <c r="AB185">
        <v>4147.95</v>
      </c>
      <c r="AC185" s="1">
        <f>(Table2[[#This Row],[Close Price]]/Table2[[#This Row],[Day Low]])-1</f>
        <v>4.1126412713752725E-2</v>
      </c>
      <c r="AD185" s="1">
        <f>(Table2[[#This Row],[Day High]]/Table2[[#This Row],[Close Price]])-1</f>
        <v>1.5599618389500636E-2</v>
      </c>
      <c r="AE185" s="1">
        <f>(Table2[[#This Row],[Close Price]]/Table2[[#This Row],[Current Week Low]])-1</f>
        <v>4.1126412713752725E-2</v>
      </c>
      <c r="AF185" s="1">
        <f>(Table2[[#This Row],[Current Week High]]/Table2[[#This Row],[Close Price]])-1</f>
        <v>6.9527885929401956E-2</v>
      </c>
      <c r="AG185" s="1">
        <f>(Table2[[#This Row],[Close Price]]/Table2[[#This Row],[Current Month Low]])-1</f>
        <v>0.1325487676673287</v>
      </c>
      <c r="AH185" s="1">
        <f>(Table2[[#This Row],[Current Month High]]/Table2[[#This Row],[Close Price]])-1</f>
        <v>6.9527885929401956E-2</v>
      </c>
      <c r="AI185">
        <v>41.505298713353703</v>
      </c>
      <c r="AJ185">
        <v>103.579958531272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-0.05</v>
      </c>
      <c r="AM185" t="s">
        <v>3165</v>
      </c>
      <c r="AN185">
        <v>10.97</v>
      </c>
      <c r="AO185" t="s">
        <v>3166</v>
      </c>
      <c r="AP185">
        <v>0.114083584447516</v>
      </c>
      <c r="AQ185">
        <f>(Table2[[#This Row],[Sharpe Ratio]]-AVERAGE(Table2[Sharpe Ratio]))/_xlfn.STDEV.P(Table2[Sharpe Ratio])</f>
        <v>0.62929300080632089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142</v>
      </c>
      <c r="AT185">
        <f>_xlfn.RANK.AVG(Table2[[#This Row],[6M Return vs Nifty Z-Score]],Table2[6M Return vs Nifty Z-Score])</f>
        <v>369</v>
      </c>
      <c r="AU185">
        <f>_xlfn.RANK.AVG(Table2[[#This Row],[Sharpe Ratio Z-Score]],Table2[Sharpe Ratio Z-Score])</f>
        <v>177</v>
      </c>
      <c r="AV185">
        <f>(Table2[[#This Row],[Rank 1Y]]+Table2[[#This Row],[Rank 6M]]+Table2[[#This Row],[Rank Sharpe]])/3</f>
        <v>229.33333333333334</v>
      </c>
    </row>
    <row r="186" spans="1:48" x14ac:dyDescent="0.3">
      <c r="A186" t="s">
        <v>1724</v>
      </c>
      <c r="B186" t="s">
        <v>1725</v>
      </c>
      <c r="C186" t="s">
        <v>611</v>
      </c>
      <c r="D186" t="s">
        <v>611</v>
      </c>
      <c r="E186">
        <v>4651.9920875999996</v>
      </c>
      <c r="F186">
        <v>225.24</v>
      </c>
      <c r="G186">
        <v>22.042823945319299</v>
      </c>
      <c r="H186">
        <f>(Table2[[#This Row],[1Y Return vs Nifty]]-AVERAGE(Table2[1Y Return vs Nifty]))/_xlfn.STDEV.P(Table2[1Y Return vs Nifty])</f>
        <v>-2.8443312526416541E-2</v>
      </c>
      <c r="I186">
        <v>13.911883480863199</v>
      </c>
      <c r="J186">
        <f>(Table2[[#This Row],[1M Return vs Nifty]]-AVERAGE(Table2[1M Return vs Nifty]))/_xlfn.STDEV.P(Table2[1M Return vs Nifty])</f>
        <v>1.7810383855078822</v>
      </c>
      <c r="K186">
        <v>20.803074211922599</v>
      </c>
      <c r="L186">
        <f>(Table2[[#This Row],[6M Return vs Nifty]]-AVERAGE(Table2[6M Return vs Nifty]))/_xlfn.STDEV.P(Table2[6M Return vs Nifty])</f>
        <v>0.56280878970410952</v>
      </c>
      <c r="M186">
        <v>-2.80839434237911E-3</v>
      </c>
      <c r="N186">
        <f>(Table2[[#This Row],[1W Return vs Nifty]]-AVERAGE(Table2[1W Return vs Nifty]))/_xlfn.STDEV.P(Table2[1W Return vs Nifty])</f>
        <v>0.82106225793612075</v>
      </c>
      <c r="O186">
        <v>227.81</v>
      </c>
      <c r="P186">
        <v>220.68437885614799</v>
      </c>
      <c r="Q186">
        <v>192.67833607630399</v>
      </c>
      <c r="R186">
        <v>45.009973813595899</v>
      </c>
      <c r="S186" s="1">
        <f>(Table2[[#This Row],[Close Price]]-Table2[[#This Row],[20D EMA]])/Table2[[#This Row],[20D EMA]]</f>
        <v>-1.1281330933672767E-2</v>
      </c>
      <c r="T186" s="1">
        <f>(Table2[[#This Row],[Close Price]]-Table2[[#This Row],[50D EMA]])/Table2[[#This Row],[50D EMA]]</f>
        <v>2.0643151850913657E-2</v>
      </c>
      <c r="U186" s="1">
        <f>(Table2[[#This Row],[Close Price]]-Table2[[#This Row],[200D EMA]])/Table2[[#This Row],[200D EMA]]</f>
        <v>0.16899494041095015</v>
      </c>
      <c r="V186">
        <v>1.77342240357523</v>
      </c>
      <c r="W186">
        <v>221.11</v>
      </c>
      <c r="X186">
        <v>231.7</v>
      </c>
      <c r="Y186">
        <v>221.11</v>
      </c>
      <c r="Z186">
        <v>256.39999999999998</v>
      </c>
      <c r="AA186">
        <v>208.91</v>
      </c>
      <c r="AB186">
        <v>256.39999999999998</v>
      </c>
      <c r="AC186" s="1">
        <f>(Table2[[#This Row],[Close Price]]/Table2[[#This Row],[Day Low]])-1</f>
        <v>1.867848582153675E-2</v>
      </c>
      <c r="AD186" s="1">
        <f>(Table2[[#This Row],[Day High]]/Table2[[#This Row],[Close Price]])-1</f>
        <v>2.8680518557982593E-2</v>
      </c>
      <c r="AE186" s="1">
        <f>(Table2[[#This Row],[Close Price]]/Table2[[#This Row],[Current Week Low]])-1</f>
        <v>1.867848582153675E-2</v>
      </c>
      <c r="AF186" s="1">
        <f>(Table2[[#This Row],[Current Week High]]/Table2[[#This Row],[Close Price]])-1</f>
        <v>0.13834132480909234</v>
      </c>
      <c r="AG186" s="1">
        <f>(Table2[[#This Row],[Close Price]]/Table2[[#This Row],[Current Month Low]])-1</f>
        <v>7.8167631994638942E-2</v>
      </c>
      <c r="AH186" s="1">
        <f>(Table2[[#This Row],[Current Month High]]/Table2[[#This Row],[Close Price]])-1</f>
        <v>0.13834132480909234</v>
      </c>
      <c r="AI186">
        <v>13.834132480909201</v>
      </c>
      <c r="AJ186">
        <v>67.964205816554795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0.05</v>
      </c>
      <c r="AM186" t="s">
        <v>3166</v>
      </c>
      <c r="AN186">
        <v>6.93</v>
      </c>
      <c r="AO186" t="s">
        <v>3166</v>
      </c>
      <c r="AP186">
        <v>9.6572011059899002E-2</v>
      </c>
      <c r="AQ186">
        <f>(Table2[[#This Row],[Sharpe Ratio]]-AVERAGE(Table2[Sharpe Ratio]))/_xlfn.STDEV.P(Table2[Sharpe Ratio])</f>
        <v>0.42325960866218804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3.5597257292838842</v>
      </c>
      <c r="AS186">
        <f>_xlfn.RANK.AVG(Table2[[#This Row],[1Y Return vs Nifty Z-Score]],Table2[1Y Return vs Nifty Z-Score])</f>
        <v>301</v>
      </c>
      <c r="AT186">
        <f>_xlfn.RANK.AVG(Table2[[#This Row],[6M Return vs Nifty Z-Score]],Table2[6M Return vs Nifty Z-Score])</f>
        <v>156</v>
      </c>
      <c r="AU186">
        <f>_xlfn.RANK.AVG(Table2[[#This Row],[Sharpe Ratio Z-Score]],Table2[Sharpe Ratio Z-Score])</f>
        <v>232</v>
      </c>
      <c r="AV186">
        <f>(Table2[[#This Row],[Rank 1Y]]+Table2[[#This Row],[Rank 6M]]+Table2[[#This Row],[Rank Sharpe]])/3</f>
        <v>229.66666666666666</v>
      </c>
    </row>
    <row r="187" spans="1:48" x14ac:dyDescent="0.3">
      <c r="A187" t="s">
        <v>1242</v>
      </c>
      <c r="B187" t="s">
        <v>1243</v>
      </c>
      <c r="C187" t="s">
        <v>3123</v>
      </c>
      <c r="D187" t="s">
        <v>48</v>
      </c>
      <c r="E187">
        <v>9169.8312502200006</v>
      </c>
      <c r="F187">
        <v>2900.35</v>
      </c>
      <c r="G187">
        <v>22.240257705395798</v>
      </c>
      <c r="H187">
        <f>(Table2[[#This Row],[1Y Return vs Nifty]]-AVERAGE(Table2[1Y Return vs Nifty]))/_xlfn.STDEV.P(Table2[1Y Return vs Nifty])</f>
        <v>-2.5063673304939447E-2</v>
      </c>
      <c r="I187">
        <v>-5.5790927253839699</v>
      </c>
      <c r="J187">
        <f>(Table2[[#This Row],[1M Return vs Nifty]]-AVERAGE(Table2[1M Return vs Nifty]))/_xlfn.STDEV.P(Table2[1M Return vs Nifty])</f>
        <v>-0.46101451272561145</v>
      </c>
      <c r="K187">
        <v>1.0384491237737099</v>
      </c>
      <c r="L187">
        <f>(Table2[[#This Row],[6M Return vs Nifty]]-AVERAGE(Table2[6M Return vs Nifty]))/_xlfn.STDEV.P(Table2[6M Return vs Nifty])</f>
        <v>-0.11742663832166983</v>
      </c>
      <c r="M187">
        <v>-8.9617497892118703</v>
      </c>
      <c r="N187">
        <f>(Table2[[#This Row],[1W Return vs Nifty]]-AVERAGE(Table2[1W Return vs Nifty]))/_xlfn.STDEV.P(Table2[1W Return vs Nifty])</f>
        <v>-0.94316442729023409</v>
      </c>
      <c r="O187">
        <v>3150.68</v>
      </c>
      <c r="P187">
        <v>3136.7887212427199</v>
      </c>
      <c r="Q187">
        <v>2738.0255448897801</v>
      </c>
      <c r="R187">
        <v>26.0009221408808</v>
      </c>
      <c r="S187" s="1">
        <f>(Table2[[#This Row],[Close Price]]-Table2[[#This Row],[20D EMA]])/Table2[[#This Row],[20D EMA]]</f>
        <v>-7.9452689578122793E-2</v>
      </c>
      <c r="T187" s="1">
        <f>(Table2[[#This Row],[Close Price]]-Table2[[#This Row],[50D EMA]])/Table2[[#This Row],[50D EMA]]</f>
        <v>-7.537604290704307E-2</v>
      </c>
      <c r="U187" s="1">
        <f>(Table2[[#This Row],[Close Price]]-Table2[[#This Row],[200D EMA]])/Table2[[#This Row],[200D EMA]]</f>
        <v>5.9285223037155485E-2</v>
      </c>
      <c r="V187">
        <v>0.39725350687887701</v>
      </c>
      <c r="W187">
        <v>2869.4</v>
      </c>
      <c r="X187">
        <v>2999</v>
      </c>
      <c r="Y187">
        <v>2869.4</v>
      </c>
      <c r="Z187">
        <v>3167.45</v>
      </c>
      <c r="AA187">
        <v>2869.4</v>
      </c>
      <c r="AB187">
        <v>3398</v>
      </c>
      <c r="AC187" s="1">
        <f>(Table2[[#This Row],[Close Price]]/Table2[[#This Row],[Day Low]])-1</f>
        <v>1.0786227085801903E-2</v>
      </c>
      <c r="AD187" s="1">
        <f>(Table2[[#This Row],[Day High]]/Table2[[#This Row],[Close Price]])-1</f>
        <v>3.4013136345613537E-2</v>
      </c>
      <c r="AE187" s="1">
        <f>(Table2[[#This Row],[Close Price]]/Table2[[#This Row],[Current Week Low]])-1</f>
        <v>1.0786227085801903E-2</v>
      </c>
      <c r="AF187" s="1">
        <f>(Table2[[#This Row],[Current Week High]]/Table2[[#This Row],[Close Price]])-1</f>
        <v>9.2092333683865713E-2</v>
      </c>
      <c r="AG187" s="1">
        <f>(Table2[[#This Row],[Close Price]]/Table2[[#This Row],[Current Month Low]])-1</f>
        <v>1.0786227085801903E-2</v>
      </c>
      <c r="AH187" s="1">
        <f>(Table2[[#This Row],[Current Month High]]/Table2[[#This Row],[Close Price]])-1</f>
        <v>0.17158274001413631</v>
      </c>
      <c r="AI187">
        <v>28.432775354698499</v>
      </c>
      <c r="AJ187">
        <v>72.3859195530394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0.04</v>
      </c>
      <c r="AM187" t="s">
        <v>3166</v>
      </c>
      <c r="AN187">
        <v>-6.98</v>
      </c>
      <c r="AO187" t="s">
        <v>3165</v>
      </c>
      <c r="AP187">
        <v>0.198400813945559</v>
      </c>
      <c r="AQ187">
        <f>(Table2[[#This Row],[Sharpe Ratio]]-AVERAGE(Table2[Sharpe Ratio]))/_xlfn.STDEV.P(Table2[Sharpe Ratio])</f>
        <v>1.6213320612120277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7.466280956957283E-2</v>
      </c>
      <c r="AS187">
        <f>_xlfn.RANK.AVG(Table2[[#This Row],[1Y Return vs Nifty Z-Score]],Table2[1Y Return vs Nifty Z-Score])</f>
        <v>298</v>
      </c>
      <c r="AT187">
        <f>_xlfn.RANK.AVG(Table2[[#This Row],[6M Return vs Nifty Z-Score]],Table2[6M Return vs Nifty Z-Score])</f>
        <v>368</v>
      </c>
      <c r="AU187">
        <f>_xlfn.RANK.AVG(Table2[[#This Row],[Sharpe Ratio Z-Score]],Table2[Sharpe Ratio Z-Score])</f>
        <v>33</v>
      </c>
      <c r="AV187">
        <f>(Table2[[#This Row],[Rank 1Y]]+Table2[[#This Row],[Rank 6M]]+Table2[[#This Row],[Rank Sharpe]])/3</f>
        <v>233</v>
      </c>
    </row>
    <row r="188" spans="1:48" x14ac:dyDescent="0.3">
      <c r="A188" t="s">
        <v>1025</v>
      </c>
      <c r="B188" t="s">
        <v>1026</v>
      </c>
      <c r="C188" t="s">
        <v>3124</v>
      </c>
      <c r="D188" t="s">
        <v>51</v>
      </c>
      <c r="E188">
        <v>13186.53568064</v>
      </c>
      <c r="F188">
        <v>1076.2</v>
      </c>
      <c r="G188">
        <v>47.118381296213997</v>
      </c>
      <c r="H188">
        <f>(Table2[[#This Row],[1Y Return vs Nifty]]-AVERAGE(Table2[1Y Return vs Nifty]))/_xlfn.STDEV.P(Table2[1Y Return vs Nifty])</f>
        <v>0.40079602876275949</v>
      </c>
      <c r="I188">
        <v>-6.96122680570193</v>
      </c>
      <c r="J188">
        <f>(Table2[[#This Row],[1M Return vs Nifty]]-AVERAGE(Table2[1M Return vs Nifty]))/_xlfn.STDEV.P(Table2[1M Return vs Nifty])</f>
        <v>-0.62000181473313976</v>
      </c>
      <c r="K188">
        <v>21.008019479957301</v>
      </c>
      <c r="L188">
        <f>(Table2[[#This Row],[6M Return vs Nifty]]-AVERAGE(Table2[6M Return vs Nifty]))/_xlfn.STDEV.P(Table2[6M Return vs Nifty])</f>
        <v>0.56986235290106779</v>
      </c>
      <c r="M188">
        <v>-10.786448398780101</v>
      </c>
      <c r="N188">
        <f>(Table2[[#This Row],[1W Return vs Nifty]]-AVERAGE(Table2[1W Return vs Nifty]))/_xlfn.STDEV.P(Table2[1W Return vs Nifty])</f>
        <v>-1.302490583987634</v>
      </c>
      <c r="O188">
        <v>1131.8</v>
      </c>
      <c r="P188">
        <v>1098.8073022906699</v>
      </c>
      <c r="Q188">
        <v>919.66895550334903</v>
      </c>
      <c r="R188">
        <v>36.664784439402901</v>
      </c>
      <c r="S188" s="1">
        <f>(Table2[[#This Row],[Close Price]]-Table2[[#This Row],[20D EMA]])/Table2[[#This Row],[20D EMA]]</f>
        <v>-4.9125287153207201E-2</v>
      </c>
      <c r="T188" s="1">
        <f>(Table2[[#This Row],[Close Price]]-Table2[[#This Row],[50D EMA]])/Table2[[#This Row],[50D EMA]]</f>
        <v>-2.0574401210786176E-2</v>
      </c>
      <c r="U188" s="1">
        <f>(Table2[[#This Row],[Close Price]]-Table2[[#This Row],[200D EMA]])/Table2[[#This Row],[200D EMA]]</f>
        <v>0.17020368422785256</v>
      </c>
      <c r="V188">
        <v>0.38251542218809598</v>
      </c>
      <c r="W188">
        <v>1015.55</v>
      </c>
      <c r="X188">
        <v>1092.25</v>
      </c>
      <c r="Y188">
        <v>1015.55</v>
      </c>
      <c r="Z188">
        <v>1144.95</v>
      </c>
      <c r="AA188">
        <v>1015.55</v>
      </c>
      <c r="AB188">
        <v>1223.05</v>
      </c>
      <c r="AC188" s="1">
        <f>(Table2[[#This Row],[Close Price]]/Table2[[#This Row],[Day Low]])-1</f>
        <v>5.9721333267687582E-2</v>
      </c>
      <c r="AD188" s="1">
        <f>(Table2[[#This Row],[Day High]]/Table2[[#This Row],[Close Price]])-1</f>
        <v>1.4913584835532401E-2</v>
      </c>
      <c r="AE188" s="1">
        <f>(Table2[[#This Row],[Close Price]]/Table2[[#This Row],[Current Week Low]])-1</f>
        <v>5.9721333267687582E-2</v>
      </c>
      <c r="AF188" s="1">
        <f>(Table2[[#This Row],[Current Week High]]/Table2[[#This Row],[Close Price]])-1</f>
        <v>6.388217803382279E-2</v>
      </c>
      <c r="AG188" s="1">
        <f>(Table2[[#This Row],[Close Price]]/Table2[[#This Row],[Current Month Low]])-1</f>
        <v>5.9721333267687582E-2</v>
      </c>
      <c r="AH188" s="1">
        <f>(Table2[[#This Row],[Current Month High]]/Table2[[#This Row],[Close Price]])-1</f>
        <v>0.13645233228024511</v>
      </c>
      <c r="AI188">
        <v>24.0568667533915</v>
      </c>
      <c r="AJ188">
        <v>76.079842931937094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0.11</v>
      </c>
      <c r="AM188" t="s">
        <v>3166</v>
      </c>
      <c r="AN188">
        <v>-4.9000000000000004</v>
      </c>
      <c r="AO188" t="s">
        <v>3165</v>
      </c>
      <c r="AP188">
        <v>5.0987608289799001E-2</v>
      </c>
      <c r="AQ188">
        <f>(Table2[[#This Row],[Sharpe Ratio]]-AVERAGE(Table2[Sharpe Ratio]))/_xlfn.STDEV.P(Table2[Sharpe Ratio])</f>
        <v>-0.11306622133030332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-1.0649002383872497</v>
      </c>
      <c r="AS188">
        <f>_xlfn.RANK.AVG(Table2[[#This Row],[1Y Return vs Nifty Z-Score]],Table2[1Y Return vs Nifty Z-Score])</f>
        <v>188</v>
      </c>
      <c r="AT188">
        <f>_xlfn.RANK.AVG(Table2[[#This Row],[6M Return vs Nifty Z-Score]],Table2[6M Return vs Nifty Z-Score])</f>
        <v>151</v>
      </c>
      <c r="AU188">
        <f>_xlfn.RANK.AVG(Table2[[#This Row],[Sharpe Ratio Z-Score]],Table2[Sharpe Ratio Z-Score])</f>
        <v>364</v>
      </c>
      <c r="AV188">
        <f>(Table2[[#This Row],[Rank 1Y]]+Table2[[#This Row],[Rank 6M]]+Table2[[#This Row],[Rank Sharpe]])/3</f>
        <v>234.33333333333334</v>
      </c>
    </row>
    <row r="189" spans="1:48" x14ac:dyDescent="0.3">
      <c r="A189" t="s">
        <v>1395</v>
      </c>
      <c r="B189" t="s">
        <v>1396</v>
      </c>
      <c r="C189" t="s">
        <v>3132</v>
      </c>
      <c r="D189" t="s">
        <v>611</v>
      </c>
      <c r="E189">
        <v>7664.2053381300002</v>
      </c>
      <c r="F189">
        <v>575.29999999999995</v>
      </c>
      <c r="G189">
        <v>47.314618862201598</v>
      </c>
      <c r="H189">
        <f>(Table2[[#This Row],[1Y Return vs Nifty]]-AVERAGE(Table2[1Y Return vs Nifty]))/_xlfn.STDEV.P(Table2[1Y Return vs Nifty])</f>
        <v>0.40415519172699577</v>
      </c>
      <c r="I189">
        <v>0.80366591247076402</v>
      </c>
      <c r="J189">
        <f>(Table2[[#This Row],[1M Return vs Nifty]]-AVERAGE(Table2[1M Return vs Nifty]))/_xlfn.STDEV.P(Table2[1M Return vs Nifty])</f>
        <v>0.27319614718686308</v>
      </c>
      <c r="K189">
        <v>14.6638415445035</v>
      </c>
      <c r="L189">
        <f>(Table2[[#This Row],[6M Return vs Nifty]]-AVERAGE(Table2[6M Return vs Nifty]))/_xlfn.STDEV.P(Table2[6M Return vs Nifty])</f>
        <v>0.35151596008318581</v>
      </c>
      <c r="M189">
        <v>-9.2294551872104194</v>
      </c>
      <c r="N189">
        <f>(Table2[[#This Row],[1W Return vs Nifty]]-AVERAGE(Table2[1W Return vs Nifty]))/_xlfn.STDEV.P(Table2[1W Return vs Nifty])</f>
        <v>-0.99588192884668469</v>
      </c>
      <c r="O189">
        <v>591.69000000000005</v>
      </c>
      <c r="P189">
        <v>570.01435371598598</v>
      </c>
      <c r="Q189">
        <v>497.41722440346399</v>
      </c>
      <c r="R189">
        <v>39.245539266924297</v>
      </c>
      <c r="S189" s="1">
        <f>(Table2[[#This Row],[Close Price]]-Table2[[#This Row],[20D EMA]])/Table2[[#This Row],[20D EMA]]</f>
        <v>-2.7700316043874493E-2</v>
      </c>
      <c r="T189" s="1">
        <f>(Table2[[#This Row],[Close Price]]-Table2[[#This Row],[50D EMA]])/Table2[[#This Row],[50D EMA]]</f>
        <v>9.2728301481467476E-3</v>
      </c>
      <c r="U189" s="1">
        <f>(Table2[[#This Row],[Close Price]]-Table2[[#This Row],[200D EMA]])/Table2[[#This Row],[200D EMA]]</f>
        <v>0.15657434398243486</v>
      </c>
      <c r="V189">
        <v>0.79321774406620704</v>
      </c>
      <c r="W189">
        <v>553.54999999999995</v>
      </c>
      <c r="X189">
        <v>586.54999999999995</v>
      </c>
      <c r="Y189">
        <v>553.54999999999995</v>
      </c>
      <c r="Z189">
        <v>613.95000000000005</v>
      </c>
      <c r="AA189">
        <v>544.45000000000005</v>
      </c>
      <c r="AB189">
        <v>639.70000000000005</v>
      </c>
      <c r="AC189" s="1">
        <f>(Table2[[#This Row],[Close Price]]/Table2[[#This Row],[Day Low]])-1</f>
        <v>3.9291843555234296E-2</v>
      </c>
      <c r="AD189" s="1">
        <f>(Table2[[#This Row],[Day High]]/Table2[[#This Row],[Close Price]])-1</f>
        <v>1.9555014774899959E-2</v>
      </c>
      <c r="AE189" s="1">
        <f>(Table2[[#This Row],[Close Price]]/Table2[[#This Row],[Current Week Low]])-1</f>
        <v>3.9291843555234296E-2</v>
      </c>
      <c r="AF189" s="1">
        <f>(Table2[[#This Row],[Current Week High]]/Table2[[#This Row],[Close Price]])-1</f>
        <v>6.7182339648879097E-2</v>
      </c>
      <c r="AG189" s="1">
        <f>(Table2[[#This Row],[Close Price]]/Table2[[#This Row],[Current Month Low]])-1</f>
        <v>5.6662687115437427E-2</v>
      </c>
      <c r="AH189" s="1">
        <f>(Table2[[#This Row],[Current Month High]]/Table2[[#This Row],[Close Price]])-1</f>
        <v>0.11194159568920581</v>
      </c>
      <c r="AI189">
        <v>11.194159568920499</v>
      </c>
      <c r="AJ189">
        <v>92.504600970386406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0.16</v>
      </c>
      <c r="AM189" t="s">
        <v>3166</v>
      </c>
      <c r="AN189">
        <v>1.21</v>
      </c>
      <c r="AO189" t="s">
        <v>3166</v>
      </c>
      <c r="AP189">
        <v>7.3279977001072999E-2</v>
      </c>
      <c r="AQ189">
        <f>(Table2[[#This Row],[Sharpe Ratio]]-AVERAGE(Table2[Sharpe Ratio]))/_xlfn.STDEV.P(Table2[Sharpe Ratio])</f>
        <v>0.14921588450031001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0.18220125465066994</v>
      </c>
      <c r="AS189">
        <f>_xlfn.RANK.AVG(Table2[[#This Row],[1Y Return vs Nifty Z-Score]],Table2[1Y Return vs Nifty Z-Score])</f>
        <v>185</v>
      </c>
      <c r="AT189">
        <f>_xlfn.RANK.AVG(Table2[[#This Row],[6M Return vs Nifty Z-Score]],Table2[6M Return vs Nifty Z-Score])</f>
        <v>212</v>
      </c>
      <c r="AU189">
        <f>_xlfn.RANK.AVG(Table2[[#This Row],[Sharpe Ratio Z-Score]],Table2[Sharpe Ratio Z-Score])</f>
        <v>307</v>
      </c>
      <c r="AV189">
        <f>(Table2[[#This Row],[Rank 1Y]]+Table2[[#This Row],[Rank 6M]]+Table2[[#This Row],[Rank Sharpe]])/3</f>
        <v>234.66666666666666</v>
      </c>
    </row>
    <row r="190" spans="1:48" x14ac:dyDescent="0.3">
      <c r="A190" t="s">
        <v>713</v>
      </c>
      <c r="B190" t="s">
        <v>714</v>
      </c>
      <c r="C190" t="s">
        <v>3120</v>
      </c>
      <c r="D190" t="s">
        <v>405</v>
      </c>
      <c r="E190">
        <v>24544.747714199999</v>
      </c>
      <c r="F190">
        <v>6861.05</v>
      </c>
      <c r="G190">
        <v>136.59866036059699</v>
      </c>
      <c r="H190">
        <f>(Table2[[#This Row],[1Y Return vs Nifty]]-AVERAGE(Table2[1Y Return vs Nifty]))/_xlfn.STDEV.P(Table2[1Y Return vs Nifty])</f>
        <v>1.9325049956462805</v>
      </c>
      <c r="I190">
        <v>1.7754583927221299</v>
      </c>
      <c r="J190">
        <f>(Table2[[#This Row],[1M Return vs Nifty]]-AVERAGE(Table2[1M Return vs Nifty]))/_xlfn.STDEV.P(Table2[1M Return vs Nifty])</f>
        <v>0.38498173061652968</v>
      </c>
      <c r="K190">
        <v>22.7064977976409</v>
      </c>
      <c r="L190">
        <f>(Table2[[#This Row],[6M Return vs Nifty]]-AVERAGE(Table2[6M Return vs Nifty]))/_xlfn.STDEV.P(Table2[6M Return vs Nifty])</f>
        <v>0.62831856546615095</v>
      </c>
      <c r="M190">
        <v>-2.2218458038926099</v>
      </c>
      <c r="N190">
        <f>(Table2[[#This Row],[1W Return vs Nifty]]-AVERAGE(Table2[1W Return vs Nifty]))/_xlfn.STDEV.P(Table2[1W Return vs Nifty])</f>
        <v>0.38408149861493412</v>
      </c>
      <c r="O190">
        <v>6753.17</v>
      </c>
      <c r="P190">
        <v>6506.2160275571696</v>
      </c>
      <c r="Q190">
        <v>5200.9285718905303</v>
      </c>
      <c r="R190">
        <v>52.359717994449298</v>
      </c>
      <c r="S190" s="1">
        <f>(Table2[[#This Row],[Close Price]]-Table2[[#This Row],[20D EMA]])/Table2[[#This Row],[20D EMA]]</f>
        <v>1.5974720020375633E-2</v>
      </c>
      <c r="T190" s="1">
        <f>(Table2[[#This Row],[Close Price]]-Table2[[#This Row],[50D EMA]])/Table2[[#This Row],[50D EMA]]</f>
        <v>5.4537686873587704E-2</v>
      </c>
      <c r="U190" s="1">
        <f>(Table2[[#This Row],[Close Price]]-Table2[[#This Row],[200D EMA]])/Table2[[#This Row],[200D EMA]]</f>
        <v>0.3191971212759836</v>
      </c>
      <c r="V190">
        <v>1.02168000203764</v>
      </c>
      <c r="W190">
        <v>6557.05</v>
      </c>
      <c r="X190">
        <v>6990</v>
      </c>
      <c r="Y190">
        <v>6535</v>
      </c>
      <c r="Z190">
        <v>7233.5</v>
      </c>
      <c r="AA190">
        <v>5849.95</v>
      </c>
      <c r="AB190">
        <v>7395.5</v>
      </c>
      <c r="AC190" s="1">
        <f>(Table2[[#This Row],[Close Price]]/Table2[[#This Row],[Day Low]])-1</f>
        <v>4.6362312320326948E-2</v>
      </c>
      <c r="AD190" s="1">
        <f>(Table2[[#This Row],[Day High]]/Table2[[#This Row],[Close Price]])-1</f>
        <v>1.8794499384205077E-2</v>
      </c>
      <c r="AE190" s="1">
        <f>(Table2[[#This Row],[Close Price]]/Table2[[#This Row],[Current Week Low]])-1</f>
        <v>4.9892884468248022E-2</v>
      </c>
      <c r="AF190" s="1">
        <f>(Table2[[#This Row],[Current Week High]]/Table2[[#This Row],[Close Price]])-1</f>
        <v>5.4284694033712055E-2</v>
      </c>
      <c r="AG190" s="1">
        <f>(Table2[[#This Row],[Close Price]]/Table2[[#This Row],[Current Month Low]])-1</f>
        <v>0.17283908409473603</v>
      </c>
      <c r="AH190" s="1">
        <f>(Table2[[#This Row],[Current Month High]]/Table2[[#This Row],[Close Price]])-1</f>
        <v>7.7896240371371661E-2</v>
      </c>
      <c r="AI190">
        <v>7.7896240371371599</v>
      </c>
      <c r="AJ190">
        <v>178.87613047454499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0.11</v>
      </c>
      <c r="AM190" t="s">
        <v>3166</v>
      </c>
      <c r="AN190">
        <v>13.4</v>
      </c>
      <c r="AO190" t="s">
        <v>3166</v>
      </c>
      <c r="AQ190">
        <f>(Table2[[#This Row],[Sharpe Ratio]]-AVERAGE(Table2[Sharpe Ratio]))/_xlfn.STDEV.P(Table2[Sharpe Ratio])</f>
        <v>-0.71296376684109852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2.6169230235027969</v>
      </c>
      <c r="AS190">
        <f>_xlfn.RANK.AVG(Table2[[#This Row],[1Y Return vs Nifty Z-Score]],Table2[1Y Return vs Nifty Z-Score])</f>
        <v>36</v>
      </c>
      <c r="AT190">
        <f>_xlfn.RANK.AVG(Table2[[#This Row],[6M Return vs Nifty Z-Score]],Table2[6M Return vs Nifty Z-Score])</f>
        <v>140</v>
      </c>
      <c r="AU190">
        <f>_xlfn.RANK.AVG(Table2[[#This Row],[Sharpe Ratio Z-Score]],Table2[Sharpe Ratio Z-Score])</f>
        <v>533.5</v>
      </c>
      <c r="AV190">
        <f>(Table2[[#This Row],[Rank 1Y]]+Table2[[#This Row],[Rank 6M]]+Table2[[#This Row],[Rank Sharpe]])/3</f>
        <v>236.5</v>
      </c>
    </row>
    <row r="191" spans="1:48" x14ac:dyDescent="0.3">
      <c r="A191" t="s">
        <v>561</v>
      </c>
      <c r="B191" t="s">
        <v>562</v>
      </c>
      <c r="C191" t="s">
        <v>3120</v>
      </c>
      <c r="D191" t="s">
        <v>220</v>
      </c>
      <c r="E191">
        <v>34219.11654368</v>
      </c>
      <c r="F191">
        <v>6763.3</v>
      </c>
      <c r="G191">
        <v>89.140877747101101</v>
      </c>
      <c r="H191">
        <f>(Table2[[#This Row],[1Y Return vs Nifty]]-AVERAGE(Table2[1Y Return vs Nifty]))/_xlfn.STDEV.P(Table2[1Y Return vs Nifty])</f>
        <v>1.1201303368100313</v>
      </c>
      <c r="I191">
        <v>5.4795249764515397</v>
      </c>
      <c r="J191">
        <f>(Table2[[#This Row],[1M Return vs Nifty]]-AVERAGE(Table2[1M Return vs Nifty]))/_xlfn.STDEV.P(Table2[1M Return vs Nifty])</f>
        <v>0.81106163197306436</v>
      </c>
      <c r="K191">
        <v>-10.3919188594008</v>
      </c>
      <c r="L191">
        <f>(Table2[[#This Row],[6M Return vs Nifty]]-AVERAGE(Table2[6M Return vs Nifty]))/_xlfn.STDEV.P(Table2[6M Return vs Nifty])</f>
        <v>-0.51082348864639804</v>
      </c>
      <c r="M191">
        <v>-1.63054074462753</v>
      </c>
      <c r="N191">
        <f>(Table2[[#This Row],[1W Return vs Nifty]]-AVERAGE(Table2[1W Return vs Nifty]))/_xlfn.STDEV.P(Table2[1W Return vs Nifty])</f>
        <v>0.50052339935805212</v>
      </c>
      <c r="O191">
        <v>6843.58</v>
      </c>
      <c r="P191">
        <v>6769.5932933754302</v>
      </c>
      <c r="Q191">
        <v>6122.1180000434297</v>
      </c>
      <c r="R191">
        <v>44.582860991956601</v>
      </c>
      <c r="S191" s="1">
        <f>(Table2[[#This Row],[Close Price]]-Table2[[#This Row],[20D EMA]])/Table2[[#This Row],[20D EMA]]</f>
        <v>-1.1730702351693082E-2</v>
      </c>
      <c r="T191" s="1">
        <f>(Table2[[#This Row],[Close Price]]-Table2[[#This Row],[50D EMA]])/Table2[[#This Row],[50D EMA]]</f>
        <v>-9.2964128016206123E-4</v>
      </c>
      <c r="U191" s="1">
        <f>(Table2[[#This Row],[Close Price]]-Table2[[#This Row],[200D EMA]])/Table2[[#This Row],[200D EMA]]</f>
        <v>0.10473205514039782</v>
      </c>
      <c r="V191">
        <v>1.94855200541847</v>
      </c>
      <c r="W191">
        <v>6690</v>
      </c>
      <c r="X191">
        <v>6951</v>
      </c>
      <c r="Y191">
        <v>6690</v>
      </c>
      <c r="Z191">
        <v>7465.1</v>
      </c>
      <c r="AA191">
        <v>6351.5</v>
      </c>
      <c r="AB191">
        <v>7545</v>
      </c>
      <c r="AC191" s="1">
        <f>(Table2[[#This Row],[Close Price]]/Table2[[#This Row],[Day Low]])-1</f>
        <v>1.0956651718983634E-2</v>
      </c>
      <c r="AD191" s="1">
        <f>(Table2[[#This Row],[Day High]]/Table2[[#This Row],[Close Price]])-1</f>
        <v>2.7752724261824735E-2</v>
      </c>
      <c r="AE191" s="1">
        <f>(Table2[[#This Row],[Close Price]]/Table2[[#This Row],[Current Week Low]])-1</f>
        <v>1.0956651718983634E-2</v>
      </c>
      <c r="AF191" s="1">
        <f>(Table2[[#This Row],[Current Week High]]/Table2[[#This Row],[Close Price]])-1</f>
        <v>0.10376591308976391</v>
      </c>
      <c r="AG191" s="1">
        <f>(Table2[[#This Row],[Close Price]]/Table2[[#This Row],[Current Month Low]])-1</f>
        <v>6.4835078327954099E-2</v>
      </c>
      <c r="AH191" s="1">
        <f>(Table2[[#This Row],[Current Month High]]/Table2[[#This Row],[Close Price]])-1</f>
        <v>0.11557967264501046</v>
      </c>
      <c r="AI191">
        <v>44.261676992000901</v>
      </c>
      <c r="AJ191">
        <v>134.42980935875201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0.08</v>
      </c>
      <c r="AM191" t="s">
        <v>3166</v>
      </c>
      <c r="AN191">
        <v>5.15</v>
      </c>
      <c r="AO191" t="s">
        <v>3166</v>
      </c>
      <c r="AP191">
        <v>0.13821924727367699</v>
      </c>
      <c r="AQ191">
        <f>(Table2[[#This Row],[Sharpe Ratio]]-AVERAGE(Table2[Sharpe Ratio]))/_xlfn.STDEV.P(Table2[Sharpe Ratio])</f>
        <v>0.91326248622317052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2.8341543657179202</v>
      </c>
      <c r="AS191">
        <f>_xlfn.RANK.AVG(Table2[[#This Row],[1Y Return vs Nifty Z-Score]],Table2[1Y Return vs Nifty Z-Score])</f>
        <v>93</v>
      </c>
      <c r="AT191">
        <f>_xlfn.RANK.AVG(Table2[[#This Row],[6M Return vs Nifty Z-Score]],Table2[6M Return vs Nifty Z-Score])</f>
        <v>491</v>
      </c>
      <c r="AU191">
        <f>_xlfn.RANK.AVG(Table2[[#This Row],[Sharpe Ratio Z-Score]],Table2[Sharpe Ratio Z-Score])</f>
        <v>126</v>
      </c>
      <c r="AV191">
        <f>(Table2[[#This Row],[Rank 1Y]]+Table2[[#This Row],[Rank 6M]]+Table2[[#This Row],[Rank Sharpe]])/3</f>
        <v>236.66666666666666</v>
      </c>
    </row>
    <row r="192" spans="1:48" x14ac:dyDescent="0.3">
      <c r="A192" t="s">
        <v>1015</v>
      </c>
      <c r="B192" t="s">
        <v>1016</v>
      </c>
      <c r="C192" t="s">
        <v>3131</v>
      </c>
      <c r="D192" t="s">
        <v>163</v>
      </c>
      <c r="E192">
        <v>13444.92180595</v>
      </c>
      <c r="F192">
        <v>599.15</v>
      </c>
      <c r="G192">
        <v>27.413369465239899</v>
      </c>
      <c r="H192">
        <f>(Table2[[#This Row],[1Y Return vs Nifty]]-AVERAGE(Table2[1Y Return vs Nifty]))/_xlfn.STDEV.P(Table2[1Y Return vs Nifty])</f>
        <v>6.3488818395969621E-2</v>
      </c>
      <c r="I192">
        <v>-1.8916148888188999</v>
      </c>
      <c r="J192">
        <f>(Table2[[#This Row],[1M Return vs Nifty]]-AVERAGE(Table2[1M Return vs Nifty]))/_xlfn.STDEV.P(Table2[1M Return vs Nifty])</f>
        <v>-3.6842819981324132E-2</v>
      </c>
      <c r="K192">
        <v>-2.8646696054635301</v>
      </c>
      <c r="L192">
        <f>(Table2[[#This Row],[6M Return vs Nifty]]-AVERAGE(Table2[6M Return vs Nifty]))/_xlfn.STDEV.P(Table2[6M Return vs Nifty])</f>
        <v>-0.25175955015666962</v>
      </c>
      <c r="M192">
        <v>-15.1714784324194</v>
      </c>
      <c r="N192">
        <f>(Table2[[#This Row],[1W Return vs Nifty]]-AVERAGE(Table2[1W Return vs Nifty]))/_xlfn.STDEV.P(Table2[1W Return vs Nifty])</f>
        <v>-2.166006334330163</v>
      </c>
      <c r="O192">
        <v>653.78</v>
      </c>
      <c r="P192">
        <v>645.34853553578705</v>
      </c>
      <c r="Q192">
        <v>572.58066925766695</v>
      </c>
      <c r="R192">
        <v>32.559330374508797</v>
      </c>
      <c r="S192" s="1">
        <f>(Table2[[#This Row],[Close Price]]-Table2[[#This Row],[20D EMA]])/Table2[[#This Row],[20D EMA]]</f>
        <v>-8.3560219033925784E-2</v>
      </c>
      <c r="T192" s="1">
        <f>(Table2[[#This Row],[Close Price]]-Table2[[#This Row],[50D EMA]])/Table2[[#This Row],[50D EMA]]</f>
        <v>-7.1586953393226044E-2</v>
      </c>
      <c r="U192" s="1">
        <f>(Table2[[#This Row],[Close Price]]-Table2[[#This Row],[200D EMA]])/Table2[[#This Row],[200D EMA]]</f>
        <v>4.6402772864790096E-2</v>
      </c>
      <c r="V192">
        <v>1.92432304629702</v>
      </c>
      <c r="W192">
        <v>590.29999999999995</v>
      </c>
      <c r="X192">
        <v>606.20000000000005</v>
      </c>
      <c r="Y192">
        <v>571.4</v>
      </c>
      <c r="Z192">
        <v>637.65</v>
      </c>
      <c r="AA192">
        <v>571.4</v>
      </c>
      <c r="AB192">
        <v>739.1</v>
      </c>
      <c r="AC192" s="1">
        <f>(Table2[[#This Row],[Close Price]]/Table2[[#This Row],[Day Low]])-1</f>
        <v>1.4992376757581027E-2</v>
      </c>
      <c r="AD192" s="1">
        <f>(Table2[[#This Row],[Day High]]/Table2[[#This Row],[Close Price]])-1</f>
        <v>1.1766669448385336E-2</v>
      </c>
      <c r="AE192" s="1">
        <f>(Table2[[#This Row],[Close Price]]/Table2[[#This Row],[Current Week Low]])-1</f>
        <v>4.8564928246412231E-2</v>
      </c>
      <c r="AF192" s="1">
        <f>(Table2[[#This Row],[Current Week High]]/Table2[[#This Row],[Close Price]])-1</f>
        <v>6.4257698406075203E-2</v>
      </c>
      <c r="AG192" s="1">
        <f>(Table2[[#This Row],[Close Price]]/Table2[[#This Row],[Current Month Low]])-1</f>
        <v>4.8564928246412231E-2</v>
      </c>
      <c r="AH192" s="1">
        <f>(Table2[[#This Row],[Current Month High]]/Table2[[#This Row],[Close Price]])-1</f>
        <v>0.23358090628390227</v>
      </c>
      <c r="AI192">
        <v>23.358090628390201</v>
      </c>
      <c r="AJ192">
        <v>68.005608131791007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7.0000000000000007E-2</v>
      </c>
      <c r="AM192" t="s">
        <v>3166</v>
      </c>
      <c r="AN192">
        <v>-4.13</v>
      </c>
      <c r="AO192" t="s">
        <v>3165</v>
      </c>
      <c r="AP192">
        <v>0.19962449042879701</v>
      </c>
      <c r="AQ192">
        <f>(Table2[[#This Row],[Sharpe Ratio]]-AVERAGE(Table2[Sharpe Ratio]))/_xlfn.STDEV.P(Table2[Sharpe Ratio])</f>
        <v>1.6357292950383615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-0.75539059103382566</v>
      </c>
      <c r="AS192">
        <f>_xlfn.RANK.AVG(Table2[[#This Row],[1Y Return vs Nifty Z-Score]],Table2[1Y Return vs Nifty Z-Score])</f>
        <v>277</v>
      </c>
      <c r="AT192">
        <f>_xlfn.RANK.AVG(Table2[[#This Row],[6M Return vs Nifty Z-Score]],Table2[6M Return vs Nifty Z-Score])</f>
        <v>404</v>
      </c>
      <c r="AU192">
        <f>_xlfn.RANK.AVG(Table2[[#This Row],[Sharpe Ratio Z-Score]],Table2[Sharpe Ratio Z-Score])</f>
        <v>29</v>
      </c>
      <c r="AV192">
        <f>(Table2[[#This Row],[Rank 1Y]]+Table2[[#This Row],[Rank 6M]]+Table2[[#This Row],[Rank Sharpe]])/3</f>
        <v>236.66666666666666</v>
      </c>
    </row>
    <row r="193" spans="1:48" x14ac:dyDescent="0.3">
      <c r="A193" t="s">
        <v>803</v>
      </c>
      <c r="B193" t="s">
        <v>804</v>
      </c>
      <c r="C193" t="s">
        <v>3131</v>
      </c>
      <c r="D193" t="s">
        <v>552</v>
      </c>
      <c r="E193">
        <v>19493.648913699999</v>
      </c>
      <c r="F193">
        <v>1274.5999999999999</v>
      </c>
      <c r="G193">
        <v>15.335557363421501</v>
      </c>
      <c r="H193">
        <f>(Table2[[#This Row],[1Y Return vs Nifty]]-AVERAGE(Table2[1Y Return vs Nifty]))/_xlfn.STDEV.P(Table2[1Y Return vs Nifty])</f>
        <v>-0.14325721872108743</v>
      </c>
      <c r="I193">
        <v>-3.34628177736499</v>
      </c>
      <c r="J193">
        <f>(Table2[[#This Row],[1M Return vs Nifty]]-AVERAGE(Table2[1M Return vs Nifty]))/_xlfn.STDEV.P(Table2[1M Return vs Nifty])</f>
        <v>-0.20417359289477707</v>
      </c>
      <c r="K193">
        <v>17.180213540101299</v>
      </c>
      <c r="L193">
        <f>(Table2[[#This Row],[6M Return vs Nifty]]-AVERAGE(Table2[6M Return vs Nifty]))/_xlfn.STDEV.P(Table2[6M Return vs Nifty])</f>
        <v>0.43812146733988172</v>
      </c>
      <c r="M193">
        <v>-3.86175792890015</v>
      </c>
      <c r="N193">
        <f>(Table2[[#This Row],[1W Return vs Nifty]]-AVERAGE(Table2[1W Return vs Nifty]))/_xlfn.STDEV.P(Table2[1W Return vs Nifty])</f>
        <v>6.1144155367952618E-2</v>
      </c>
      <c r="O193">
        <v>1336.14</v>
      </c>
      <c r="P193">
        <v>1386.6757885519601</v>
      </c>
      <c r="Q193">
        <v>1286.4414988226199</v>
      </c>
      <c r="R193">
        <v>33.655418272614703</v>
      </c>
      <c r="S193" s="1">
        <f>(Table2[[#This Row],[Close Price]]-Table2[[#This Row],[20D EMA]])/Table2[[#This Row],[20D EMA]]</f>
        <v>-4.6058047809361437E-2</v>
      </c>
      <c r="T193" s="1">
        <f>(Table2[[#This Row],[Close Price]]-Table2[[#This Row],[50D EMA]])/Table2[[#This Row],[50D EMA]]</f>
        <v>-8.0823354296100894E-2</v>
      </c>
      <c r="U193" s="1">
        <f>(Table2[[#This Row],[Close Price]]-Table2[[#This Row],[200D EMA]])/Table2[[#This Row],[200D EMA]]</f>
        <v>-9.2048482837794043E-3</v>
      </c>
      <c r="V193">
        <v>0.74799410094207697</v>
      </c>
      <c r="W193">
        <v>1225.1500000000001</v>
      </c>
      <c r="X193">
        <v>1284.95</v>
      </c>
      <c r="Y193">
        <v>1225.1500000000001</v>
      </c>
      <c r="Z193">
        <v>1333.05</v>
      </c>
      <c r="AA193">
        <v>1225.1500000000001</v>
      </c>
      <c r="AB193">
        <v>1445</v>
      </c>
      <c r="AC193" s="1">
        <f>(Table2[[#This Row],[Close Price]]/Table2[[#This Row],[Day Low]])-1</f>
        <v>4.036240460351781E-2</v>
      </c>
      <c r="AD193" s="1">
        <f>(Table2[[#This Row],[Day High]]/Table2[[#This Row],[Close Price]])-1</f>
        <v>8.1201945708457846E-3</v>
      </c>
      <c r="AE193" s="1">
        <f>(Table2[[#This Row],[Close Price]]/Table2[[#This Row],[Current Week Low]])-1</f>
        <v>4.036240460351781E-2</v>
      </c>
      <c r="AF193" s="1">
        <f>(Table2[[#This Row],[Current Week High]]/Table2[[#This Row],[Close Price]])-1</f>
        <v>4.5857523929075938E-2</v>
      </c>
      <c r="AG193" s="1">
        <f>(Table2[[#This Row],[Close Price]]/Table2[[#This Row],[Current Month Low]])-1</f>
        <v>4.036240460351781E-2</v>
      </c>
      <c r="AH193" s="1">
        <f>(Table2[[#This Row],[Current Month High]]/Table2[[#This Row],[Close Price]])-1</f>
        <v>0.13368900047073606</v>
      </c>
      <c r="AI193">
        <v>33.375176525968897</v>
      </c>
      <c r="AJ193">
        <v>53.335338345864599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-0.14000000000000001</v>
      </c>
      <c r="AM193" t="s">
        <v>3165</v>
      </c>
      <c r="AN193">
        <v>-1.54</v>
      </c>
      <c r="AO193" t="s">
        <v>3165</v>
      </c>
      <c r="AP193">
        <v>0.118392790992327</v>
      </c>
      <c r="AQ193">
        <f>(Table2[[#This Row],[Sharpe Ratio]]-AVERAGE(Table2[Sharpe Ratio]))/_xlfn.STDEV.P(Table2[Sharpe Ratio])</f>
        <v>0.67999321044624561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351</v>
      </c>
      <c r="AT193">
        <f>_xlfn.RANK.AVG(Table2[[#This Row],[6M Return vs Nifty Z-Score]],Table2[6M Return vs Nifty Z-Score])</f>
        <v>190</v>
      </c>
      <c r="AU193">
        <f>_xlfn.RANK.AVG(Table2[[#This Row],[Sharpe Ratio Z-Score]],Table2[Sharpe Ratio Z-Score])</f>
        <v>170</v>
      </c>
      <c r="AV193">
        <f>(Table2[[#This Row],[Rank 1Y]]+Table2[[#This Row],[Rank 6M]]+Table2[[#This Row],[Rank Sharpe]])/3</f>
        <v>237</v>
      </c>
    </row>
    <row r="194" spans="1:48" x14ac:dyDescent="0.3">
      <c r="A194" t="s">
        <v>490</v>
      </c>
      <c r="B194" t="s">
        <v>491</v>
      </c>
      <c r="C194" t="s">
        <v>3120</v>
      </c>
      <c r="D194" t="s">
        <v>220</v>
      </c>
      <c r="E194">
        <v>43699.061933659999</v>
      </c>
      <c r="F194">
        <v>690.1</v>
      </c>
      <c r="G194">
        <v>65.955986976166798</v>
      </c>
      <c r="H194">
        <f>(Table2[[#This Row],[1Y Return vs Nifty]]-AVERAGE(Table2[1Y Return vs Nifty]))/_xlfn.STDEV.P(Table2[1Y Return vs Nifty])</f>
        <v>0.72325512071349829</v>
      </c>
      <c r="I194">
        <v>4.0394746722535899</v>
      </c>
      <c r="J194">
        <f>(Table2[[#This Row],[1M Return vs Nifty]]-AVERAGE(Table2[1M Return vs Nifty]))/_xlfn.STDEV.P(Table2[1M Return vs Nifty])</f>
        <v>0.64541220918560038</v>
      </c>
      <c r="K194">
        <v>13.4086221499731</v>
      </c>
      <c r="L194">
        <f>(Table2[[#This Row],[6M Return vs Nifty]]-AVERAGE(Table2[6M Return vs Nifty]))/_xlfn.STDEV.P(Table2[6M Return vs Nifty])</f>
        <v>0.30831530748812991</v>
      </c>
      <c r="M194">
        <v>-4.2855925398074204</v>
      </c>
      <c r="N194">
        <f>(Table2[[#This Row],[1W Return vs Nifty]]-AVERAGE(Table2[1W Return vs Nifty]))/_xlfn.STDEV.P(Table2[1W Return vs Nifty])</f>
        <v>-2.2318867519254038E-2</v>
      </c>
      <c r="O194">
        <v>681.62</v>
      </c>
      <c r="P194">
        <v>672.94309891104501</v>
      </c>
      <c r="Q194">
        <v>591.41960702458402</v>
      </c>
      <c r="R194">
        <v>52.482232123183202</v>
      </c>
      <c r="S194" s="1">
        <f>(Table2[[#This Row],[Close Price]]-Table2[[#This Row],[20D EMA]])/Table2[[#This Row],[20D EMA]]</f>
        <v>1.2440949502655466E-2</v>
      </c>
      <c r="T194" s="1">
        <f>(Table2[[#This Row],[Close Price]]-Table2[[#This Row],[50D EMA]])/Table2[[#This Row],[50D EMA]]</f>
        <v>2.5495322140487463E-2</v>
      </c>
      <c r="U194" s="1">
        <f>(Table2[[#This Row],[Close Price]]-Table2[[#This Row],[200D EMA]])/Table2[[#This Row],[200D EMA]]</f>
        <v>0.16685343502876812</v>
      </c>
      <c r="V194">
        <v>1.41126370160286</v>
      </c>
      <c r="W194">
        <v>655.1</v>
      </c>
      <c r="X194">
        <v>694.9</v>
      </c>
      <c r="Y194">
        <v>655</v>
      </c>
      <c r="Z194">
        <v>716.3</v>
      </c>
      <c r="AA194">
        <v>625</v>
      </c>
      <c r="AB194">
        <v>748.6</v>
      </c>
      <c r="AC194" s="1">
        <f>(Table2[[#This Row],[Close Price]]/Table2[[#This Row],[Day Low]])-1</f>
        <v>5.3426957716379286E-2</v>
      </c>
      <c r="AD194" s="1">
        <f>(Table2[[#This Row],[Day High]]/Table2[[#This Row],[Close Price]])-1</f>
        <v>6.9555136936674256E-3</v>
      </c>
      <c r="AE194" s="1">
        <f>(Table2[[#This Row],[Close Price]]/Table2[[#This Row],[Current Week Low]])-1</f>
        <v>5.358778625954197E-2</v>
      </c>
      <c r="AF194" s="1">
        <f>(Table2[[#This Row],[Current Week High]]/Table2[[#This Row],[Close Price]])-1</f>
        <v>3.7965512244602095E-2</v>
      </c>
      <c r="AG194" s="1">
        <f>(Table2[[#This Row],[Close Price]]/Table2[[#This Row],[Current Month Low]])-1</f>
        <v>0.10416000000000003</v>
      </c>
      <c r="AH194" s="1">
        <f>(Table2[[#This Row],[Current Month High]]/Table2[[#This Row],[Close Price]])-1</f>
        <v>8.4770323141573733E-2</v>
      </c>
      <c r="AI194">
        <v>8.4770323141573698</v>
      </c>
      <c r="AJ194">
        <v>100.02898550724601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</v>
      </c>
      <c r="AM194" t="s">
        <v>3166</v>
      </c>
      <c r="AN194">
        <v>9.36</v>
      </c>
      <c r="AO194" t="s">
        <v>3166</v>
      </c>
      <c r="AP194">
        <v>5.2806815299104998E-2</v>
      </c>
      <c r="AQ194">
        <f>(Table2[[#This Row],[Sharpe Ratio]]-AVERAGE(Table2[Sharpe Ratio]))/_xlfn.STDEV.P(Table2[Sharpe Ratio])</f>
        <v>-9.1662239926511055E-2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1.5630015299414635</v>
      </c>
      <c r="AS194">
        <f>_xlfn.RANK.AVG(Table2[[#This Row],[1Y Return vs Nifty Z-Score]],Table2[1Y Return vs Nifty Z-Score])</f>
        <v>129</v>
      </c>
      <c r="AT194">
        <f>_xlfn.RANK.AVG(Table2[[#This Row],[6M Return vs Nifty Z-Score]],Table2[6M Return vs Nifty Z-Score])</f>
        <v>226</v>
      </c>
      <c r="AU194">
        <f>_xlfn.RANK.AVG(Table2[[#This Row],[Sharpe Ratio Z-Score]],Table2[Sharpe Ratio Z-Score])</f>
        <v>359</v>
      </c>
      <c r="AV194">
        <f>(Table2[[#This Row],[Rank 1Y]]+Table2[[#This Row],[Rank 6M]]+Table2[[#This Row],[Rank Sharpe]])/3</f>
        <v>238</v>
      </c>
    </row>
    <row r="195" spans="1:48" x14ac:dyDescent="0.3">
      <c r="A195" t="s">
        <v>790</v>
      </c>
      <c r="B195" t="s">
        <v>791</v>
      </c>
      <c r="C195" t="s">
        <v>3123</v>
      </c>
      <c r="D195" t="s">
        <v>215</v>
      </c>
      <c r="E195">
        <v>19981.688926760002</v>
      </c>
      <c r="F195">
        <v>1230.05</v>
      </c>
      <c r="G195">
        <v>48.567068048477701</v>
      </c>
      <c r="H195">
        <f>(Table2[[#This Row],[1Y Return vs Nifty]]-AVERAGE(Table2[1Y Return vs Nifty]))/_xlfn.STDEV.P(Table2[1Y Return vs Nifty])</f>
        <v>0.42559441464006642</v>
      </c>
      <c r="I195">
        <v>-1.30976782774861</v>
      </c>
      <c r="J195">
        <f>(Table2[[#This Row],[1M Return vs Nifty]]-AVERAGE(Table2[1M Return vs Nifty]))/_xlfn.STDEV.P(Table2[1M Return vs Nifty])</f>
        <v>3.0087223737222956E-2</v>
      </c>
      <c r="K195">
        <v>-4.9662416480744804</v>
      </c>
      <c r="L195">
        <f>(Table2[[#This Row],[6M Return vs Nifty]]-AVERAGE(Table2[6M Return vs Nifty]))/_xlfn.STDEV.P(Table2[6M Return vs Nifty])</f>
        <v>-0.32408896452991037</v>
      </c>
      <c r="M195">
        <v>-1.49567463312247</v>
      </c>
      <c r="N195">
        <f>(Table2[[#This Row],[1W Return vs Nifty]]-AVERAGE(Table2[1W Return vs Nifty]))/_xlfn.STDEV.P(Table2[1W Return vs Nifty])</f>
        <v>0.52708171494053802</v>
      </c>
      <c r="O195">
        <v>1303.0899999999999</v>
      </c>
      <c r="P195">
        <v>1311.73096932774</v>
      </c>
      <c r="Q195">
        <v>1151.46417727536</v>
      </c>
      <c r="R195">
        <v>21.212759859877501</v>
      </c>
      <c r="S195" s="1">
        <f>(Table2[[#This Row],[Close Price]]-Table2[[#This Row],[20D EMA]])/Table2[[#This Row],[20D EMA]]</f>
        <v>-5.6051385552801397E-2</v>
      </c>
      <c r="T195" s="1">
        <f>(Table2[[#This Row],[Close Price]]-Table2[[#This Row],[50D EMA]])/Table2[[#This Row],[50D EMA]]</f>
        <v>-6.2269605001093652E-2</v>
      </c>
      <c r="U195" s="1">
        <f>(Table2[[#This Row],[Close Price]]-Table2[[#This Row],[200D EMA]])/Table2[[#This Row],[200D EMA]]</f>
        <v>6.8248604060434412E-2</v>
      </c>
      <c r="V195">
        <v>1.0330957783686601</v>
      </c>
      <c r="W195">
        <v>1210.1500000000001</v>
      </c>
      <c r="X195">
        <v>1247.3</v>
      </c>
      <c r="Y195">
        <v>1210.1500000000001</v>
      </c>
      <c r="Z195">
        <v>1303.5</v>
      </c>
      <c r="AA195">
        <v>1210.1500000000001</v>
      </c>
      <c r="AB195">
        <v>1426.95</v>
      </c>
      <c r="AC195" s="1">
        <f>(Table2[[#This Row],[Close Price]]/Table2[[#This Row],[Day Low]])-1</f>
        <v>1.6444242449282997E-2</v>
      </c>
      <c r="AD195" s="1">
        <f>(Table2[[#This Row],[Day High]]/Table2[[#This Row],[Close Price]])-1</f>
        <v>1.4023820169911883E-2</v>
      </c>
      <c r="AE195" s="1">
        <f>(Table2[[#This Row],[Close Price]]/Table2[[#This Row],[Current Week Low]])-1</f>
        <v>1.6444242449282997E-2</v>
      </c>
      <c r="AF195" s="1">
        <f>(Table2[[#This Row],[Current Week High]]/Table2[[#This Row],[Close Price]])-1</f>
        <v>5.9713019795943234E-2</v>
      </c>
      <c r="AG195" s="1">
        <f>(Table2[[#This Row],[Close Price]]/Table2[[#This Row],[Current Month Low]])-1</f>
        <v>1.6444242449282997E-2</v>
      </c>
      <c r="AH195" s="1">
        <f>(Table2[[#This Row],[Current Month High]]/Table2[[#This Row],[Close Price]])-1</f>
        <v>0.16007479370757305</v>
      </c>
      <c r="AI195">
        <v>17.800089427259</v>
      </c>
      <c r="AJ195">
        <v>104.58212058212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</v>
      </c>
      <c r="AM195" t="s">
        <v>3167</v>
      </c>
      <c r="AN195">
        <v>-5.79</v>
      </c>
      <c r="AO195" t="s">
        <v>3165</v>
      </c>
      <c r="AP195">
        <v>0.147824866936724</v>
      </c>
      <c r="AQ195">
        <f>(Table2[[#This Row],[Sharpe Ratio]]-AVERAGE(Table2[Sharpe Ratio]))/_xlfn.STDEV.P(Table2[Sharpe Ratio])</f>
        <v>1.026277939433299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180</v>
      </c>
      <c r="AT195">
        <f>_xlfn.RANK.AVG(Table2[[#This Row],[6M Return vs Nifty Z-Score]],Table2[6M Return vs Nifty Z-Score])</f>
        <v>428</v>
      </c>
      <c r="AU195">
        <f>_xlfn.RANK.AVG(Table2[[#This Row],[Sharpe Ratio Z-Score]],Table2[Sharpe Ratio Z-Score])</f>
        <v>107</v>
      </c>
      <c r="AV195">
        <f>(Table2[[#This Row],[Rank 1Y]]+Table2[[#This Row],[Rank 6M]]+Table2[[#This Row],[Rank Sharpe]])/3</f>
        <v>238.33333333333334</v>
      </c>
    </row>
    <row r="196" spans="1:48" x14ac:dyDescent="0.3">
      <c r="A196" t="s">
        <v>904</v>
      </c>
      <c r="B196" t="s">
        <v>905</v>
      </c>
      <c r="C196" t="s">
        <v>3122</v>
      </c>
      <c r="D196" t="s">
        <v>906</v>
      </c>
      <c r="E196">
        <v>16412.2561038399</v>
      </c>
      <c r="F196">
        <v>2704.4</v>
      </c>
      <c r="G196">
        <v>77.215401973139805</v>
      </c>
      <c r="H196">
        <f>(Table2[[#This Row],[1Y Return vs Nifty]]-AVERAGE(Table2[1Y Return vs Nifty]))/_xlfn.STDEV.P(Table2[1Y Return vs Nifty])</f>
        <v>0.91599196835248897</v>
      </c>
      <c r="I196">
        <v>6.3567790396881101</v>
      </c>
      <c r="J196">
        <f>(Table2[[#This Row],[1M Return vs Nifty]]-AVERAGE(Table2[1M Return vs Nifty]))/_xlfn.STDEV.P(Table2[1M Return vs Nifty])</f>
        <v>0.91197243265098293</v>
      </c>
      <c r="K196">
        <v>39.575154198527798</v>
      </c>
      <c r="L196">
        <f>(Table2[[#This Row],[6M Return vs Nifty]]-AVERAGE(Table2[6M Return vs Nifty]))/_xlfn.STDEV.P(Table2[6M Return vs Nifty])</f>
        <v>1.2088839774535227</v>
      </c>
      <c r="M196">
        <v>0.81436606004144496</v>
      </c>
      <c r="N196">
        <f>(Table2[[#This Row],[1W Return vs Nifty]]-AVERAGE(Table2[1W Return vs Nifty]))/_xlfn.STDEV.P(Table2[1W Return vs Nifty])</f>
        <v>0.98198316536998742</v>
      </c>
      <c r="O196">
        <v>2732.94</v>
      </c>
      <c r="P196">
        <v>2625.4790978625701</v>
      </c>
      <c r="Q196">
        <v>2006.3633181314999</v>
      </c>
      <c r="R196">
        <v>44.594079444653602</v>
      </c>
      <c r="S196" s="1">
        <f>(Table2[[#This Row],[Close Price]]-Table2[[#This Row],[20D EMA]])/Table2[[#This Row],[20D EMA]]</f>
        <v>-1.0442966182938506E-2</v>
      </c>
      <c r="T196" s="1">
        <f>(Table2[[#This Row],[Close Price]]-Table2[[#This Row],[50D EMA]])/Table2[[#This Row],[50D EMA]]</f>
        <v>3.0059619290696421E-2</v>
      </c>
      <c r="U196" s="1">
        <f>(Table2[[#This Row],[Close Price]]-Table2[[#This Row],[200D EMA]])/Table2[[#This Row],[200D EMA]]</f>
        <v>0.347911405457</v>
      </c>
      <c r="V196">
        <v>1.0518716693415799</v>
      </c>
      <c r="W196">
        <v>2654.2</v>
      </c>
      <c r="X196">
        <v>2747.05</v>
      </c>
      <c r="Y196">
        <v>2654.2</v>
      </c>
      <c r="Z196">
        <v>2967.4</v>
      </c>
      <c r="AA196">
        <v>2431.3000000000002</v>
      </c>
      <c r="AB196">
        <v>3038.6</v>
      </c>
      <c r="AC196" s="1">
        <f>(Table2[[#This Row],[Close Price]]/Table2[[#This Row],[Day Low]])-1</f>
        <v>1.8913420239620393E-2</v>
      </c>
      <c r="AD196" s="1">
        <f>(Table2[[#This Row],[Day High]]/Table2[[#This Row],[Close Price]])-1</f>
        <v>1.5770596065670883E-2</v>
      </c>
      <c r="AE196" s="1">
        <f>(Table2[[#This Row],[Close Price]]/Table2[[#This Row],[Current Week Low]])-1</f>
        <v>1.8913420239620393E-2</v>
      </c>
      <c r="AF196" s="1">
        <f>(Table2[[#This Row],[Current Week High]]/Table2[[#This Row],[Close Price]])-1</f>
        <v>9.7248927673421193E-2</v>
      </c>
      <c r="AG196" s="1">
        <f>(Table2[[#This Row],[Close Price]]/Table2[[#This Row],[Current Month Low]])-1</f>
        <v>0.11232673878172172</v>
      </c>
      <c r="AH196" s="1">
        <f>(Table2[[#This Row],[Current Month High]]/Table2[[#This Row],[Close Price]])-1</f>
        <v>0.12357639402455245</v>
      </c>
      <c r="AI196">
        <v>12.357639402455201</v>
      </c>
      <c r="AJ196">
        <v>120.659268929503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0.21</v>
      </c>
      <c r="AM196" t="s">
        <v>3166</v>
      </c>
      <c r="AN196">
        <v>9.52</v>
      </c>
      <c r="AO196" t="s">
        <v>3166</v>
      </c>
      <c r="AQ196">
        <f>(Table2[[#This Row],[Sharpe Ratio]]-AVERAGE(Table2[Sharpe Ratio]))/_xlfn.STDEV.P(Table2[Sharpe Ratio])</f>
        <v>-0.71296376684109852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3.3058677769858837</v>
      </c>
      <c r="AS196">
        <f>_xlfn.RANK.AVG(Table2[[#This Row],[1Y Return vs Nifty Z-Score]],Table2[1Y Return vs Nifty Z-Score])</f>
        <v>110</v>
      </c>
      <c r="AT196">
        <f>_xlfn.RANK.AVG(Table2[[#This Row],[6M Return vs Nifty Z-Score]],Table2[6M Return vs Nifty Z-Score])</f>
        <v>74</v>
      </c>
      <c r="AU196">
        <f>_xlfn.RANK.AVG(Table2[[#This Row],[Sharpe Ratio Z-Score]],Table2[Sharpe Ratio Z-Score])</f>
        <v>533.5</v>
      </c>
      <c r="AV196">
        <f>(Table2[[#This Row],[Rank 1Y]]+Table2[[#This Row],[Rank 6M]]+Table2[[#This Row],[Rank Sharpe]])/3</f>
        <v>239.16666666666666</v>
      </c>
    </row>
    <row r="197" spans="1:48" x14ac:dyDescent="0.3">
      <c r="A197" t="s">
        <v>410</v>
      </c>
      <c r="B197" t="s">
        <v>411</v>
      </c>
      <c r="C197" t="s">
        <v>3134</v>
      </c>
      <c r="D197" t="s">
        <v>412</v>
      </c>
      <c r="E197">
        <v>55052.883547919897</v>
      </c>
      <c r="F197">
        <v>850.8</v>
      </c>
      <c r="G197">
        <v>2.8380979035161702</v>
      </c>
      <c r="H197">
        <f>(Table2[[#This Row],[1Y Return vs Nifty]]-AVERAGE(Table2[1Y Return vs Nifty]))/_xlfn.STDEV.P(Table2[1Y Return vs Nifty])</f>
        <v>-0.3571867115451639</v>
      </c>
      <c r="I197">
        <v>-8.3933007090294591</v>
      </c>
      <c r="J197">
        <f>(Table2[[#This Row],[1M Return vs Nifty]]-AVERAGE(Table2[1M Return vs Nifty]))/_xlfn.STDEV.P(Table2[1M Return vs Nifty])</f>
        <v>-0.78473370971184941</v>
      </c>
      <c r="K197">
        <v>17.1008111794055</v>
      </c>
      <c r="L197">
        <f>(Table2[[#This Row],[6M Return vs Nifty]]-AVERAGE(Table2[6M Return vs Nifty]))/_xlfn.STDEV.P(Table2[6M Return vs Nifty])</f>
        <v>0.43538869105025962</v>
      </c>
      <c r="M197">
        <v>-6.2659577397948203</v>
      </c>
      <c r="N197">
        <f>(Table2[[#This Row],[1W Return vs Nifty]]-AVERAGE(Table2[1W Return vs Nifty]))/_xlfn.STDEV.P(Table2[1W Return vs Nifty])</f>
        <v>-0.41229944427715054</v>
      </c>
      <c r="O197">
        <v>911.47</v>
      </c>
      <c r="P197">
        <v>937.20295189157798</v>
      </c>
      <c r="Q197">
        <v>844.24799219698104</v>
      </c>
      <c r="R197">
        <v>27.654326463647099</v>
      </c>
      <c r="S197" s="1">
        <f>(Table2[[#This Row],[Close Price]]-Table2[[#This Row],[20D EMA]])/Table2[[#This Row],[20D EMA]]</f>
        <v>-6.6562805138951436E-2</v>
      </c>
      <c r="T197" s="1">
        <f>(Table2[[#This Row],[Close Price]]-Table2[[#This Row],[50D EMA]])/Table2[[#This Row],[50D EMA]]</f>
        <v>-9.2192359954894498E-2</v>
      </c>
      <c r="U197" s="1">
        <f>(Table2[[#This Row],[Close Price]]-Table2[[#This Row],[200D EMA]])/Table2[[#This Row],[200D EMA]]</f>
        <v>7.7607620788871078E-3</v>
      </c>
      <c r="V197">
        <v>0.668345129342099</v>
      </c>
      <c r="W197">
        <v>814.05</v>
      </c>
      <c r="X197">
        <v>865.5</v>
      </c>
      <c r="Y197">
        <v>814.05</v>
      </c>
      <c r="Z197">
        <v>913.7</v>
      </c>
      <c r="AA197">
        <v>814.05</v>
      </c>
      <c r="AB197">
        <v>997.05</v>
      </c>
      <c r="AC197" s="1">
        <f>(Table2[[#This Row],[Close Price]]/Table2[[#This Row],[Day Low]])-1</f>
        <v>4.5144647134696791E-2</v>
      </c>
      <c r="AD197" s="1">
        <f>(Table2[[#This Row],[Day High]]/Table2[[#This Row],[Close Price]])-1</f>
        <v>1.7277856135402114E-2</v>
      </c>
      <c r="AE197" s="1">
        <f>(Table2[[#This Row],[Close Price]]/Table2[[#This Row],[Current Week Low]])-1</f>
        <v>4.5144647134696791E-2</v>
      </c>
      <c r="AF197" s="1">
        <f>(Table2[[#This Row],[Current Week High]]/Table2[[#This Row],[Close Price]])-1</f>
        <v>7.3930418429713374E-2</v>
      </c>
      <c r="AG197" s="1">
        <f>(Table2[[#This Row],[Close Price]]/Table2[[#This Row],[Current Month Low]])-1</f>
        <v>4.5144647134696791E-2</v>
      </c>
      <c r="AH197" s="1">
        <f>(Table2[[#This Row],[Current Month High]]/Table2[[#This Row],[Close Price]])-1</f>
        <v>0.17189703808180545</v>
      </c>
      <c r="AI197">
        <v>39.515749882463503</v>
      </c>
      <c r="AJ197">
        <v>48.585399930143097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-7.0000000000000007E-2</v>
      </c>
      <c r="AM197" t="s">
        <v>3165</v>
      </c>
      <c r="AN197">
        <v>7.0000000000000007E-2</v>
      </c>
      <c r="AO197" t="s">
        <v>3166</v>
      </c>
      <c r="AP197">
        <v>0.14893710611647201</v>
      </c>
      <c r="AQ197">
        <f>(Table2[[#This Row],[Sharpe Ratio]]-AVERAGE(Table2[Sharpe Ratio]))/_xlfn.STDEV.P(Table2[Sharpe Ratio])</f>
        <v>1.0393640514579978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421</v>
      </c>
      <c r="AT197">
        <f>_xlfn.RANK.AVG(Table2[[#This Row],[6M Return vs Nifty Z-Score]],Table2[6M Return vs Nifty Z-Score])</f>
        <v>191</v>
      </c>
      <c r="AU197">
        <f>_xlfn.RANK.AVG(Table2[[#This Row],[Sharpe Ratio Z-Score]],Table2[Sharpe Ratio Z-Score])</f>
        <v>106</v>
      </c>
      <c r="AV197">
        <f>(Table2[[#This Row],[Rank 1Y]]+Table2[[#This Row],[Rank 6M]]+Table2[[#This Row],[Rank Sharpe]])/3</f>
        <v>239.33333333333334</v>
      </c>
    </row>
    <row r="198" spans="1:48" x14ac:dyDescent="0.3">
      <c r="A198" t="s">
        <v>1009</v>
      </c>
      <c r="B198" t="s">
        <v>1010</v>
      </c>
      <c r="C198" t="s">
        <v>3131</v>
      </c>
      <c r="D198" t="s">
        <v>48</v>
      </c>
      <c r="E198">
        <v>13547.0245856</v>
      </c>
      <c r="F198">
        <v>737</v>
      </c>
      <c r="G198">
        <v>10.1584304392413</v>
      </c>
      <c r="H198">
        <f>(Table2[[#This Row],[1Y Return vs Nifty]]-AVERAGE(Table2[1Y Return vs Nifty]))/_xlfn.STDEV.P(Table2[1Y Return vs Nifty])</f>
        <v>-0.23187844135669428</v>
      </c>
      <c r="I198">
        <v>2.1167766895744902</v>
      </c>
      <c r="J198">
        <f>(Table2[[#This Row],[1M Return vs Nifty]]-AVERAGE(Table2[1M Return vs Nifty]))/_xlfn.STDEV.P(Table2[1M Return vs Nifty])</f>
        <v>0.42424367771349852</v>
      </c>
      <c r="K198">
        <v>31.352077510030899</v>
      </c>
      <c r="L198">
        <f>(Table2[[#This Row],[6M Return vs Nifty]]-AVERAGE(Table2[6M Return vs Nifty]))/_xlfn.STDEV.P(Table2[6M Return vs Nifty])</f>
        <v>0.92587187548137317</v>
      </c>
      <c r="M198">
        <v>-7.8237370234199002</v>
      </c>
      <c r="N198">
        <f>(Table2[[#This Row],[1W Return vs Nifty]]-AVERAGE(Table2[1W Return vs Nifty]))/_xlfn.STDEV.P(Table2[1W Return vs Nifty])</f>
        <v>-0.71906289553022074</v>
      </c>
      <c r="O198">
        <v>767.88</v>
      </c>
      <c r="P198">
        <v>749.58731027110002</v>
      </c>
      <c r="Q198">
        <v>647.98736332217902</v>
      </c>
      <c r="R198">
        <v>34.053978807842199</v>
      </c>
      <c r="S198" s="1">
        <f>(Table2[[#This Row],[Close Price]]-Table2[[#This Row],[20D EMA]])/Table2[[#This Row],[20D EMA]]</f>
        <v>-4.0214616867218833E-2</v>
      </c>
      <c r="T198" s="1">
        <f>(Table2[[#This Row],[Close Price]]-Table2[[#This Row],[50D EMA]])/Table2[[#This Row],[50D EMA]]</f>
        <v>-1.6792320385663445E-2</v>
      </c>
      <c r="U198" s="1">
        <f>(Table2[[#This Row],[Close Price]]-Table2[[#This Row],[200D EMA]])/Table2[[#This Row],[200D EMA]]</f>
        <v>0.13736785887530331</v>
      </c>
      <c r="V198">
        <v>0.61098192618008995</v>
      </c>
      <c r="W198">
        <v>718.1</v>
      </c>
      <c r="X198">
        <v>750.5</v>
      </c>
      <c r="Y198">
        <v>718.1</v>
      </c>
      <c r="Z198">
        <v>813.75</v>
      </c>
      <c r="AA198">
        <v>710.75</v>
      </c>
      <c r="AB198">
        <v>824</v>
      </c>
      <c r="AC198" s="1">
        <f>(Table2[[#This Row],[Close Price]]/Table2[[#This Row],[Day Low]])-1</f>
        <v>2.6319454115025787E-2</v>
      </c>
      <c r="AD198" s="1">
        <f>(Table2[[#This Row],[Day High]]/Table2[[#This Row],[Close Price]])-1</f>
        <v>1.8317503392130341E-2</v>
      </c>
      <c r="AE198" s="1">
        <f>(Table2[[#This Row],[Close Price]]/Table2[[#This Row],[Current Week Low]])-1</f>
        <v>2.6319454115025787E-2</v>
      </c>
      <c r="AF198" s="1">
        <f>(Table2[[#This Row],[Current Week High]]/Table2[[#This Row],[Close Price]])-1</f>
        <v>0.10413839891451837</v>
      </c>
      <c r="AG198" s="1">
        <f>(Table2[[#This Row],[Close Price]]/Table2[[#This Row],[Current Month Low]])-1</f>
        <v>3.6932817446359456E-2</v>
      </c>
      <c r="AH198" s="1">
        <f>(Table2[[#This Row],[Current Month High]]/Table2[[#This Row],[Close Price]])-1</f>
        <v>0.11804613297150612</v>
      </c>
      <c r="AI198">
        <v>12.170963364993201</v>
      </c>
      <c r="AJ198">
        <v>64.508928571428498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0.15</v>
      </c>
      <c r="AM198" t="s">
        <v>3166</v>
      </c>
      <c r="AN198">
        <v>0.42</v>
      </c>
      <c r="AO198" t="s">
        <v>3166</v>
      </c>
      <c r="AP198">
        <v>9.2132543197020994E-2</v>
      </c>
      <c r="AQ198">
        <f>(Table2[[#This Row],[Sharpe Ratio]]-AVERAGE(Table2[Sharpe Ratio]))/_xlfn.STDEV.P(Table2[Sharpe Ratio])</f>
        <v>0.37102680222856288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0.77020101853651957</v>
      </c>
      <c r="AS198">
        <f>_xlfn.RANK.AVG(Table2[[#This Row],[1Y Return vs Nifty Z-Score]],Table2[1Y Return vs Nifty Z-Score])</f>
        <v>376</v>
      </c>
      <c r="AT198">
        <f>_xlfn.RANK.AVG(Table2[[#This Row],[6M Return vs Nifty Z-Score]],Table2[6M Return vs Nifty Z-Score])</f>
        <v>93</v>
      </c>
      <c r="AU198">
        <f>_xlfn.RANK.AVG(Table2[[#This Row],[Sharpe Ratio Z-Score]],Table2[Sharpe Ratio Z-Score])</f>
        <v>249</v>
      </c>
      <c r="AV198">
        <f>(Table2[[#This Row],[Rank 1Y]]+Table2[[#This Row],[Rank 6M]]+Table2[[#This Row],[Rank Sharpe]])/3</f>
        <v>239.33333333333334</v>
      </c>
    </row>
    <row r="199" spans="1:48" x14ac:dyDescent="0.3">
      <c r="A199" t="s">
        <v>1048</v>
      </c>
      <c r="B199" t="s">
        <v>1049</v>
      </c>
      <c r="C199" t="s">
        <v>3125</v>
      </c>
      <c r="D199" t="s">
        <v>108</v>
      </c>
      <c r="E199">
        <v>12644.6315358149</v>
      </c>
      <c r="F199">
        <v>18.45</v>
      </c>
      <c r="G199">
        <v>81.745933902106799</v>
      </c>
      <c r="H199">
        <f>(Table2[[#This Row],[1Y Return vs Nifty]]-AVERAGE(Table2[1Y Return vs Nifty]))/_xlfn.STDEV.P(Table2[1Y Return vs Nifty])</f>
        <v>0.99354488227844751</v>
      </c>
      <c r="I199">
        <v>11.9449647648261</v>
      </c>
      <c r="J199">
        <f>(Table2[[#This Row],[1M Return vs Nifty]]-AVERAGE(Table2[1M Return vs Nifty]))/_xlfn.STDEV.P(Table2[1M Return vs Nifty])</f>
        <v>1.5547831296799455</v>
      </c>
      <c r="K199">
        <v>-8.1472247535618401</v>
      </c>
      <c r="L199">
        <f>(Table2[[#This Row],[6M Return vs Nifty]]-AVERAGE(Table2[6M Return vs Nifty]))/_xlfn.STDEV.P(Table2[6M Return vs Nifty])</f>
        <v>-0.43356826882500771</v>
      </c>
      <c r="M199">
        <v>-12.380259244759101</v>
      </c>
      <c r="N199">
        <f>(Table2[[#This Row],[1W Return vs Nifty]]-AVERAGE(Table2[1W Return vs Nifty]))/_xlfn.STDEV.P(Table2[1W Return vs Nifty])</f>
        <v>-1.616349498980604</v>
      </c>
      <c r="O199">
        <v>19.57</v>
      </c>
      <c r="P199">
        <v>19.012703530239701</v>
      </c>
      <c r="Q199">
        <v>17.4276990052428</v>
      </c>
      <c r="R199">
        <v>34.912348655424303</v>
      </c>
      <c r="S199" s="1">
        <f>(Table2[[#This Row],[Close Price]]-Table2[[#This Row],[20D EMA]])/Table2[[#This Row],[20D EMA]]</f>
        <v>-5.7230454777721054E-2</v>
      </c>
      <c r="T199" s="1">
        <f>(Table2[[#This Row],[Close Price]]-Table2[[#This Row],[50D EMA]])/Table2[[#This Row],[50D EMA]]</f>
        <v>-2.9596187062230366E-2</v>
      </c>
      <c r="U199" s="1">
        <f>(Table2[[#This Row],[Close Price]]-Table2[[#This Row],[200D EMA]])/Table2[[#This Row],[200D EMA]]</f>
        <v>5.8659550778887015E-2</v>
      </c>
      <c r="V199">
        <v>2.2830080093466201</v>
      </c>
      <c r="W199">
        <v>17.88</v>
      </c>
      <c r="X199">
        <v>18.84</v>
      </c>
      <c r="Y199">
        <v>17.88</v>
      </c>
      <c r="Z199">
        <v>20.399999999999999</v>
      </c>
      <c r="AA199">
        <v>17.16</v>
      </c>
      <c r="AB199">
        <v>23.77</v>
      </c>
      <c r="AC199" s="1">
        <f>(Table2[[#This Row],[Close Price]]/Table2[[#This Row],[Day Low]])-1</f>
        <v>3.187919463087252E-2</v>
      </c>
      <c r="AD199" s="1">
        <f>(Table2[[#This Row],[Day High]]/Table2[[#This Row],[Close Price]])-1</f>
        <v>2.1138211382113914E-2</v>
      </c>
      <c r="AE199" s="1">
        <f>(Table2[[#This Row],[Close Price]]/Table2[[#This Row],[Current Week Low]])-1</f>
        <v>3.187919463087252E-2</v>
      </c>
      <c r="AF199" s="1">
        <f>(Table2[[#This Row],[Current Week High]]/Table2[[#This Row],[Close Price]])-1</f>
        <v>0.10569105691056913</v>
      </c>
      <c r="AG199" s="1">
        <f>(Table2[[#This Row],[Close Price]]/Table2[[#This Row],[Current Month Low]])-1</f>
        <v>7.5174825174825211E-2</v>
      </c>
      <c r="AH199" s="1">
        <f>(Table2[[#This Row],[Current Month High]]/Table2[[#This Row],[Close Price]])-1</f>
        <v>0.28834688346883475</v>
      </c>
      <c r="AI199">
        <v>30.081300813008099</v>
      </c>
      <c r="AJ199">
        <v>120.95808383233501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0.05</v>
      </c>
      <c r="AM199" t="s">
        <v>3166</v>
      </c>
      <c r="AN199">
        <v>0</v>
      </c>
      <c r="AO199" t="s">
        <v>3167</v>
      </c>
      <c r="AP199">
        <v>0.13040917566986099</v>
      </c>
      <c r="AQ199">
        <f>(Table2[[#This Row],[Sharpe Ratio]]-AVERAGE(Table2[Sharpe Ratio]))/_xlfn.STDEV.P(Table2[Sharpe Ratio])</f>
        <v>0.82137265372184598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1.3197828978746271</v>
      </c>
      <c r="AS199">
        <f>_xlfn.RANK.AVG(Table2[[#This Row],[1Y Return vs Nifty Z-Score]],Table2[1Y Return vs Nifty Z-Score])</f>
        <v>104</v>
      </c>
      <c r="AT199">
        <f>_xlfn.RANK.AVG(Table2[[#This Row],[6M Return vs Nifty Z-Score]],Table2[6M Return vs Nifty Z-Score])</f>
        <v>468</v>
      </c>
      <c r="AU199">
        <f>_xlfn.RANK.AVG(Table2[[#This Row],[Sharpe Ratio Z-Score]],Table2[Sharpe Ratio Z-Score])</f>
        <v>146</v>
      </c>
      <c r="AV199">
        <f>(Table2[[#This Row],[Rank 1Y]]+Table2[[#This Row],[Rank 6M]]+Table2[[#This Row],[Rank Sharpe]])/3</f>
        <v>239.33333333333334</v>
      </c>
    </row>
    <row r="200" spans="1:48" x14ac:dyDescent="0.3">
      <c r="A200" t="s">
        <v>147</v>
      </c>
      <c r="B200" t="s">
        <v>148</v>
      </c>
      <c r="C200" t="s">
        <v>3127</v>
      </c>
      <c r="D200" t="s">
        <v>149</v>
      </c>
      <c r="E200">
        <v>180756.3210156</v>
      </c>
      <c r="F200">
        <v>463</v>
      </c>
      <c r="G200">
        <v>88.5701253593556</v>
      </c>
      <c r="H200">
        <f>(Table2[[#This Row],[1Y Return vs Nifty]]-AVERAGE(Table2[1Y Return vs Nifty]))/_xlfn.STDEV.P(Table2[1Y Return vs Nifty])</f>
        <v>1.1103602896072176</v>
      </c>
      <c r="I200">
        <v>7.5297473389975096</v>
      </c>
      <c r="J200">
        <f>(Table2[[#This Row],[1M Return vs Nifty]]-AVERAGE(Table2[1M Return vs Nifty]))/_xlfn.STDEV.P(Table2[1M Return vs Nifty])</f>
        <v>1.0468993314976267</v>
      </c>
      <c r="K200">
        <v>13.552270062902601</v>
      </c>
      <c r="L200">
        <f>(Table2[[#This Row],[6M Return vs Nifty]]-AVERAGE(Table2[6M Return vs Nifty]))/_xlfn.STDEV.P(Table2[6M Return vs Nifty])</f>
        <v>0.31325921100771648</v>
      </c>
      <c r="M200">
        <v>-3.8620887166063498</v>
      </c>
      <c r="N200">
        <f>(Table2[[#This Row],[1W Return vs Nifty]]-AVERAGE(Table2[1W Return vs Nifty]))/_xlfn.STDEV.P(Table2[1W Return vs Nifty])</f>
        <v>6.1079015473326601E-2</v>
      </c>
      <c r="O200">
        <v>480.68</v>
      </c>
      <c r="P200">
        <v>470.737167364492</v>
      </c>
      <c r="Q200">
        <v>404.64442726371902</v>
      </c>
      <c r="R200">
        <v>30.678117541160901</v>
      </c>
      <c r="S200" s="1">
        <f>(Table2[[#This Row],[Close Price]]-Table2[[#This Row],[20D EMA]])/Table2[[#This Row],[20D EMA]]</f>
        <v>-3.678122659565617E-2</v>
      </c>
      <c r="T200" s="1">
        <f>(Table2[[#This Row],[Close Price]]-Table2[[#This Row],[50D EMA]])/Table2[[#This Row],[50D EMA]]</f>
        <v>-1.6436278885327751E-2</v>
      </c>
      <c r="U200" s="1">
        <f>(Table2[[#This Row],[Close Price]]-Table2[[#This Row],[200D EMA]])/Table2[[#This Row],[200D EMA]]</f>
        <v>0.14421444805478287</v>
      </c>
      <c r="V200">
        <v>0.58395120765518305</v>
      </c>
      <c r="W200">
        <v>454.1</v>
      </c>
      <c r="X200">
        <v>470.8</v>
      </c>
      <c r="Y200">
        <v>454.1</v>
      </c>
      <c r="Z200">
        <v>489.5</v>
      </c>
      <c r="AA200">
        <v>454.1</v>
      </c>
      <c r="AB200">
        <v>521.35</v>
      </c>
      <c r="AC200" s="1">
        <f>(Table2[[#This Row],[Close Price]]/Table2[[#This Row],[Day Low]])-1</f>
        <v>1.9599207223078619E-2</v>
      </c>
      <c r="AD200" s="1">
        <f>(Table2[[#This Row],[Day High]]/Table2[[#This Row],[Close Price]])-1</f>
        <v>1.6846652267818563E-2</v>
      </c>
      <c r="AE200" s="1">
        <f>(Table2[[#This Row],[Close Price]]/Table2[[#This Row],[Current Week Low]])-1</f>
        <v>1.9599207223078619E-2</v>
      </c>
      <c r="AF200" s="1">
        <f>(Table2[[#This Row],[Current Week High]]/Table2[[#This Row],[Close Price]])-1</f>
        <v>5.7235421166306644E-2</v>
      </c>
      <c r="AG200" s="1">
        <f>(Table2[[#This Row],[Close Price]]/Table2[[#This Row],[Current Month Low]])-1</f>
        <v>1.9599207223078619E-2</v>
      </c>
      <c r="AH200" s="1">
        <f>(Table2[[#This Row],[Current Month High]]/Table2[[#This Row],[Close Price]])-1</f>
        <v>0.12602591792656592</v>
      </c>
      <c r="AI200">
        <v>13.099352051835799</v>
      </c>
      <c r="AJ200">
        <v>119.22348484848401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7.0000000000000007E-2</v>
      </c>
      <c r="AM200" t="s">
        <v>3166</v>
      </c>
      <c r="AN200">
        <v>-7.46</v>
      </c>
      <c r="AO200" t="s">
        <v>3165</v>
      </c>
      <c r="AP200">
        <v>3.9913415052178998E-2</v>
      </c>
      <c r="AQ200">
        <f>(Table2[[#This Row],[Sharpe Ratio]]-AVERAGE(Table2[Sharpe Ratio]))/_xlfn.STDEV.P(Table2[Sharpe Ratio])</f>
        <v>-0.24336025873643941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2.2882375888494479</v>
      </c>
      <c r="AS200">
        <f>_xlfn.RANK.AVG(Table2[[#This Row],[1Y Return vs Nifty Z-Score]],Table2[1Y Return vs Nifty Z-Score])</f>
        <v>94</v>
      </c>
      <c r="AT200">
        <f>_xlfn.RANK.AVG(Table2[[#This Row],[6M Return vs Nifty Z-Score]],Table2[6M Return vs Nifty Z-Score])</f>
        <v>223</v>
      </c>
      <c r="AU200">
        <f>_xlfn.RANK.AVG(Table2[[#This Row],[Sharpe Ratio Z-Score]],Table2[Sharpe Ratio Z-Score])</f>
        <v>406</v>
      </c>
      <c r="AV200">
        <f>(Table2[[#This Row],[Rank 1Y]]+Table2[[#This Row],[Rank 6M]]+Table2[[#This Row],[Rank Sharpe]])/3</f>
        <v>241</v>
      </c>
    </row>
    <row r="201" spans="1:48" x14ac:dyDescent="0.3">
      <c r="A201" t="s">
        <v>126</v>
      </c>
      <c r="B201" t="s">
        <v>127</v>
      </c>
      <c r="C201" t="s">
        <v>3127</v>
      </c>
      <c r="D201" t="s">
        <v>128</v>
      </c>
      <c r="E201">
        <v>221279.95603</v>
      </c>
      <c r="F201">
        <v>523.70000000000005</v>
      </c>
      <c r="G201">
        <v>45.853331596977398</v>
      </c>
      <c r="H201">
        <f>(Table2[[#This Row],[1Y Return vs Nifty]]-AVERAGE(Table2[1Y Return vs Nifty]))/_xlfn.STDEV.P(Table2[1Y Return vs Nifty])</f>
        <v>0.37914111230368369</v>
      </c>
      <c r="I201">
        <v>8.1072298575873099</v>
      </c>
      <c r="J201">
        <f>(Table2[[#This Row],[1M Return vs Nifty]]-AVERAGE(Table2[1M Return vs Nifty]))/_xlfn.STDEV.P(Table2[1M Return vs Nifty])</f>
        <v>1.1133273205723069</v>
      </c>
      <c r="K201">
        <v>20.225364439929201</v>
      </c>
      <c r="L201">
        <f>(Table2[[#This Row],[6M Return vs Nifty]]-AVERAGE(Table2[6M Return vs Nifty]))/_xlfn.STDEV.P(Table2[6M Return vs Nifty])</f>
        <v>0.54292585985980713</v>
      </c>
      <c r="M201">
        <v>2.2919048124866501</v>
      </c>
      <c r="N201">
        <f>(Table2[[#This Row],[1W Return vs Nifty]]-AVERAGE(Table2[1W Return vs Nifty]))/_xlfn.STDEV.P(Table2[1W Return vs Nifty])</f>
        <v>1.2729453651018297</v>
      </c>
      <c r="O201">
        <v>510.93</v>
      </c>
      <c r="P201">
        <v>523.67620364306504</v>
      </c>
      <c r="Q201">
        <v>493.850562262925</v>
      </c>
      <c r="R201">
        <v>63.525702064534499</v>
      </c>
      <c r="S201" s="1">
        <f>(Table2[[#This Row],[Close Price]]-Table2[[#This Row],[20D EMA]])/Table2[[#This Row],[20D EMA]]</f>
        <v>2.4993639050359225E-2</v>
      </c>
      <c r="T201" s="1">
        <f>(Table2[[#This Row],[Close Price]]-Table2[[#This Row],[50D EMA]])/Table2[[#This Row],[50D EMA]]</f>
        <v>4.5440974345338141E-5</v>
      </c>
      <c r="U201" s="1">
        <f>(Table2[[#This Row],[Close Price]]-Table2[[#This Row],[200D EMA]])/Table2[[#This Row],[200D EMA]]</f>
        <v>6.04422471451663E-2</v>
      </c>
      <c r="V201">
        <v>0.64364477367387196</v>
      </c>
      <c r="W201">
        <v>515.1</v>
      </c>
      <c r="X201">
        <v>535</v>
      </c>
      <c r="Y201">
        <v>500</v>
      </c>
      <c r="Z201">
        <v>535</v>
      </c>
      <c r="AA201">
        <v>490.5</v>
      </c>
      <c r="AB201">
        <v>535</v>
      </c>
      <c r="AC201" s="1">
        <f>(Table2[[#This Row],[Close Price]]/Table2[[#This Row],[Day Low]])-1</f>
        <v>1.6695787225781356E-2</v>
      </c>
      <c r="AD201" s="1">
        <f>(Table2[[#This Row],[Day High]]/Table2[[#This Row],[Close Price]])-1</f>
        <v>2.157723887721974E-2</v>
      </c>
      <c r="AE201" s="1">
        <f>(Table2[[#This Row],[Close Price]]/Table2[[#This Row],[Current Week Low]])-1</f>
        <v>4.7400000000000109E-2</v>
      </c>
      <c r="AF201" s="1">
        <f>(Table2[[#This Row],[Current Week High]]/Table2[[#This Row],[Close Price]])-1</f>
        <v>2.157723887721974E-2</v>
      </c>
      <c r="AG201" s="1">
        <f>(Table2[[#This Row],[Close Price]]/Table2[[#This Row],[Current Month Low]])-1</f>
        <v>6.7686034658511751E-2</v>
      </c>
      <c r="AH201" s="1">
        <f>(Table2[[#This Row],[Current Month High]]/Table2[[#This Row],[Close Price]])-1</f>
        <v>2.157723887721974E-2</v>
      </c>
      <c r="AI201">
        <v>54.2295207179682</v>
      </c>
      <c r="AJ201">
        <v>84.012649332396293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-0.19</v>
      </c>
      <c r="AM201" t="s">
        <v>3165</v>
      </c>
      <c r="AN201">
        <v>5.71</v>
      </c>
      <c r="AO201" t="s">
        <v>3166</v>
      </c>
      <c r="AP201">
        <v>4.9847864459127998E-2</v>
      </c>
      <c r="AQ201">
        <f>(Table2[[#This Row],[Sharpe Ratio]]-AVERAGE(Table2[Sharpe Ratio]))/_xlfn.STDEV.P(Table2[Sharpe Ratio])</f>
        <v>-0.12647594085753594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196</v>
      </c>
      <c r="AT201">
        <f>_xlfn.RANK.AVG(Table2[[#This Row],[6M Return vs Nifty Z-Score]],Table2[6M Return vs Nifty Z-Score])</f>
        <v>160</v>
      </c>
      <c r="AU201">
        <f>_xlfn.RANK.AVG(Table2[[#This Row],[Sharpe Ratio Z-Score]],Table2[Sharpe Ratio Z-Score])</f>
        <v>368</v>
      </c>
      <c r="AV201">
        <f>(Table2[[#This Row],[Rank 1Y]]+Table2[[#This Row],[Rank 6M]]+Table2[[#This Row],[Rank Sharpe]])/3</f>
        <v>241.33333333333334</v>
      </c>
    </row>
    <row r="202" spans="1:48" x14ac:dyDescent="0.3">
      <c r="A202" t="s">
        <v>511</v>
      </c>
      <c r="B202" t="s">
        <v>512</v>
      </c>
      <c r="C202" t="s">
        <v>3126</v>
      </c>
      <c r="D202" t="s">
        <v>513</v>
      </c>
      <c r="E202">
        <v>39920.25</v>
      </c>
      <c r="F202">
        <v>469.65</v>
      </c>
      <c r="G202">
        <v>59.973802472900097</v>
      </c>
      <c r="H202">
        <f>(Table2[[#This Row],[1Y Return vs Nifty]]-AVERAGE(Table2[1Y Return vs Nifty]))/_xlfn.STDEV.P(Table2[1Y Return vs Nifty])</f>
        <v>0.62085305244757027</v>
      </c>
      <c r="I202">
        <v>4.2792167683692304</v>
      </c>
      <c r="J202">
        <f>(Table2[[#This Row],[1M Return vs Nifty]]-AVERAGE(Table2[1M Return vs Nifty]))/_xlfn.STDEV.P(Table2[1M Return vs Nifty])</f>
        <v>0.6729898151370336</v>
      </c>
      <c r="K202">
        <v>-7.46610790479596</v>
      </c>
      <c r="L202">
        <f>(Table2[[#This Row],[6M Return vs Nifty]]-AVERAGE(Table2[6M Return vs Nifty]))/_xlfn.STDEV.P(Table2[6M Return vs Nifty])</f>
        <v>-0.41012639683960683</v>
      </c>
      <c r="M202">
        <v>-9.6196057811108293</v>
      </c>
      <c r="N202">
        <f>(Table2[[#This Row],[1W Return vs Nifty]]-AVERAGE(Table2[1W Return vs Nifty]))/_xlfn.STDEV.P(Table2[1W Return vs Nifty])</f>
        <v>-1.0727117749946002</v>
      </c>
      <c r="O202">
        <v>494.08</v>
      </c>
      <c r="P202">
        <v>496.362981500221</v>
      </c>
      <c r="Q202">
        <v>446.08562165888901</v>
      </c>
      <c r="R202">
        <v>34.345863208871897</v>
      </c>
      <c r="S202" s="1">
        <f>(Table2[[#This Row],[Close Price]]-Table2[[#This Row],[20D EMA]])/Table2[[#This Row],[20D EMA]]</f>
        <v>-4.944543393782385E-2</v>
      </c>
      <c r="T202" s="1">
        <f>(Table2[[#This Row],[Close Price]]-Table2[[#This Row],[50D EMA]])/Table2[[#This Row],[50D EMA]]</f>
        <v>-5.3817432999300183E-2</v>
      </c>
      <c r="U202" s="1">
        <f>(Table2[[#This Row],[Close Price]]-Table2[[#This Row],[200D EMA]])/Table2[[#This Row],[200D EMA]]</f>
        <v>5.2824787881484515E-2</v>
      </c>
      <c r="V202">
        <v>1.4582963833076299</v>
      </c>
      <c r="W202">
        <v>459.05</v>
      </c>
      <c r="X202">
        <v>477.35</v>
      </c>
      <c r="Y202">
        <v>459.05</v>
      </c>
      <c r="Z202">
        <v>498.65</v>
      </c>
      <c r="AA202">
        <v>459.05</v>
      </c>
      <c r="AB202">
        <v>534.4</v>
      </c>
      <c r="AC202" s="1">
        <f>(Table2[[#This Row],[Close Price]]/Table2[[#This Row],[Day Low]])-1</f>
        <v>2.3091166539592534E-2</v>
      </c>
      <c r="AD202" s="1">
        <f>(Table2[[#This Row],[Day High]]/Table2[[#This Row],[Close Price]])-1</f>
        <v>1.6395187905887454E-2</v>
      </c>
      <c r="AE202" s="1">
        <f>(Table2[[#This Row],[Close Price]]/Table2[[#This Row],[Current Week Low]])-1</f>
        <v>2.3091166539592534E-2</v>
      </c>
      <c r="AF202" s="1">
        <f>(Table2[[#This Row],[Current Week High]]/Table2[[#This Row],[Close Price]])-1</f>
        <v>6.174811029490046E-2</v>
      </c>
      <c r="AG202" s="1">
        <f>(Table2[[#This Row],[Close Price]]/Table2[[#This Row],[Current Month Low]])-1</f>
        <v>2.3091166539592534E-2</v>
      </c>
      <c r="AH202" s="1">
        <f>(Table2[[#This Row],[Current Month High]]/Table2[[#This Row],[Close Price]])-1</f>
        <v>0.13786862557223456</v>
      </c>
      <c r="AI202">
        <v>32.0877249015224</v>
      </c>
      <c r="AJ202">
        <v>94.311129499379305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-0.02</v>
      </c>
      <c r="AM202" t="s">
        <v>3165</v>
      </c>
      <c r="AN202">
        <v>-2.2599999999999998</v>
      </c>
      <c r="AO202" t="s">
        <v>3165</v>
      </c>
      <c r="AP202">
        <v>0.139282917370145</v>
      </c>
      <c r="AQ202">
        <f>(Table2[[#This Row],[Sharpe Ratio]]-AVERAGE(Table2[Sharpe Ratio]))/_xlfn.STDEV.P(Table2[Sharpe Ratio])</f>
        <v>0.92577715599308119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147</v>
      </c>
      <c r="AT202">
        <f>_xlfn.RANK.AVG(Table2[[#This Row],[6M Return vs Nifty Z-Score]],Table2[6M Return vs Nifty Z-Score])</f>
        <v>459</v>
      </c>
      <c r="AU202">
        <f>_xlfn.RANK.AVG(Table2[[#This Row],[Sharpe Ratio Z-Score]],Table2[Sharpe Ratio Z-Score])</f>
        <v>123</v>
      </c>
      <c r="AV202">
        <f>(Table2[[#This Row],[Rank 1Y]]+Table2[[#This Row],[Rank 6M]]+Table2[[#This Row],[Rank Sharpe]])/3</f>
        <v>243</v>
      </c>
    </row>
    <row r="203" spans="1:48" x14ac:dyDescent="0.3">
      <c r="A203" t="s">
        <v>245</v>
      </c>
      <c r="B203" t="s">
        <v>246</v>
      </c>
      <c r="C203" t="s">
        <v>3132</v>
      </c>
      <c r="D203" t="s">
        <v>120</v>
      </c>
      <c r="E203">
        <v>101251.233688269</v>
      </c>
      <c r="F203">
        <v>7830.7</v>
      </c>
      <c r="G203">
        <v>65.541936478136606</v>
      </c>
      <c r="H203">
        <f>(Table2[[#This Row],[1Y Return vs Nifty]]-AVERAGE(Table2[1Y Return vs Nifty]))/_xlfn.STDEV.P(Table2[1Y Return vs Nifty])</f>
        <v>0.71616747115309509</v>
      </c>
      <c r="I203">
        <v>-0.16553842507255601</v>
      </c>
      <c r="J203">
        <f>(Table2[[#This Row],[1M Return vs Nifty]]-AVERAGE(Table2[1M Return vs Nifty]))/_xlfn.STDEV.P(Table2[1M Return vs Nifty])</f>
        <v>0.1617082785970389</v>
      </c>
      <c r="K203">
        <v>25.141055349113799</v>
      </c>
      <c r="L203">
        <f>(Table2[[#This Row],[6M Return vs Nifty]]-AVERAGE(Table2[6M Return vs Nifty]))/_xlfn.STDEV.P(Table2[6M Return vs Nifty])</f>
        <v>0.71210828020617722</v>
      </c>
      <c r="M203">
        <v>-5.0080316708339296</v>
      </c>
      <c r="N203">
        <f>(Table2[[#This Row],[1W Return vs Nifty]]-AVERAGE(Table2[1W Return vs Nifty]))/_xlfn.STDEV.P(Table2[1W Return vs Nifty])</f>
        <v>-0.16458415727085349</v>
      </c>
      <c r="O203">
        <v>8022.42</v>
      </c>
      <c r="P203">
        <v>7776.3386770340803</v>
      </c>
      <c r="Q203">
        <v>6592.5221930744501</v>
      </c>
      <c r="R203">
        <v>39.656607574121502</v>
      </c>
      <c r="S203" s="1">
        <f>(Table2[[#This Row],[Close Price]]-Table2[[#This Row],[20D EMA]])/Table2[[#This Row],[20D EMA]]</f>
        <v>-2.389802578274389E-2</v>
      </c>
      <c r="T203" s="1">
        <f>(Table2[[#This Row],[Close Price]]-Table2[[#This Row],[50D EMA]])/Table2[[#This Row],[50D EMA]]</f>
        <v>6.9906064053595306E-3</v>
      </c>
      <c r="U203" s="1">
        <f>(Table2[[#This Row],[Close Price]]-Table2[[#This Row],[200D EMA]])/Table2[[#This Row],[200D EMA]]</f>
        <v>0.18781549316986376</v>
      </c>
      <c r="V203">
        <v>0.68204437334852097</v>
      </c>
      <c r="W203">
        <v>7551</v>
      </c>
      <c r="X203">
        <v>7946.9</v>
      </c>
      <c r="Y203">
        <v>7551</v>
      </c>
      <c r="Z203">
        <v>8159.75</v>
      </c>
      <c r="AA203">
        <v>7551</v>
      </c>
      <c r="AB203">
        <v>8472</v>
      </c>
      <c r="AC203" s="1">
        <f>(Table2[[#This Row],[Close Price]]/Table2[[#This Row],[Day Low]])-1</f>
        <v>3.7041451463382336E-2</v>
      </c>
      <c r="AD203" s="1">
        <f>(Table2[[#This Row],[Day High]]/Table2[[#This Row],[Close Price]])-1</f>
        <v>1.4839030993397673E-2</v>
      </c>
      <c r="AE203" s="1">
        <f>(Table2[[#This Row],[Close Price]]/Table2[[#This Row],[Current Week Low]])-1</f>
        <v>3.7041451463382336E-2</v>
      </c>
      <c r="AF203" s="1">
        <f>(Table2[[#This Row],[Current Week High]]/Table2[[#This Row],[Close Price]])-1</f>
        <v>4.2020509022181907E-2</v>
      </c>
      <c r="AG203" s="1">
        <f>(Table2[[#This Row],[Close Price]]/Table2[[#This Row],[Current Month Low]])-1</f>
        <v>3.7041451463382336E-2</v>
      </c>
      <c r="AH203" s="1">
        <f>(Table2[[#This Row],[Current Month High]]/Table2[[#This Row],[Close Price]])-1</f>
        <v>8.1895615973029301E-2</v>
      </c>
      <c r="AI203">
        <v>8.1895615973029301</v>
      </c>
      <c r="AJ203">
        <v>97.145051044171097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0.02</v>
      </c>
      <c r="AM203" t="s">
        <v>3166</v>
      </c>
      <c r="AN203">
        <v>-1.95</v>
      </c>
      <c r="AO203" t="s">
        <v>3165</v>
      </c>
      <c r="AP203">
        <v>1.5810052119805001E-2</v>
      </c>
      <c r="AQ203">
        <f>(Table2[[#This Row],[Sharpe Ratio]]-AVERAGE(Table2[Sharpe Ratio]))/_xlfn.STDEV.P(Table2[Sharpe Ratio])</f>
        <v>-0.52694971795372803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0.89845015473172962</v>
      </c>
      <c r="AS203">
        <f>_xlfn.RANK.AVG(Table2[[#This Row],[1Y Return vs Nifty Z-Score]],Table2[1Y Return vs Nifty Z-Score])</f>
        <v>130</v>
      </c>
      <c r="AT203">
        <f>_xlfn.RANK.AVG(Table2[[#This Row],[6M Return vs Nifty Z-Score]],Table2[6M Return vs Nifty Z-Score])</f>
        <v>127</v>
      </c>
      <c r="AU203">
        <f>_xlfn.RANK.AVG(Table2[[#This Row],[Sharpe Ratio Z-Score]],Table2[Sharpe Ratio Z-Score])</f>
        <v>473</v>
      </c>
      <c r="AV203">
        <f>(Table2[[#This Row],[Rank 1Y]]+Table2[[#This Row],[Rank 6M]]+Table2[[#This Row],[Rank Sharpe]])/3</f>
        <v>243.33333333333334</v>
      </c>
    </row>
    <row r="204" spans="1:48" x14ac:dyDescent="0.3">
      <c r="A204" t="s">
        <v>966</v>
      </c>
      <c r="B204" t="s">
        <v>967</v>
      </c>
      <c r="C204" t="s">
        <v>3134</v>
      </c>
      <c r="D204" t="s">
        <v>454</v>
      </c>
      <c r="E204">
        <v>14670.98550284</v>
      </c>
      <c r="F204">
        <v>780.2</v>
      </c>
      <c r="G204">
        <v>15.2420609336226</v>
      </c>
      <c r="H204">
        <f>(Table2[[#This Row],[1Y Return vs Nifty]]-AVERAGE(Table2[1Y Return vs Nifty]))/_xlfn.STDEV.P(Table2[1Y Return vs Nifty])</f>
        <v>-0.14485767550767756</v>
      </c>
      <c r="I204">
        <v>-6.9955182157478202</v>
      </c>
      <c r="J204">
        <f>(Table2[[#This Row],[1M Return vs Nifty]]-AVERAGE(Table2[1M Return vs Nifty]))/_xlfn.STDEV.P(Table2[1M Return vs Nifty])</f>
        <v>-0.62394636602007114</v>
      </c>
      <c r="K204">
        <v>11.9059531584606</v>
      </c>
      <c r="L204">
        <f>(Table2[[#This Row],[6M Return vs Nifty]]-AVERAGE(Table2[6M Return vs Nifty]))/_xlfn.STDEV.P(Table2[6M Return vs Nifty])</f>
        <v>0.25659822810697447</v>
      </c>
      <c r="M204">
        <v>2.6391580621138901</v>
      </c>
      <c r="N204">
        <f>(Table2[[#This Row],[1W Return vs Nifty]]-AVERAGE(Table2[1W Return vs Nifty]))/_xlfn.STDEV.P(Table2[1W Return vs Nifty])</f>
        <v>1.3413277132523358</v>
      </c>
      <c r="O204">
        <v>805.03</v>
      </c>
      <c r="P204">
        <v>824.72790228311396</v>
      </c>
      <c r="Q204">
        <v>742.53328908891399</v>
      </c>
      <c r="R204">
        <v>39.038692250676299</v>
      </c>
      <c r="S204" s="1">
        <f>(Table2[[#This Row],[Close Price]]-Table2[[#This Row],[20D EMA]])/Table2[[#This Row],[20D EMA]]</f>
        <v>-3.0843571047041635E-2</v>
      </c>
      <c r="T204" s="1">
        <f>(Table2[[#This Row],[Close Price]]-Table2[[#This Row],[50D EMA]])/Table2[[#This Row],[50D EMA]]</f>
        <v>-5.3991021959904913E-2</v>
      </c>
      <c r="U204" s="1">
        <f>(Table2[[#This Row],[Close Price]]-Table2[[#This Row],[200D EMA]])/Table2[[#This Row],[200D EMA]]</f>
        <v>5.0727302687402734E-2</v>
      </c>
      <c r="V204">
        <v>0.64572600865845797</v>
      </c>
      <c r="W204">
        <v>763.05</v>
      </c>
      <c r="X204">
        <v>792.8</v>
      </c>
      <c r="Y204">
        <v>750.45</v>
      </c>
      <c r="Z204">
        <v>794.4</v>
      </c>
      <c r="AA204">
        <v>750.45</v>
      </c>
      <c r="AB204">
        <v>878.45</v>
      </c>
      <c r="AC204" s="1">
        <f>(Table2[[#This Row],[Close Price]]/Table2[[#This Row],[Day Low]])-1</f>
        <v>2.2475591376712067E-2</v>
      </c>
      <c r="AD204" s="1">
        <f>(Table2[[#This Row],[Day High]]/Table2[[#This Row],[Close Price]])-1</f>
        <v>1.6149705203793774E-2</v>
      </c>
      <c r="AE204" s="1">
        <f>(Table2[[#This Row],[Close Price]]/Table2[[#This Row],[Current Week Low]])-1</f>
        <v>3.9642880938103753E-2</v>
      </c>
      <c r="AF204" s="1">
        <f>(Table2[[#This Row],[Current Week High]]/Table2[[#This Row],[Close Price]])-1</f>
        <v>1.8200461420148528E-2</v>
      </c>
      <c r="AG204" s="1">
        <f>(Table2[[#This Row],[Close Price]]/Table2[[#This Row],[Current Month Low]])-1</f>
        <v>3.9642880938103753E-2</v>
      </c>
      <c r="AH204" s="1">
        <f>(Table2[[#This Row],[Current Month High]]/Table2[[#This Row],[Close Price]])-1</f>
        <v>0.1259292489105357</v>
      </c>
      <c r="AI204">
        <v>18.764419379646199</v>
      </c>
      <c r="AJ204">
        <v>49.678657074340499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-0.01</v>
      </c>
      <c r="AM204" t="s">
        <v>3165</v>
      </c>
      <c r="AN204">
        <v>-0.2</v>
      </c>
      <c r="AO204" t="s">
        <v>3165</v>
      </c>
      <c r="AP204">
        <v>0.13051001934197501</v>
      </c>
      <c r="AQ204">
        <f>(Table2[[#This Row],[Sharpe Ratio]]-AVERAGE(Table2[Sharpe Ratio]))/_xlfn.STDEV.P(Table2[Sharpe Ratio])</f>
        <v>0.82255913556342708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352</v>
      </c>
      <c r="AT204">
        <f>_xlfn.RANK.AVG(Table2[[#This Row],[6M Return vs Nifty Z-Score]],Table2[6M Return vs Nifty Z-Score])</f>
        <v>238</v>
      </c>
      <c r="AU204">
        <f>_xlfn.RANK.AVG(Table2[[#This Row],[Sharpe Ratio Z-Score]],Table2[Sharpe Ratio Z-Score])</f>
        <v>144</v>
      </c>
      <c r="AV204">
        <f>(Table2[[#This Row],[Rank 1Y]]+Table2[[#This Row],[Rank 6M]]+Table2[[#This Row],[Rank Sharpe]])/3</f>
        <v>244.66666666666666</v>
      </c>
    </row>
    <row r="205" spans="1:48" x14ac:dyDescent="0.3">
      <c r="A205" t="s">
        <v>835</v>
      </c>
      <c r="B205" t="s">
        <v>836</v>
      </c>
      <c r="C205" t="s">
        <v>3122</v>
      </c>
      <c r="D205" t="s">
        <v>37</v>
      </c>
      <c r="E205">
        <v>18362.268243220002</v>
      </c>
      <c r="F205">
        <v>500.05</v>
      </c>
      <c r="G205">
        <v>15.756042058901601</v>
      </c>
      <c r="H205">
        <f>(Table2[[#This Row],[1Y Return vs Nifty]]-AVERAGE(Table2[1Y Return vs Nifty]))/_xlfn.STDEV.P(Table2[1Y Return vs Nifty])</f>
        <v>-0.13605942960779308</v>
      </c>
      <c r="I205">
        <v>-1.4586995283173401</v>
      </c>
      <c r="J205">
        <f>(Table2[[#This Row],[1M Return vs Nifty]]-AVERAGE(Table2[1M Return vs Nifty]))/_xlfn.STDEV.P(Table2[1M Return vs Nifty])</f>
        <v>1.2955565098599218E-2</v>
      </c>
      <c r="K205">
        <v>9.5477151003563208</v>
      </c>
      <c r="L205">
        <f>(Table2[[#This Row],[6M Return vs Nifty]]-AVERAGE(Table2[6M Return vs Nifty]))/_xlfn.STDEV.P(Table2[6M Return vs Nifty])</f>
        <v>0.17543518718478068</v>
      </c>
      <c r="M205">
        <v>-2.6944160313815599</v>
      </c>
      <c r="N205">
        <f>(Table2[[#This Row],[1W Return vs Nifty]]-AVERAGE(Table2[1W Return vs Nifty]))/_xlfn.STDEV.P(Table2[1W Return vs Nifty])</f>
        <v>0.29102128432924396</v>
      </c>
      <c r="O205">
        <v>525.16999999999996</v>
      </c>
      <c r="P205">
        <v>529.15866227444201</v>
      </c>
      <c r="Q205">
        <v>478.48278740615802</v>
      </c>
      <c r="R205">
        <v>29.3781618025405</v>
      </c>
      <c r="S205" s="1">
        <f>(Table2[[#This Row],[Close Price]]-Table2[[#This Row],[20D EMA]])/Table2[[#This Row],[20D EMA]]</f>
        <v>-4.7832130548203344E-2</v>
      </c>
      <c r="T205" s="1">
        <f>(Table2[[#This Row],[Close Price]]-Table2[[#This Row],[50D EMA]])/Table2[[#This Row],[50D EMA]]</f>
        <v>-5.5009327730413539E-2</v>
      </c>
      <c r="U205" s="1">
        <f>(Table2[[#This Row],[Close Price]]-Table2[[#This Row],[200D EMA]])/Table2[[#This Row],[200D EMA]]</f>
        <v>4.5074166012861717E-2</v>
      </c>
      <c r="V205">
        <v>1.0297683865770899</v>
      </c>
      <c r="W205">
        <v>495.2</v>
      </c>
      <c r="X205">
        <v>517.20000000000005</v>
      </c>
      <c r="Y205">
        <v>486.45</v>
      </c>
      <c r="Z205">
        <v>545</v>
      </c>
      <c r="AA205">
        <v>486.45</v>
      </c>
      <c r="AB205">
        <v>573.20000000000005</v>
      </c>
      <c r="AC205" s="1">
        <f>(Table2[[#This Row],[Close Price]]/Table2[[#This Row],[Day Low]])-1</f>
        <v>9.794022617124476E-3</v>
      </c>
      <c r="AD205" s="1">
        <f>(Table2[[#This Row],[Day High]]/Table2[[#This Row],[Close Price]])-1</f>
        <v>3.4296570342965849E-2</v>
      </c>
      <c r="AE205" s="1">
        <f>(Table2[[#This Row],[Close Price]]/Table2[[#This Row],[Current Week Low]])-1</f>
        <v>2.7957652379483999E-2</v>
      </c>
      <c r="AF205" s="1">
        <f>(Table2[[#This Row],[Current Week High]]/Table2[[#This Row],[Close Price]])-1</f>
        <v>8.9891010898910162E-2</v>
      </c>
      <c r="AG205" s="1">
        <f>(Table2[[#This Row],[Close Price]]/Table2[[#This Row],[Current Month Low]])-1</f>
        <v>2.7957652379483999E-2</v>
      </c>
      <c r="AH205" s="1">
        <f>(Table2[[#This Row],[Current Month High]]/Table2[[#This Row],[Close Price]])-1</f>
        <v>0.14628537146285381</v>
      </c>
      <c r="AI205">
        <v>19.158084191580802</v>
      </c>
      <c r="AJ205">
        <v>50.165165165165099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0</v>
      </c>
      <c r="AM205" t="s">
        <v>3167</v>
      </c>
      <c r="AN205">
        <v>-6.27</v>
      </c>
      <c r="AO205" t="s">
        <v>3165</v>
      </c>
      <c r="AP205">
        <v>0.14163503113921599</v>
      </c>
      <c r="AQ205">
        <f>(Table2[[#This Row],[Sharpe Ratio]]-AVERAGE(Table2[Sharpe Ratio]))/_xlfn.STDEV.P(Table2[Sharpe Ratio])</f>
        <v>0.95345108156354441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348</v>
      </c>
      <c r="AT205">
        <f>_xlfn.RANK.AVG(Table2[[#This Row],[6M Return vs Nifty Z-Score]],Table2[6M Return vs Nifty Z-Score])</f>
        <v>266</v>
      </c>
      <c r="AU205">
        <f>_xlfn.RANK.AVG(Table2[[#This Row],[Sharpe Ratio Z-Score]],Table2[Sharpe Ratio Z-Score])</f>
        <v>122</v>
      </c>
      <c r="AV205">
        <f>(Table2[[#This Row],[Rank 1Y]]+Table2[[#This Row],[Rank 6M]]+Table2[[#This Row],[Rank Sharpe]])/3</f>
        <v>245.33333333333334</v>
      </c>
    </row>
    <row r="206" spans="1:48" x14ac:dyDescent="0.3">
      <c r="A206" t="s">
        <v>1261</v>
      </c>
      <c r="B206" t="s">
        <v>1262</v>
      </c>
      <c r="C206" t="s">
        <v>611</v>
      </c>
      <c r="D206" t="s">
        <v>460</v>
      </c>
      <c r="E206">
        <v>8870.0457638600001</v>
      </c>
      <c r="F206">
        <v>338.9</v>
      </c>
      <c r="G206">
        <v>70.995978401048703</v>
      </c>
      <c r="H206">
        <f>(Table2[[#This Row],[1Y Return vs Nifty]]-AVERAGE(Table2[1Y Return vs Nifty]))/_xlfn.STDEV.P(Table2[1Y Return vs Nifty])</f>
        <v>0.80952888001808321</v>
      </c>
      <c r="I206">
        <v>-7.6607483667068301</v>
      </c>
      <c r="J206">
        <f>(Table2[[#This Row],[1M Return vs Nifty]]-AVERAGE(Table2[1M Return vs Nifty]))/_xlfn.STDEV.P(Table2[1M Return vs Nifty])</f>
        <v>-0.70046799183129693</v>
      </c>
      <c r="K206">
        <v>-5.52467599084056</v>
      </c>
      <c r="L206">
        <f>(Table2[[#This Row],[6M Return vs Nifty]]-AVERAGE(Table2[6M Return vs Nifty]))/_xlfn.STDEV.P(Table2[6M Return vs Nifty])</f>
        <v>-0.34330849550920289</v>
      </c>
      <c r="M206">
        <v>-3.0592548114087399</v>
      </c>
      <c r="N206">
        <f>(Table2[[#This Row],[1W Return vs Nifty]]-AVERAGE(Table2[1W Return vs Nifty]))/_xlfn.STDEV.P(Table2[1W Return vs Nifty])</f>
        <v>0.21917593082598497</v>
      </c>
      <c r="O206">
        <v>362.51</v>
      </c>
      <c r="P206">
        <v>373.59668109826998</v>
      </c>
      <c r="Q206">
        <v>336.07032488600299</v>
      </c>
      <c r="R206">
        <v>24.562397380871602</v>
      </c>
      <c r="S206" s="1">
        <f>(Table2[[#This Row],[Close Price]]-Table2[[#This Row],[20D EMA]])/Table2[[#This Row],[20D EMA]]</f>
        <v>-6.5129237814129298E-2</v>
      </c>
      <c r="T206" s="1">
        <f>(Table2[[#This Row],[Close Price]]-Table2[[#This Row],[50D EMA]])/Table2[[#This Row],[50D EMA]]</f>
        <v>-9.2872027118312314E-2</v>
      </c>
      <c r="U206" s="1">
        <f>(Table2[[#This Row],[Close Price]]-Table2[[#This Row],[200D EMA]])/Table2[[#This Row],[200D EMA]]</f>
        <v>8.419889839892369E-3</v>
      </c>
      <c r="V206">
        <v>0.57252448237576603</v>
      </c>
      <c r="W206">
        <v>331</v>
      </c>
      <c r="X206">
        <v>347.05</v>
      </c>
      <c r="Y206">
        <v>331</v>
      </c>
      <c r="Z206">
        <v>365.1</v>
      </c>
      <c r="AA206">
        <v>327.7</v>
      </c>
      <c r="AB206">
        <v>376.9</v>
      </c>
      <c r="AC206" s="1">
        <f>(Table2[[#This Row],[Close Price]]/Table2[[#This Row],[Day Low]])-1</f>
        <v>2.3867069486404713E-2</v>
      </c>
      <c r="AD206" s="1">
        <f>(Table2[[#This Row],[Day High]]/Table2[[#This Row],[Close Price]])-1</f>
        <v>2.4048391856004825E-2</v>
      </c>
      <c r="AE206" s="1">
        <f>(Table2[[#This Row],[Close Price]]/Table2[[#This Row],[Current Week Low]])-1</f>
        <v>2.3867069486404713E-2</v>
      </c>
      <c r="AF206" s="1">
        <f>(Table2[[#This Row],[Current Week High]]/Table2[[#This Row],[Close Price]])-1</f>
        <v>7.730894069046923E-2</v>
      </c>
      <c r="AG206" s="1">
        <f>(Table2[[#This Row],[Close Price]]/Table2[[#This Row],[Current Month Low]])-1</f>
        <v>3.4177601464754348E-2</v>
      </c>
      <c r="AH206" s="1">
        <f>(Table2[[#This Row],[Current Month High]]/Table2[[#This Row],[Close Price]])-1</f>
        <v>0.11212747123045141</v>
      </c>
      <c r="AI206">
        <v>24.3139569194452</v>
      </c>
      <c r="AJ206">
        <v>107.214918985019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-0.11</v>
      </c>
      <c r="AM206" t="s">
        <v>3165</v>
      </c>
      <c r="AN206">
        <v>-0.4</v>
      </c>
      <c r="AO206" t="s">
        <v>3165</v>
      </c>
      <c r="AP206">
        <v>0.113455904828951</v>
      </c>
      <c r="AQ206">
        <f>(Table2[[#This Row],[Sharpe Ratio]]-AVERAGE(Table2[Sharpe Ratio]))/_xlfn.STDEV.P(Table2[Sharpe Ratio])</f>
        <v>0.62190800129027912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119</v>
      </c>
      <c r="AT206">
        <f>_xlfn.RANK.AVG(Table2[[#This Row],[6M Return vs Nifty Z-Score]],Table2[6M Return vs Nifty Z-Score])</f>
        <v>438</v>
      </c>
      <c r="AU206">
        <f>_xlfn.RANK.AVG(Table2[[#This Row],[Sharpe Ratio Z-Score]],Table2[Sharpe Ratio Z-Score])</f>
        <v>180</v>
      </c>
      <c r="AV206">
        <f>(Table2[[#This Row],[Rank 1Y]]+Table2[[#This Row],[Rank 6M]]+Table2[[#This Row],[Rank Sharpe]])/3</f>
        <v>245.66666666666666</v>
      </c>
    </row>
    <row r="207" spans="1:48" x14ac:dyDescent="0.3">
      <c r="A207" t="s">
        <v>121</v>
      </c>
      <c r="B207" t="s">
        <v>122</v>
      </c>
      <c r="C207" t="s">
        <v>3125</v>
      </c>
      <c r="D207" t="s">
        <v>57</v>
      </c>
      <c r="E207">
        <v>226730.15564668499</v>
      </c>
      <c r="F207">
        <v>587.85</v>
      </c>
      <c r="G207">
        <v>59.0353013819079</v>
      </c>
      <c r="H207">
        <f>(Table2[[#This Row],[1Y Return vs Nifty]]-AVERAGE(Table2[1Y Return vs Nifty]))/_xlfn.STDEV.P(Table2[1Y Return vs Nifty])</f>
        <v>0.60478794233019562</v>
      </c>
      <c r="I207">
        <v>-6.3346991470931497</v>
      </c>
      <c r="J207">
        <f>(Table2[[#This Row],[1M Return vs Nifty]]-AVERAGE(Table2[1M Return vs Nifty]))/_xlfn.STDEV.P(Table2[1M Return vs Nifty])</f>
        <v>-0.54793214834274984</v>
      </c>
      <c r="K207">
        <v>-11.6665527941995</v>
      </c>
      <c r="L207">
        <f>(Table2[[#This Row],[6M Return vs Nifty]]-AVERAGE(Table2[6M Return vs Nifty]))/_xlfn.STDEV.P(Table2[6M Return vs Nifty])</f>
        <v>-0.55469232786530498</v>
      </c>
      <c r="M207">
        <v>-4.8588430637036897</v>
      </c>
      <c r="N207">
        <f>(Table2[[#This Row],[1W Return vs Nifty]]-AVERAGE(Table2[1W Return vs Nifty]))/_xlfn.STDEV.P(Table2[1W Return vs Nifty])</f>
        <v>-0.13520540477877355</v>
      </c>
      <c r="O207">
        <v>626.47</v>
      </c>
      <c r="P207">
        <v>647.53466200543505</v>
      </c>
      <c r="Q207">
        <v>612.06997502374395</v>
      </c>
      <c r="R207">
        <v>18.529717065961901</v>
      </c>
      <c r="S207" s="1">
        <f>(Table2[[#This Row],[Close Price]]-Table2[[#This Row],[20D EMA]])/Table2[[#This Row],[20D EMA]]</f>
        <v>-6.1647006241320419E-2</v>
      </c>
      <c r="T207" s="1">
        <f>(Table2[[#This Row],[Close Price]]-Table2[[#This Row],[50D EMA]])/Table2[[#This Row],[50D EMA]]</f>
        <v>-9.21721500136993E-2</v>
      </c>
      <c r="U207" s="1">
        <f>(Table2[[#This Row],[Close Price]]-Table2[[#This Row],[200D EMA]])/Table2[[#This Row],[200D EMA]]</f>
        <v>-3.9570598153919188E-2</v>
      </c>
      <c r="V207">
        <v>0.32773998809834898</v>
      </c>
      <c r="W207">
        <v>578.04999999999995</v>
      </c>
      <c r="X207">
        <v>596</v>
      </c>
      <c r="Y207">
        <v>578.04999999999995</v>
      </c>
      <c r="Z207">
        <v>618.1</v>
      </c>
      <c r="AA207">
        <v>578.04999999999995</v>
      </c>
      <c r="AB207">
        <v>660.8</v>
      </c>
      <c r="AC207" s="1">
        <f>(Table2[[#This Row],[Close Price]]/Table2[[#This Row],[Day Low]])-1</f>
        <v>1.6953550730905764E-2</v>
      </c>
      <c r="AD207" s="1">
        <f>(Table2[[#This Row],[Day High]]/Table2[[#This Row],[Close Price]])-1</f>
        <v>1.3864080973037263E-2</v>
      </c>
      <c r="AE207" s="1">
        <f>(Table2[[#This Row],[Close Price]]/Table2[[#This Row],[Current Week Low]])-1</f>
        <v>1.6953550730905764E-2</v>
      </c>
      <c r="AF207" s="1">
        <f>(Table2[[#This Row],[Current Week High]]/Table2[[#This Row],[Close Price]])-1</f>
        <v>5.1458705452071207E-2</v>
      </c>
      <c r="AG207" s="1">
        <f>(Table2[[#This Row],[Close Price]]/Table2[[#This Row],[Current Month Low]])-1</f>
        <v>1.6953550730905764E-2</v>
      </c>
      <c r="AH207" s="1">
        <f>(Table2[[#This Row],[Current Month High]]/Table2[[#This Row],[Close Price]])-1</f>
        <v>0.12409628306540776</v>
      </c>
      <c r="AI207">
        <v>52.394318278472397</v>
      </c>
      <c r="AJ207">
        <v>103.162260238465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-0.09</v>
      </c>
      <c r="AM207" t="s">
        <v>3165</v>
      </c>
      <c r="AN207">
        <v>-6.01</v>
      </c>
      <c r="AO207" t="s">
        <v>3165</v>
      </c>
      <c r="AP207">
        <v>0.16528330432368199</v>
      </c>
      <c r="AQ207">
        <f>(Table2[[#This Row],[Sharpe Ratio]]-AVERAGE(Table2[Sharpe Ratio]))/_xlfn.STDEV.P(Table2[Sharpe Ratio])</f>
        <v>1.2316861570018285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149</v>
      </c>
      <c r="AT207">
        <f>_xlfn.RANK.AVG(Table2[[#This Row],[6M Return vs Nifty Z-Score]],Table2[6M Return vs Nifty Z-Score])</f>
        <v>505</v>
      </c>
      <c r="AU207">
        <f>_xlfn.RANK.AVG(Table2[[#This Row],[Sharpe Ratio Z-Score]],Table2[Sharpe Ratio Z-Score])</f>
        <v>87</v>
      </c>
      <c r="AV207">
        <f>(Table2[[#This Row],[Rank 1Y]]+Table2[[#This Row],[Rank 6M]]+Table2[[#This Row],[Rank Sharpe]])/3</f>
        <v>247</v>
      </c>
    </row>
    <row r="208" spans="1:48" x14ac:dyDescent="0.3">
      <c r="A208" t="s">
        <v>1263</v>
      </c>
      <c r="B208" t="s">
        <v>1264</v>
      </c>
      <c r="C208" t="s">
        <v>3126</v>
      </c>
      <c r="D208" t="s">
        <v>185</v>
      </c>
      <c r="E208">
        <v>8851.8121327999997</v>
      </c>
      <c r="F208">
        <v>2009.5</v>
      </c>
      <c r="G208">
        <v>64.734365586710993</v>
      </c>
      <c r="H208">
        <f>(Table2[[#This Row],[1Y Return vs Nifty]]-AVERAGE(Table2[1Y Return vs Nifty]))/_xlfn.STDEV.P(Table2[1Y Return vs Nifty])</f>
        <v>0.7023436030480269</v>
      </c>
      <c r="I208">
        <v>-4.8694513906935102</v>
      </c>
      <c r="J208">
        <f>(Table2[[#This Row],[1M Return vs Nifty]]-AVERAGE(Table2[1M Return vs Nifty]))/_xlfn.STDEV.P(Table2[1M Return vs Nifty])</f>
        <v>-0.3793842549943916</v>
      </c>
      <c r="K208">
        <v>-11.753727656940301</v>
      </c>
      <c r="L208">
        <f>(Table2[[#This Row],[6M Return vs Nifty]]-AVERAGE(Table2[6M Return vs Nifty]))/_xlfn.STDEV.P(Table2[6M Return vs Nifty])</f>
        <v>-0.55769260891314187</v>
      </c>
      <c r="M208">
        <v>-7.6463079919357</v>
      </c>
      <c r="N208">
        <f>(Table2[[#This Row],[1W Return vs Nifty]]-AVERAGE(Table2[1W Return vs Nifty]))/_xlfn.STDEV.P(Table2[1W Return vs Nifty])</f>
        <v>-0.68412293797479429</v>
      </c>
      <c r="O208">
        <v>2148.48</v>
      </c>
      <c r="P208">
        <v>2130.1847663368999</v>
      </c>
      <c r="Q208">
        <v>1873.0543186938401</v>
      </c>
      <c r="R208">
        <v>31.599045795983301</v>
      </c>
      <c r="S208" s="1">
        <f>(Table2[[#This Row],[Close Price]]-Table2[[#This Row],[20D EMA]])/Table2[[#This Row],[20D EMA]]</f>
        <v>-6.468759308906763E-2</v>
      </c>
      <c r="T208" s="1">
        <f>(Table2[[#This Row],[Close Price]]-Table2[[#This Row],[50D EMA]])/Table2[[#This Row],[50D EMA]]</f>
        <v>-5.6654600222510912E-2</v>
      </c>
      <c r="U208" s="1">
        <f>(Table2[[#This Row],[Close Price]]-Table2[[#This Row],[200D EMA]])/Table2[[#This Row],[200D EMA]]</f>
        <v>7.2846622729718424E-2</v>
      </c>
      <c r="V208">
        <v>0.50238888869082798</v>
      </c>
      <c r="W208">
        <v>1969.8</v>
      </c>
      <c r="X208">
        <v>2049.9</v>
      </c>
      <c r="Y208">
        <v>1969.8</v>
      </c>
      <c r="Z208">
        <v>2230.1</v>
      </c>
      <c r="AA208">
        <v>1933</v>
      </c>
      <c r="AB208">
        <v>2277</v>
      </c>
      <c r="AC208" s="1">
        <f>(Table2[[#This Row],[Close Price]]/Table2[[#This Row],[Day Low]])-1</f>
        <v>2.0154330388872044E-2</v>
      </c>
      <c r="AD208" s="1">
        <f>(Table2[[#This Row],[Day High]]/Table2[[#This Row],[Close Price]])-1</f>
        <v>2.0104503607862645E-2</v>
      </c>
      <c r="AE208" s="1">
        <f>(Table2[[#This Row],[Close Price]]/Table2[[#This Row],[Current Week Low]])-1</f>
        <v>2.0154330388872044E-2</v>
      </c>
      <c r="AF208" s="1">
        <f>(Table2[[#This Row],[Current Week High]]/Table2[[#This Row],[Close Price]])-1</f>
        <v>0.10977855187857677</v>
      </c>
      <c r="AG208" s="1">
        <f>(Table2[[#This Row],[Close Price]]/Table2[[#This Row],[Current Month Low]])-1</f>
        <v>3.9575788929125721E-2</v>
      </c>
      <c r="AH208" s="1">
        <f>(Table2[[#This Row],[Current Month High]]/Table2[[#This Row],[Close Price]])-1</f>
        <v>0.13311769096790238</v>
      </c>
      <c r="AI208">
        <v>19.382931077382398</v>
      </c>
      <c r="AJ208">
        <v>111.771524923595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0.12</v>
      </c>
      <c r="AM208" t="s">
        <v>3166</v>
      </c>
      <c r="AN208">
        <v>2.41</v>
      </c>
      <c r="AO208" t="s">
        <v>3166</v>
      </c>
      <c r="AP208">
        <v>0.1503270903044</v>
      </c>
      <c r="AQ208">
        <f>(Table2[[#This Row],[Sharpe Ratio]]-AVERAGE(Table2[Sharpe Ratio]))/_xlfn.STDEV.P(Table2[Sharpe Ratio])</f>
        <v>1.055717987847747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0.13686178901344603</v>
      </c>
      <c r="AS208">
        <f>_xlfn.RANK.AVG(Table2[[#This Row],[1Y Return vs Nifty Z-Score]],Table2[1Y Return vs Nifty Z-Score])</f>
        <v>132</v>
      </c>
      <c r="AT208">
        <f>_xlfn.RANK.AVG(Table2[[#This Row],[6M Return vs Nifty Z-Score]],Table2[6M Return vs Nifty Z-Score])</f>
        <v>507</v>
      </c>
      <c r="AU208">
        <f>_xlfn.RANK.AVG(Table2[[#This Row],[Sharpe Ratio Z-Score]],Table2[Sharpe Ratio Z-Score])</f>
        <v>102</v>
      </c>
      <c r="AV208">
        <f>(Table2[[#This Row],[Rank 1Y]]+Table2[[#This Row],[Rank 6M]]+Table2[[#This Row],[Rank Sharpe]])/3</f>
        <v>247</v>
      </c>
    </row>
    <row r="209" spans="1:48" x14ac:dyDescent="0.3">
      <c r="A209" t="s">
        <v>452</v>
      </c>
      <c r="B209" t="s">
        <v>453</v>
      </c>
      <c r="C209" t="s">
        <v>3134</v>
      </c>
      <c r="D209" t="s">
        <v>454</v>
      </c>
      <c r="E209">
        <v>48197.786</v>
      </c>
      <c r="F209">
        <v>4387.6000000000004</v>
      </c>
      <c r="G209">
        <v>36.360975889107202</v>
      </c>
      <c r="H209">
        <f>(Table2[[#This Row],[1Y Return vs Nifty]]-AVERAGE(Table2[1Y Return vs Nifty]))/_xlfn.STDEV.P(Table2[1Y Return vs Nifty])</f>
        <v>0.2166525002137365</v>
      </c>
      <c r="I209">
        <v>14.5157057406898</v>
      </c>
      <c r="J209">
        <f>(Table2[[#This Row],[1M Return vs Nifty]]-AVERAGE(Table2[1M Return vs Nifty]))/_xlfn.STDEV.P(Table2[1M Return vs Nifty])</f>
        <v>1.8504962429972476</v>
      </c>
      <c r="K209">
        <v>8.6999508820909099</v>
      </c>
      <c r="L209">
        <f>(Table2[[#This Row],[6M Return vs Nifty]]-AVERAGE(Table2[6M Return vs Nifty]))/_xlfn.STDEV.P(Table2[6M Return vs Nifty])</f>
        <v>0.14625784365791075</v>
      </c>
      <c r="M209">
        <v>4.3311295988184799</v>
      </c>
      <c r="N209">
        <f>(Table2[[#This Row],[1W Return vs Nifty]]-AVERAGE(Table2[1W Return vs Nifty]))/_xlfn.STDEV.P(Table2[1W Return vs Nifty])</f>
        <v>1.6745167814838915</v>
      </c>
      <c r="O209">
        <v>4457.04</v>
      </c>
      <c r="P209">
        <v>4110.9970122020104</v>
      </c>
      <c r="Q209">
        <v>3572.4864037841598</v>
      </c>
      <c r="R209">
        <v>40.353825601840597</v>
      </c>
      <c r="S209" s="1">
        <f>(Table2[[#This Row],[Close Price]]-Table2[[#This Row],[20D EMA]])/Table2[[#This Row],[20D EMA]]</f>
        <v>-1.5579846714411269E-2</v>
      </c>
      <c r="T209" s="1">
        <f>(Table2[[#This Row],[Close Price]]-Table2[[#This Row],[50D EMA]])/Table2[[#This Row],[50D EMA]]</f>
        <v>6.7283675219659334E-2</v>
      </c>
      <c r="U209" s="1">
        <f>(Table2[[#This Row],[Close Price]]-Table2[[#This Row],[200D EMA]])/Table2[[#This Row],[200D EMA]]</f>
        <v>0.22816422628017019</v>
      </c>
      <c r="V209">
        <v>1.1683400129463699</v>
      </c>
      <c r="W209">
        <v>4334.1000000000004</v>
      </c>
      <c r="X209">
        <v>4675.05</v>
      </c>
      <c r="Y209">
        <v>4334.1000000000004</v>
      </c>
      <c r="Z209">
        <v>4849</v>
      </c>
      <c r="AA209">
        <v>3883.05</v>
      </c>
      <c r="AB209">
        <v>4880.95</v>
      </c>
      <c r="AC209" s="1">
        <f>(Table2[[#This Row],[Close Price]]/Table2[[#This Row],[Day Low]])-1</f>
        <v>1.2343969913015451E-2</v>
      </c>
      <c r="AD209" s="1">
        <f>(Table2[[#This Row],[Day High]]/Table2[[#This Row],[Close Price]])-1</f>
        <v>6.5514176315069728E-2</v>
      </c>
      <c r="AE209" s="1">
        <f>(Table2[[#This Row],[Close Price]]/Table2[[#This Row],[Current Week Low]])-1</f>
        <v>1.2343969913015451E-2</v>
      </c>
      <c r="AF209" s="1">
        <f>(Table2[[#This Row],[Current Week High]]/Table2[[#This Row],[Close Price]])-1</f>
        <v>0.10515999635335938</v>
      </c>
      <c r="AG209" s="1">
        <f>(Table2[[#This Row],[Close Price]]/Table2[[#This Row],[Current Month Low]])-1</f>
        <v>0.12993651897348735</v>
      </c>
      <c r="AH209" s="1">
        <f>(Table2[[#This Row],[Current Month High]]/Table2[[#This Row],[Close Price]])-1</f>
        <v>0.1124418816665147</v>
      </c>
      <c r="AI209">
        <v>11.2441881666514</v>
      </c>
      <c r="AJ209">
        <v>77.205169628432898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0.4</v>
      </c>
      <c r="AM209" t="s">
        <v>3166</v>
      </c>
      <c r="AN209">
        <v>9.8000000000000007</v>
      </c>
      <c r="AO209" t="s">
        <v>3166</v>
      </c>
      <c r="AP209">
        <v>9.4535238833310997E-2</v>
      </c>
      <c r="AQ209">
        <f>(Table2[[#This Row],[Sharpe Ratio]]-AVERAGE(Table2[Sharpe Ratio]))/_xlfn.STDEV.P(Table2[Sharpe Ratio])</f>
        <v>0.39929585157536751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4.2872192199281542</v>
      </c>
      <c r="AS209">
        <f>_xlfn.RANK.AVG(Table2[[#This Row],[1Y Return vs Nifty Z-Score]],Table2[1Y Return vs Nifty Z-Score])</f>
        <v>228</v>
      </c>
      <c r="AT209">
        <f>_xlfn.RANK.AVG(Table2[[#This Row],[6M Return vs Nifty Z-Score]],Table2[6M Return vs Nifty Z-Score])</f>
        <v>276</v>
      </c>
      <c r="AU209">
        <f>_xlfn.RANK.AVG(Table2[[#This Row],[Sharpe Ratio Z-Score]],Table2[Sharpe Ratio Z-Score])</f>
        <v>238</v>
      </c>
      <c r="AV209">
        <f>(Table2[[#This Row],[Rank 1Y]]+Table2[[#This Row],[Rank 6M]]+Table2[[#This Row],[Rank Sharpe]])/3</f>
        <v>247.33333333333334</v>
      </c>
    </row>
    <row r="210" spans="1:48" x14ac:dyDescent="0.3">
      <c r="A210" t="s">
        <v>755</v>
      </c>
      <c r="B210" t="s">
        <v>756</v>
      </c>
      <c r="C210" t="s">
        <v>3122</v>
      </c>
      <c r="D210" t="s">
        <v>125</v>
      </c>
      <c r="E210">
        <v>21477.7834004</v>
      </c>
      <c r="F210">
        <v>857.8</v>
      </c>
      <c r="G210">
        <v>52.222019986193096</v>
      </c>
      <c r="H210">
        <f>(Table2[[#This Row],[1Y Return vs Nifty]]-AVERAGE(Table2[1Y Return vs Nifty]))/_xlfn.STDEV.P(Table2[1Y Return vs Nifty])</f>
        <v>0.48815929167290245</v>
      </c>
      <c r="I210">
        <v>-7.6462354478575696</v>
      </c>
      <c r="J210">
        <f>(Table2[[#This Row],[1M Return vs Nifty]]-AVERAGE(Table2[1M Return vs Nifty]))/_xlfn.STDEV.P(Table2[1M Return vs Nifty])</f>
        <v>-0.69879856637905191</v>
      </c>
      <c r="K210">
        <v>55.528302430561801</v>
      </c>
      <c r="L210">
        <f>(Table2[[#This Row],[6M Return vs Nifty]]-AVERAGE(Table2[6M Return vs Nifty]))/_xlfn.STDEV.P(Table2[6M Return vs Nifty])</f>
        <v>1.7579405149581619</v>
      </c>
      <c r="M210">
        <v>-3.5300277940029798</v>
      </c>
      <c r="N210">
        <f>(Table2[[#This Row],[1W Return vs Nifty]]-AVERAGE(Table2[1W Return vs Nifty]))/_xlfn.STDEV.P(Table2[1W Return vs Nifty])</f>
        <v>0.12646963641356801</v>
      </c>
      <c r="O210">
        <v>883.44</v>
      </c>
      <c r="P210">
        <v>861.03482385264601</v>
      </c>
      <c r="Q210">
        <v>705.14634049558003</v>
      </c>
      <c r="R210">
        <v>42.242977234215097</v>
      </c>
      <c r="S210" s="1">
        <f>(Table2[[#This Row],[Close Price]]-Table2[[#This Row],[20D EMA]])/Table2[[#This Row],[20D EMA]]</f>
        <v>-2.9022910441003462E-2</v>
      </c>
      <c r="T210" s="1">
        <f>(Table2[[#This Row],[Close Price]]-Table2[[#This Row],[50D EMA]])/Table2[[#This Row],[50D EMA]]</f>
        <v>-3.7569024655379718E-3</v>
      </c>
      <c r="U210" s="1">
        <f>(Table2[[#This Row],[Close Price]]-Table2[[#This Row],[200D EMA]])/Table2[[#This Row],[200D EMA]]</f>
        <v>0.21648507655465424</v>
      </c>
      <c r="V210">
        <v>0.65199194779838399</v>
      </c>
      <c r="W210">
        <v>824</v>
      </c>
      <c r="X210">
        <v>866</v>
      </c>
      <c r="Y210">
        <v>822.8</v>
      </c>
      <c r="Z210">
        <v>916.85</v>
      </c>
      <c r="AA210">
        <v>822.8</v>
      </c>
      <c r="AB210">
        <v>965</v>
      </c>
      <c r="AC210" s="1">
        <f>(Table2[[#This Row],[Close Price]]/Table2[[#This Row],[Day Low]])-1</f>
        <v>4.1019417475728126E-2</v>
      </c>
      <c r="AD210" s="1">
        <f>(Table2[[#This Row],[Day High]]/Table2[[#This Row],[Close Price]])-1</f>
        <v>9.5593378409886132E-3</v>
      </c>
      <c r="AE210" s="1">
        <f>(Table2[[#This Row],[Close Price]]/Table2[[#This Row],[Current Week Low]])-1</f>
        <v>4.2537676227515808E-2</v>
      </c>
      <c r="AF210" s="1">
        <f>(Table2[[#This Row],[Current Week High]]/Table2[[#This Row],[Close Price]])-1</f>
        <v>6.8838890184192092E-2</v>
      </c>
      <c r="AG210" s="1">
        <f>(Table2[[#This Row],[Close Price]]/Table2[[#This Row],[Current Month Low]])-1</f>
        <v>4.2537676227515808E-2</v>
      </c>
      <c r="AH210" s="1">
        <f>(Table2[[#This Row],[Current Month High]]/Table2[[#This Row],[Close Price]])-1</f>
        <v>0.12497085567731414</v>
      </c>
      <c r="AI210">
        <v>17.504080205175999</v>
      </c>
      <c r="AJ210">
        <v>90.537538871612597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0.24</v>
      </c>
      <c r="AM210" t="s">
        <v>3166</v>
      </c>
      <c r="AN210">
        <v>0.43</v>
      </c>
      <c r="AO210" t="s">
        <v>3166</v>
      </c>
      <c r="AQ210">
        <f>(Table2[[#This Row],[Sharpe Ratio]]-AVERAGE(Table2[Sharpe Ratio]))/_xlfn.STDEV.P(Table2[Sharpe Ratio])</f>
        <v>-0.71296376684109852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0.96080710982448192</v>
      </c>
      <c r="AS210">
        <f>_xlfn.RANK.AVG(Table2[[#This Row],[1Y Return vs Nifty Z-Score]],Table2[1Y Return vs Nifty Z-Score])</f>
        <v>168</v>
      </c>
      <c r="AT210">
        <f>_xlfn.RANK.AVG(Table2[[#This Row],[6M Return vs Nifty Z-Score]],Table2[6M Return vs Nifty Z-Score])</f>
        <v>46</v>
      </c>
      <c r="AU210">
        <f>_xlfn.RANK.AVG(Table2[[#This Row],[Sharpe Ratio Z-Score]],Table2[Sharpe Ratio Z-Score])</f>
        <v>533.5</v>
      </c>
      <c r="AV210">
        <f>(Table2[[#This Row],[Rank 1Y]]+Table2[[#This Row],[Rank 6M]]+Table2[[#This Row],[Rank Sharpe]])/3</f>
        <v>249.16666666666666</v>
      </c>
    </row>
    <row r="211" spans="1:48" x14ac:dyDescent="0.3">
      <c r="A211" t="s">
        <v>1780</v>
      </c>
      <c r="B211" t="s">
        <v>1781</v>
      </c>
      <c r="C211" t="s">
        <v>3124</v>
      </c>
      <c r="D211" t="s">
        <v>51</v>
      </c>
      <c r="E211">
        <v>4309.85394</v>
      </c>
      <c r="F211">
        <v>535.5</v>
      </c>
      <c r="G211">
        <v>97.611533583999602</v>
      </c>
      <c r="H211">
        <f>(Table2[[#This Row],[1Y Return vs Nifty]]-AVERAGE(Table2[1Y Return vs Nifty]))/_xlfn.STDEV.P(Table2[1Y Return vs Nifty])</f>
        <v>1.2651296555026583</v>
      </c>
      <c r="I211">
        <v>-12.5203979165787</v>
      </c>
      <c r="J211">
        <f>(Table2[[#This Row],[1M Return vs Nifty]]-AVERAGE(Table2[1M Return vs Nifty]))/_xlfn.STDEV.P(Table2[1M Return vs Nifty])</f>
        <v>-1.2594749518930053</v>
      </c>
      <c r="K211">
        <v>26.5671815638586</v>
      </c>
      <c r="L211">
        <f>(Table2[[#This Row],[6M Return vs Nifty]]-AVERAGE(Table2[6M Return vs Nifty]))/_xlfn.STDEV.P(Table2[6M Return vs Nifty])</f>
        <v>0.76119100106625559</v>
      </c>
      <c r="M211">
        <v>-6.6991339567523598</v>
      </c>
      <c r="N211">
        <f>(Table2[[#This Row],[1W Return vs Nifty]]-AVERAGE(Table2[1W Return vs Nifty]))/_xlfn.STDEV.P(Table2[1W Return vs Nifty])</f>
        <v>-0.49760204953802856</v>
      </c>
      <c r="O211">
        <v>561.02</v>
      </c>
      <c r="P211">
        <v>548.04990380360596</v>
      </c>
      <c r="Q211">
        <v>439.489348971379</v>
      </c>
      <c r="R211">
        <v>39.243717994266802</v>
      </c>
      <c r="S211" s="1">
        <f>(Table2[[#This Row],[Close Price]]-Table2[[#This Row],[20D EMA]])/Table2[[#This Row],[20D EMA]]</f>
        <v>-4.5488574382374927E-2</v>
      </c>
      <c r="T211" s="1">
        <f>(Table2[[#This Row],[Close Price]]-Table2[[#This Row],[50D EMA]])/Table2[[#This Row],[50D EMA]]</f>
        <v>-2.2899198989921224E-2</v>
      </c>
      <c r="U211" s="1">
        <f>(Table2[[#This Row],[Close Price]]-Table2[[#This Row],[200D EMA]])/Table2[[#This Row],[200D EMA]]</f>
        <v>0.21845956279334891</v>
      </c>
      <c r="V211">
        <v>0.33182854603302098</v>
      </c>
      <c r="W211">
        <v>511.4</v>
      </c>
      <c r="X211">
        <v>548.20000000000005</v>
      </c>
      <c r="Y211">
        <v>511.4</v>
      </c>
      <c r="Z211">
        <v>561.95000000000005</v>
      </c>
      <c r="AA211">
        <v>511.4</v>
      </c>
      <c r="AB211">
        <v>593.04999999999995</v>
      </c>
      <c r="AC211" s="1">
        <f>(Table2[[#This Row],[Close Price]]/Table2[[#This Row],[Day Low]])-1</f>
        <v>4.7125537739538537E-2</v>
      </c>
      <c r="AD211" s="1">
        <f>(Table2[[#This Row],[Day High]]/Table2[[#This Row],[Close Price]])-1</f>
        <v>2.3716153127917972E-2</v>
      </c>
      <c r="AE211" s="1">
        <f>(Table2[[#This Row],[Close Price]]/Table2[[#This Row],[Current Week Low]])-1</f>
        <v>4.7125537739538537E-2</v>
      </c>
      <c r="AF211" s="1">
        <f>(Table2[[#This Row],[Current Week High]]/Table2[[#This Row],[Close Price]])-1</f>
        <v>4.9393090569561204E-2</v>
      </c>
      <c r="AG211" s="1">
        <f>(Table2[[#This Row],[Close Price]]/Table2[[#This Row],[Current Month Low]])-1</f>
        <v>4.7125537739538537E-2</v>
      </c>
      <c r="AH211" s="1">
        <f>(Table2[[#This Row],[Current Month High]]/Table2[[#This Row],[Close Price]])-1</f>
        <v>0.1074696545284779</v>
      </c>
      <c r="AI211">
        <v>26.050420168067198</v>
      </c>
      <c r="AJ211">
        <v>127.969348659003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0.3</v>
      </c>
      <c r="AM211" t="s">
        <v>3166</v>
      </c>
      <c r="AN211">
        <v>-7.0000000000000007E-2</v>
      </c>
      <c r="AO211" t="s">
        <v>3165</v>
      </c>
      <c r="AP211">
        <v>-6.4090871659499996E-4</v>
      </c>
      <c r="AQ211">
        <f>(Table2[[#This Row],[Sharpe Ratio]]-AVERAGE(Table2[Sharpe Ratio]))/_xlfn.STDEV.P(Table2[Sharpe Ratio])</f>
        <v>-0.72050441404691645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-0.45126075890903639</v>
      </c>
      <c r="AS211">
        <f>_xlfn.RANK.AVG(Table2[[#This Row],[1Y Return vs Nifty Z-Score]],Table2[1Y Return vs Nifty Z-Score])</f>
        <v>76</v>
      </c>
      <c r="AT211">
        <f>_xlfn.RANK.AVG(Table2[[#This Row],[6M Return vs Nifty Z-Score]],Table2[6M Return vs Nifty Z-Score])</f>
        <v>118</v>
      </c>
      <c r="AU211">
        <f>_xlfn.RANK.AVG(Table2[[#This Row],[Sharpe Ratio Z-Score]],Table2[Sharpe Ratio Z-Score])</f>
        <v>561</v>
      </c>
      <c r="AV211">
        <f>(Table2[[#This Row],[Rank 1Y]]+Table2[[#This Row],[Rank 6M]]+Table2[[#This Row],[Rank Sharpe]])/3</f>
        <v>251.66666666666666</v>
      </c>
    </row>
    <row r="212" spans="1:48" x14ac:dyDescent="0.3">
      <c r="A212" t="s">
        <v>550</v>
      </c>
      <c r="B212" t="s">
        <v>551</v>
      </c>
      <c r="C212" t="s">
        <v>3131</v>
      </c>
      <c r="D212" t="s">
        <v>552</v>
      </c>
      <c r="E212">
        <v>36581.217252889997</v>
      </c>
      <c r="F212">
        <v>4051.55</v>
      </c>
      <c r="G212">
        <v>32.411543812624302</v>
      </c>
      <c r="H212">
        <f>(Table2[[#This Row],[1Y Return vs Nifty]]-AVERAGE(Table2[1Y Return vs Nifty]))/_xlfn.STDEV.P(Table2[1Y Return vs Nifty])</f>
        <v>0.14904675972097828</v>
      </c>
      <c r="I212">
        <v>-1.9430013143559499</v>
      </c>
      <c r="J212">
        <f>(Table2[[#This Row],[1M Return vs Nifty]]-AVERAGE(Table2[1M Return vs Nifty]))/_xlfn.STDEV.P(Table2[1M Return vs Nifty])</f>
        <v>-4.275381607952241E-2</v>
      </c>
      <c r="K212">
        <v>-8.3767430975511701</v>
      </c>
      <c r="L212">
        <f>(Table2[[#This Row],[6M Return vs Nifty]]-AVERAGE(Table2[6M Return vs Nifty]))/_xlfn.STDEV.P(Table2[6M Return vs Nifty])</f>
        <v>-0.44146755900972084</v>
      </c>
      <c r="M212">
        <v>-10.1362689255491</v>
      </c>
      <c r="N212">
        <f>(Table2[[#This Row],[1W Return vs Nifty]]-AVERAGE(Table2[1W Return vs Nifty]))/_xlfn.STDEV.P(Table2[1W Return vs Nifty])</f>
        <v>-1.1744549237122544</v>
      </c>
      <c r="O212">
        <v>4266.5200000000004</v>
      </c>
      <c r="P212">
        <v>4321.5599002602903</v>
      </c>
      <c r="Q212">
        <v>3935.26971139124</v>
      </c>
      <c r="R212">
        <v>34.897922393356097</v>
      </c>
      <c r="S212" s="1">
        <f>(Table2[[#This Row],[Close Price]]-Table2[[#This Row],[20D EMA]])/Table2[[#This Row],[20D EMA]]</f>
        <v>-5.0385325745572557E-2</v>
      </c>
      <c r="T212" s="1">
        <f>(Table2[[#This Row],[Close Price]]-Table2[[#This Row],[50D EMA]])/Table2[[#This Row],[50D EMA]]</f>
        <v>-6.2479731044345184E-2</v>
      </c>
      <c r="U212" s="1">
        <f>(Table2[[#This Row],[Close Price]]-Table2[[#This Row],[200D EMA]])/Table2[[#This Row],[200D EMA]]</f>
        <v>2.9548238656214369E-2</v>
      </c>
      <c r="V212">
        <v>2.0935264463142298</v>
      </c>
      <c r="W212">
        <v>3926.55</v>
      </c>
      <c r="X212">
        <v>4139.7</v>
      </c>
      <c r="Y212">
        <v>3926.55</v>
      </c>
      <c r="Z212">
        <v>4139.7</v>
      </c>
      <c r="AA212">
        <v>3926.55</v>
      </c>
      <c r="AB212">
        <v>4725</v>
      </c>
      <c r="AC212" s="1">
        <f>(Table2[[#This Row],[Close Price]]/Table2[[#This Row],[Day Low]])-1</f>
        <v>3.1834562147432299E-2</v>
      </c>
      <c r="AD212" s="1">
        <f>(Table2[[#This Row],[Day High]]/Table2[[#This Row],[Close Price]])-1</f>
        <v>2.1757105305376889E-2</v>
      </c>
      <c r="AE212" s="1">
        <f>(Table2[[#This Row],[Close Price]]/Table2[[#This Row],[Current Week Low]])-1</f>
        <v>3.1834562147432299E-2</v>
      </c>
      <c r="AF212" s="1">
        <f>(Table2[[#This Row],[Current Week High]]/Table2[[#This Row],[Close Price]])-1</f>
        <v>2.1757105305376889E-2</v>
      </c>
      <c r="AG212" s="1">
        <f>(Table2[[#This Row],[Close Price]]/Table2[[#This Row],[Current Month Low]])-1</f>
        <v>3.1834562147432299E-2</v>
      </c>
      <c r="AH212" s="1">
        <f>(Table2[[#This Row],[Current Month High]]/Table2[[#This Row],[Close Price]])-1</f>
        <v>0.16622033542718206</v>
      </c>
      <c r="AI212">
        <v>24.389431205341101</v>
      </c>
      <c r="AJ212">
        <v>74.553013657317607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-0.02</v>
      </c>
      <c r="AM212" t="s">
        <v>3165</v>
      </c>
      <c r="AN212">
        <v>-1.37</v>
      </c>
      <c r="AO212" t="s">
        <v>3165</v>
      </c>
      <c r="AP212">
        <v>0.19816499667173501</v>
      </c>
      <c r="AQ212">
        <f>(Table2[[#This Row],[Sharpe Ratio]]-AVERAGE(Table2[Sharpe Ratio]))/_xlfn.STDEV.P(Table2[Sharpe Ratio])</f>
        <v>1.618557539941055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252</v>
      </c>
      <c r="AT212">
        <f>_xlfn.RANK.AVG(Table2[[#This Row],[6M Return vs Nifty Z-Score]],Table2[6M Return vs Nifty Z-Score])</f>
        <v>470</v>
      </c>
      <c r="AU212">
        <f>_xlfn.RANK.AVG(Table2[[#This Row],[Sharpe Ratio Z-Score]],Table2[Sharpe Ratio Z-Score])</f>
        <v>34</v>
      </c>
      <c r="AV212">
        <f>(Table2[[#This Row],[Rank 1Y]]+Table2[[#This Row],[Rank 6M]]+Table2[[#This Row],[Rank Sharpe]])/3</f>
        <v>252</v>
      </c>
    </row>
    <row r="213" spans="1:48" x14ac:dyDescent="0.3">
      <c r="A213" t="s">
        <v>441</v>
      </c>
      <c r="B213" t="s">
        <v>442</v>
      </c>
      <c r="C213" t="s">
        <v>3119</v>
      </c>
      <c r="D213" t="s">
        <v>21</v>
      </c>
      <c r="E213">
        <v>50428.33897882</v>
      </c>
      <c r="F213">
        <v>7557.8</v>
      </c>
      <c r="G213">
        <v>27.028935854462699</v>
      </c>
      <c r="H213">
        <f>(Table2[[#This Row],[1Y Return vs Nifty]]-AVERAGE(Table2[1Y Return vs Nifty]))/_xlfn.STDEV.P(Table2[1Y Return vs Nifty])</f>
        <v>5.6908145928741785E-2</v>
      </c>
      <c r="I213">
        <v>3.6087234194678501</v>
      </c>
      <c r="J213">
        <f>(Table2[[#This Row],[1M Return vs Nifty]]-AVERAGE(Table2[1M Return vs Nifty]))/_xlfn.STDEV.P(Table2[1M Return vs Nifty])</f>
        <v>0.59586276207189293</v>
      </c>
      <c r="K213">
        <v>35.621418153478501</v>
      </c>
      <c r="L213">
        <f>(Table2[[#This Row],[6M Return vs Nifty]]-AVERAGE(Table2[6M Return vs Nifty]))/_xlfn.STDEV.P(Table2[6M Return vs Nifty])</f>
        <v>1.0728089788684141</v>
      </c>
      <c r="M213">
        <v>-6.2684781927632702</v>
      </c>
      <c r="N213">
        <f>(Table2[[#This Row],[1W Return vs Nifty]]-AVERAGE(Table2[1W Return vs Nifty]))/_xlfn.STDEV.P(Table2[1W Return vs Nifty])</f>
        <v>-0.41279578086311636</v>
      </c>
      <c r="O213">
        <v>7130.55</v>
      </c>
      <c r="P213">
        <v>6807.9912499382999</v>
      </c>
      <c r="Q213">
        <v>6039.7225743359504</v>
      </c>
      <c r="R213">
        <v>64.736173570010905</v>
      </c>
      <c r="S213" s="1">
        <f>(Table2[[#This Row],[Close Price]]-Table2[[#This Row],[20D EMA]])/Table2[[#This Row],[20D EMA]]</f>
        <v>5.9918239126014121E-2</v>
      </c>
      <c r="T213" s="1">
        <f>(Table2[[#This Row],[Close Price]]-Table2[[#This Row],[50D EMA]])/Table2[[#This Row],[50D EMA]]</f>
        <v>0.11013656195114759</v>
      </c>
      <c r="U213" s="1">
        <f>(Table2[[#This Row],[Close Price]]-Table2[[#This Row],[200D EMA]])/Table2[[#This Row],[200D EMA]]</f>
        <v>0.2513488669354913</v>
      </c>
      <c r="V213">
        <v>1.53421097199315</v>
      </c>
      <c r="W213">
        <v>6935</v>
      </c>
      <c r="X213">
        <v>7648.7</v>
      </c>
      <c r="Y213">
        <v>6710.05</v>
      </c>
      <c r="Z213">
        <v>7648.7</v>
      </c>
      <c r="AA213">
        <v>6710.05</v>
      </c>
      <c r="AB213">
        <v>7648.7</v>
      </c>
      <c r="AC213" s="1">
        <f>(Table2[[#This Row],[Close Price]]/Table2[[#This Row],[Day Low]])-1</f>
        <v>8.9805335255948027E-2</v>
      </c>
      <c r="AD213" s="1">
        <f>(Table2[[#This Row],[Day High]]/Table2[[#This Row],[Close Price]])-1</f>
        <v>1.2027309534520469E-2</v>
      </c>
      <c r="AE213" s="1">
        <f>(Table2[[#This Row],[Close Price]]/Table2[[#This Row],[Current Week Low]])-1</f>
        <v>0.12634034023591467</v>
      </c>
      <c r="AF213" s="1">
        <f>(Table2[[#This Row],[Current Week High]]/Table2[[#This Row],[Close Price]])-1</f>
        <v>1.2027309534520469E-2</v>
      </c>
      <c r="AG213" s="1">
        <f>(Table2[[#This Row],[Close Price]]/Table2[[#This Row],[Current Month Low]])-1</f>
        <v>0.12634034023591467</v>
      </c>
      <c r="AH213" s="1">
        <f>(Table2[[#This Row],[Current Month High]]/Table2[[#This Row],[Close Price]])-1</f>
        <v>1.2027309534520469E-2</v>
      </c>
      <c r="AI213">
        <v>1.2027309534520401</v>
      </c>
      <c r="AJ213">
        <v>76.285497696658695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0.17</v>
      </c>
      <c r="AM213" t="s">
        <v>3166</v>
      </c>
      <c r="AN213">
        <v>4.8499999999999996</v>
      </c>
      <c r="AO213" t="s">
        <v>3166</v>
      </c>
      <c r="AP213">
        <v>4.3267086952933E-2</v>
      </c>
      <c r="AQ213">
        <f>(Table2[[#This Row],[Sharpe Ratio]]-AVERAGE(Table2[Sharpe Ratio]))/_xlfn.STDEV.P(Table2[Sharpe Ratio])</f>
        <v>-0.20390244517758382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1.1088816608283485</v>
      </c>
      <c r="AS213">
        <f>_xlfn.RANK.AVG(Table2[[#This Row],[1Y Return vs Nifty Z-Score]],Table2[1Y Return vs Nifty Z-Score])</f>
        <v>280</v>
      </c>
      <c r="AT213">
        <f>_xlfn.RANK.AVG(Table2[[#This Row],[6M Return vs Nifty Z-Score]],Table2[6M Return vs Nifty Z-Score])</f>
        <v>80</v>
      </c>
      <c r="AU213">
        <f>_xlfn.RANK.AVG(Table2[[#This Row],[Sharpe Ratio Z-Score]],Table2[Sharpe Ratio Z-Score])</f>
        <v>397</v>
      </c>
      <c r="AV213">
        <f>(Table2[[#This Row],[Rank 1Y]]+Table2[[#This Row],[Rank 6M]]+Table2[[#This Row],[Rank Sharpe]])/3</f>
        <v>252.33333333333334</v>
      </c>
    </row>
    <row r="214" spans="1:48" x14ac:dyDescent="0.3">
      <c r="A214" t="s">
        <v>370</v>
      </c>
      <c r="B214" t="s">
        <v>371</v>
      </c>
      <c r="C214" t="s">
        <v>3120</v>
      </c>
      <c r="D214" t="s">
        <v>43</v>
      </c>
      <c r="E214">
        <v>63386.472000000002</v>
      </c>
      <c r="F214">
        <v>361.3</v>
      </c>
      <c r="G214">
        <v>40.733698302994597</v>
      </c>
      <c r="H214">
        <f>(Table2[[#This Row],[1Y Return vs Nifty]]-AVERAGE(Table2[1Y Return vs Nifty]))/_xlfn.STDEV.P(Table2[1Y Return vs Nifty])</f>
        <v>0.29150405634516868</v>
      </c>
      <c r="I214">
        <v>-2.70100186199898</v>
      </c>
      <c r="J214">
        <f>(Table2[[#This Row],[1M Return vs Nifty]]-AVERAGE(Table2[1M Return vs Nifty]))/_xlfn.STDEV.P(Table2[1M Return vs Nifty])</f>
        <v>-0.12994684872818582</v>
      </c>
      <c r="K214">
        <v>0.993345552489175</v>
      </c>
      <c r="L214">
        <f>(Table2[[#This Row],[6M Return vs Nifty]]-AVERAGE(Table2[6M Return vs Nifty]))/_xlfn.STDEV.P(Table2[6M Return vs Nifty])</f>
        <v>-0.11897895955120955</v>
      </c>
      <c r="M214">
        <v>-6.5822964763548502</v>
      </c>
      <c r="N214">
        <f>(Table2[[#This Row],[1W Return vs Nifty]]-AVERAGE(Table2[1W Return vs Nifty]))/_xlfn.STDEV.P(Table2[1W Return vs Nifty])</f>
        <v>-0.4745939962796446</v>
      </c>
      <c r="O214">
        <v>385.16</v>
      </c>
      <c r="P214">
        <v>389.87466545476599</v>
      </c>
      <c r="Q214">
        <v>360.318537026211</v>
      </c>
      <c r="R214">
        <v>24.3238447144576</v>
      </c>
      <c r="S214" s="1">
        <f>(Table2[[#This Row],[Close Price]]-Table2[[#This Row],[20D EMA]])/Table2[[#This Row],[20D EMA]]</f>
        <v>-6.1948281233773009E-2</v>
      </c>
      <c r="T214" s="1">
        <f>(Table2[[#This Row],[Close Price]]-Table2[[#This Row],[50D EMA]])/Table2[[#This Row],[50D EMA]]</f>
        <v>-7.3291926833551249E-2</v>
      </c>
      <c r="U214" s="1">
        <f>(Table2[[#This Row],[Close Price]]-Table2[[#This Row],[200D EMA]])/Table2[[#This Row],[200D EMA]]</f>
        <v>2.723875884624864E-3</v>
      </c>
      <c r="V214">
        <v>0.30319613735628398</v>
      </c>
      <c r="W214">
        <v>350.2</v>
      </c>
      <c r="X214">
        <v>367.75</v>
      </c>
      <c r="Y214">
        <v>350.2</v>
      </c>
      <c r="Z214">
        <v>393.5</v>
      </c>
      <c r="AA214">
        <v>350.2</v>
      </c>
      <c r="AB214">
        <v>405.6</v>
      </c>
      <c r="AC214" s="1">
        <f>(Table2[[#This Row],[Close Price]]/Table2[[#This Row],[Day Low]])-1</f>
        <v>3.169617361507715E-2</v>
      </c>
      <c r="AD214" s="1">
        <f>(Table2[[#This Row],[Day High]]/Table2[[#This Row],[Close Price]])-1</f>
        <v>1.7852200387489692E-2</v>
      </c>
      <c r="AE214" s="1">
        <f>(Table2[[#This Row],[Close Price]]/Table2[[#This Row],[Current Week Low]])-1</f>
        <v>3.169617361507715E-2</v>
      </c>
      <c r="AF214" s="1">
        <f>(Table2[[#This Row],[Current Week High]]/Table2[[#This Row],[Close Price]])-1</f>
        <v>8.9122612787157385E-2</v>
      </c>
      <c r="AG214" s="1">
        <f>(Table2[[#This Row],[Close Price]]/Table2[[#This Row],[Current Month Low]])-1</f>
        <v>3.169617361507715E-2</v>
      </c>
      <c r="AH214" s="1">
        <f>(Table2[[#This Row],[Current Month High]]/Table2[[#This Row],[Close Price]])-1</f>
        <v>0.12261278715748691</v>
      </c>
      <c r="AI214">
        <v>29.476889011901399</v>
      </c>
      <c r="AJ214">
        <v>70.023529411764699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-0.1</v>
      </c>
      <c r="AM214" t="s">
        <v>3165</v>
      </c>
      <c r="AN214">
        <v>-0.51</v>
      </c>
      <c r="AO214" t="s">
        <v>3165</v>
      </c>
      <c r="AP214">
        <v>0.115470490023487</v>
      </c>
      <c r="AQ214">
        <f>(Table2[[#This Row],[Sharpe Ratio]]-AVERAGE(Table2[Sharpe Ratio]))/_xlfn.STDEV.P(Table2[Sharpe Ratio])</f>
        <v>0.64561071561560124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214</v>
      </c>
      <c r="AT214">
        <f>_xlfn.RANK.AVG(Table2[[#This Row],[6M Return vs Nifty Z-Score]],Table2[6M Return vs Nifty Z-Score])</f>
        <v>370</v>
      </c>
      <c r="AU214">
        <f>_xlfn.RANK.AVG(Table2[[#This Row],[Sharpe Ratio Z-Score]],Table2[Sharpe Ratio Z-Score])</f>
        <v>175</v>
      </c>
      <c r="AV214">
        <f>(Table2[[#This Row],[Rank 1Y]]+Table2[[#This Row],[Rank 6M]]+Table2[[#This Row],[Rank Sharpe]])/3</f>
        <v>253</v>
      </c>
    </row>
    <row r="215" spans="1:48" x14ac:dyDescent="0.3">
      <c r="A215" t="s">
        <v>144</v>
      </c>
      <c r="B215" t="s">
        <v>145</v>
      </c>
      <c r="C215" t="s">
        <v>3120</v>
      </c>
      <c r="D215" t="s">
        <v>146</v>
      </c>
      <c r="E215">
        <v>182201.110652</v>
      </c>
      <c r="F215">
        <v>139.41999999999999</v>
      </c>
      <c r="G215">
        <v>66.373850705712599</v>
      </c>
      <c r="H215">
        <f>(Table2[[#This Row],[1Y Return vs Nifty]]-AVERAGE(Table2[1Y Return vs Nifty]))/_xlfn.STDEV.P(Table2[1Y Return vs Nifty])</f>
        <v>0.73040804455518826</v>
      </c>
      <c r="I215">
        <v>-9.5659172294808901</v>
      </c>
      <c r="J215">
        <f>(Table2[[#This Row],[1M Return vs Nifty]]-AVERAGE(Table2[1M Return vs Nifty]))/_xlfn.STDEV.P(Table2[1M Return vs Nifty])</f>
        <v>-0.91962014332988173</v>
      </c>
      <c r="K215">
        <v>-14.881017025772801</v>
      </c>
      <c r="L215">
        <f>(Table2[[#This Row],[6M Return vs Nifty]]-AVERAGE(Table2[6M Return vs Nifty]))/_xlfn.STDEV.P(Table2[6M Return vs Nifty])</f>
        <v>-0.66532394585379528</v>
      </c>
      <c r="M215">
        <v>-6.6151054996291503</v>
      </c>
      <c r="N215">
        <f>(Table2[[#This Row],[1W Return vs Nifty]]-AVERAGE(Table2[1W Return vs Nifty]))/_xlfn.STDEV.P(Table2[1W Return vs Nifty])</f>
        <v>-0.4810548661330718</v>
      </c>
      <c r="O215">
        <v>150.63999999999999</v>
      </c>
      <c r="P215">
        <v>160.56475414551201</v>
      </c>
      <c r="Q215">
        <v>151.66777387899401</v>
      </c>
      <c r="R215">
        <v>24.044258445238299</v>
      </c>
      <c r="S215" s="1">
        <f>(Table2[[#This Row],[Close Price]]-Table2[[#This Row],[20D EMA]])/Table2[[#This Row],[20D EMA]]</f>
        <v>-7.4482209240573555E-2</v>
      </c>
      <c r="T215" s="1">
        <f>(Table2[[#This Row],[Close Price]]-Table2[[#This Row],[50D EMA]])/Table2[[#This Row],[50D EMA]]</f>
        <v>-0.13168988585346422</v>
      </c>
      <c r="U215" s="1">
        <f>(Table2[[#This Row],[Close Price]]-Table2[[#This Row],[200D EMA]])/Table2[[#This Row],[200D EMA]]</f>
        <v>-8.0753963520066807E-2</v>
      </c>
      <c r="V215">
        <v>0.529499110304401</v>
      </c>
      <c r="W215">
        <v>133.4</v>
      </c>
      <c r="X215">
        <v>141.37</v>
      </c>
      <c r="Y215">
        <v>133.4</v>
      </c>
      <c r="Z215">
        <v>149</v>
      </c>
      <c r="AA215">
        <v>133.4</v>
      </c>
      <c r="AB215">
        <v>158.69999999999999</v>
      </c>
      <c r="AC215" s="1">
        <f>(Table2[[#This Row],[Close Price]]/Table2[[#This Row],[Day Low]])-1</f>
        <v>4.5127436281859001E-2</v>
      </c>
      <c r="AD215" s="1">
        <f>(Table2[[#This Row],[Day High]]/Table2[[#This Row],[Close Price]])-1</f>
        <v>1.3986515564481605E-2</v>
      </c>
      <c r="AE215" s="1">
        <f>(Table2[[#This Row],[Close Price]]/Table2[[#This Row],[Current Week Low]])-1</f>
        <v>4.5127436281859001E-2</v>
      </c>
      <c r="AF215" s="1">
        <f>(Table2[[#This Row],[Current Week High]]/Table2[[#This Row],[Close Price]])-1</f>
        <v>6.8713240568067713E-2</v>
      </c>
      <c r="AG215" s="1">
        <f>(Table2[[#This Row],[Close Price]]/Table2[[#This Row],[Current Month Low]])-1</f>
        <v>4.5127436281859001E-2</v>
      </c>
      <c r="AH215" s="1">
        <f>(Table2[[#This Row],[Current Month High]]/Table2[[#This Row],[Close Price]])-1</f>
        <v>0.13828718978625743</v>
      </c>
      <c r="AI215">
        <v>64.251900731602305</v>
      </c>
      <c r="AJ215">
        <v>112.045627376425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-0.26</v>
      </c>
      <c r="AM215" t="s">
        <v>3165</v>
      </c>
      <c r="AN215">
        <v>-3.42</v>
      </c>
      <c r="AO215" t="s">
        <v>3165</v>
      </c>
      <c r="AP215">
        <v>0.15513818258473899</v>
      </c>
      <c r="AQ215">
        <f>(Table2[[#This Row],[Sharpe Ratio]]-AVERAGE(Table2[Sharpe Ratio]))/_xlfn.STDEV.P(Table2[Sharpe Ratio])</f>
        <v>1.1123231620657092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126</v>
      </c>
      <c r="AT215">
        <f>_xlfn.RANK.AVG(Table2[[#This Row],[6M Return vs Nifty Z-Score]],Table2[6M Return vs Nifty Z-Score])</f>
        <v>540</v>
      </c>
      <c r="AU215">
        <f>_xlfn.RANK.AVG(Table2[[#This Row],[Sharpe Ratio Z-Score]],Table2[Sharpe Ratio Z-Score])</f>
        <v>98</v>
      </c>
      <c r="AV215">
        <f>(Table2[[#This Row],[Rank 1Y]]+Table2[[#This Row],[Rank 6M]]+Table2[[#This Row],[Rank Sharpe]])/3</f>
        <v>254.66666666666666</v>
      </c>
    </row>
    <row r="216" spans="1:48" x14ac:dyDescent="0.3">
      <c r="A216" t="s">
        <v>1694</v>
      </c>
      <c r="B216" t="s">
        <v>1695</v>
      </c>
      <c r="C216" t="s">
        <v>3127</v>
      </c>
      <c r="D216" t="s">
        <v>128</v>
      </c>
      <c r="E216">
        <v>4888.29</v>
      </c>
      <c r="F216">
        <v>8147.15</v>
      </c>
      <c r="G216">
        <v>11.0573847918736</v>
      </c>
      <c r="H216">
        <f>(Table2[[#This Row],[1Y Return vs Nifty]]-AVERAGE(Table2[1Y Return vs Nifty]))/_xlfn.STDEV.P(Table2[1Y Return vs Nifty])</f>
        <v>-0.2164902859201748</v>
      </c>
      <c r="I216">
        <v>-9.7080363983438698</v>
      </c>
      <c r="J216">
        <f>(Table2[[#This Row],[1M Return vs Nifty]]-AVERAGE(Table2[1M Return vs Nifty]))/_xlfn.STDEV.P(Table2[1M Return vs Nifty])</f>
        <v>-0.93596815438238357</v>
      </c>
      <c r="K216">
        <v>12.521520385255799</v>
      </c>
      <c r="L216">
        <f>(Table2[[#This Row],[6M Return vs Nifty]]-AVERAGE(Table2[6M Return vs Nifty]))/_xlfn.STDEV.P(Table2[6M Return vs Nifty])</f>
        <v>0.27778409093665957</v>
      </c>
      <c r="M216">
        <v>-8.4845165013225898</v>
      </c>
      <c r="N216">
        <f>(Table2[[#This Row],[1W Return vs Nifty]]-AVERAGE(Table2[1W Return vs Nifty]))/_xlfn.STDEV.P(Table2[1W Return vs Nifty])</f>
        <v>-0.84918594652299328</v>
      </c>
      <c r="O216">
        <v>8693.67</v>
      </c>
      <c r="P216">
        <v>8419.7646664913409</v>
      </c>
      <c r="Q216">
        <v>7246.86424498411</v>
      </c>
      <c r="R216">
        <v>31.8286016189838</v>
      </c>
      <c r="S216" s="1">
        <f>(Table2[[#This Row],[Close Price]]-Table2[[#This Row],[20D EMA]])/Table2[[#This Row],[20D EMA]]</f>
        <v>-6.2864129878405839E-2</v>
      </c>
      <c r="T216" s="1">
        <f>(Table2[[#This Row],[Close Price]]-Table2[[#This Row],[50D EMA]])/Table2[[#This Row],[50D EMA]]</f>
        <v>-3.2377943718104464E-2</v>
      </c>
      <c r="U216" s="1">
        <f>(Table2[[#This Row],[Close Price]]-Table2[[#This Row],[200D EMA]])/Table2[[#This Row],[200D EMA]]</f>
        <v>0.12423107768839731</v>
      </c>
      <c r="V216">
        <v>0.52266659306910201</v>
      </c>
      <c r="W216">
        <v>7980.55</v>
      </c>
      <c r="X216">
        <v>8330</v>
      </c>
      <c r="Y216">
        <v>7900</v>
      </c>
      <c r="Z216">
        <v>8781.9500000000007</v>
      </c>
      <c r="AA216">
        <v>7900</v>
      </c>
      <c r="AB216">
        <v>9721.0499999999993</v>
      </c>
      <c r="AC216" s="1">
        <f>(Table2[[#This Row],[Close Price]]/Table2[[#This Row],[Day Low]])-1</f>
        <v>2.0875754177343664E-2</v>
      </c>
      <c r="AD216" s="1">
        <f>(Table2[[#This Row],[Day High]]/Table2[[#This Row],[Close Price]])-1</f>
        <v>2.2443431138496228E-2</v>
      </c>
      <c r="AE216" s="1">
        <f>(Table2[[#This Row],[Close Price]]/Table2[[#This Row],[Current Week Low]])-1</f>
        <v>3.128481012658213E-2</v>
      </c>
      <c r="AF216" s="1">
        <f>(Table2[[#This Row],[Current Week High]]/Table2[[#This Row],[Close Price]])-1</f>
        <v>7.791681753742119E-2</v>
      </c>
      <c r="AG216" s="1">
        <f>(Table2[[#This Row],[Close Price]]/Table2[[#This Row],[Current Month Low]])-1</f>
        <v>3.128481012658213E-2</v>
      </c>
      <c r="AH216" s="1">
        <f>(Table2[[#This Row],[Current Month High]]/Table2[[#This Row],[Close Price]])-1</f>
        <v>0.19318411960010562</v>
      </c>
      <c r="AI216">
        <v>19.318411960010501</v>
      </c>
      <c r="AJ216">
        <v>72.096830409480205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0.14000000000000001</v>
      </c>
      <c r="AM216" t="s">
        <v>3166</v>
      </c>
      <c r="AN216">
        <v>-7.09</v>
      </c>
      <c r="AO216" t="s">
        <v>3165</v>
      </c>
      <c r="AP216">
        <v>0.123832306928783</v>
      </c>
      <c r="AQ216">
        <f>(Table2[[#This Row],[Sharpe Ratio]]-AVERAGE(Table2[Sharpe Ratio]))/_xlfn.STDEV.P(Table2[Sharpe Ratio])</f>
        <v>0.74399213819551335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-0.97986815769337876</v>
      </c>
      <c r="AS216">
        <f>_xlfn.RANK.AVG(Table2[[#This Row],[1Y Return vs Nifty Z-Score]],Table2[1Y Return vs Nifty Z-Score])</f>
        <v>374</v>
      </c>
      <c r="AT216">
        <f>_xlfn.RANK.AVG(Table2[[#This Row],[6M Return vs Nifty Z-Score]],Table2[6M Return vs Nifty Z-Score])</f>
        <v>233</v>
      </c>
      <c r="AU216">
        <f>_xlfn.RANK.AVG(Table2[[#This Row],[Sharpe Ratio Z-Score]],Table2[Sharpe Ratio Z-Score])</f>
        <v>159</v>
      </c>
      <c r="AV216">
        <f>(Table2[[#This Row],[Rank 1Y]]+Table2[[#This Row],[Rank 6M]]+Table2[[#This Row],[Rank Sharpe]])/3</f>
        <v>255.33333333333334</v>
      </c>
    </row>
    <row r="217" spans="1:48" x14ac:dyDescent="0.3">
      <c r="A217" t="s">
        <v>241</v>
      </c>
      <c r="B217" t="s">
        <v>242</v>
      </c>
      <c r="C217" t="s">
        <v>3126</v>
      </c>
      <c r="D217" t="s">
        <v>80</v>
      </c>
      <c r="E217">
        <v>102903.76931926</v>
      </c>
      <c r="F217">
        <v>5145.7</v>
      </c>
      <c r="G217">
        <v>36.6346923928932</v>
      </c>
      <c r="H217">
        <f>(Table2[[#This Row],[1Y Return vs Nifty]]-AVERAGE(Table2[1Y Return vs Nifty]))/_xlfn.STDEV.P(Table2[1Y Return vs Nifty])</f>
        <v>0.2213379351231578</v>
      </c>
      <c r="I217">
        <v>-8.6531138913837395</v>
      </c>
      <c r="J217">
        <f>(Table2[[#This Row],[1M Return vs Nifty]]-AVERAGE(Table2[1M Return vs Nifty]))/_xlfn.STDEV.P(Table2[1M Return vs Nifty])</f>
        <v>-0.81462009879429964</v>
      </c>
      <c r="K217">
        <v>9.1836002932990599</v>
      </c>
      <c r="L217">
        <f>(Table2[[#This Row],[6M Return vs Nifty]]-AVERAGE(Table2[6M Return vs Nifty]))/_xlfn.STDEV.P(Table2[6M Return vs Nifty])</f>
        <v>0.16290351554798174</v>
      </c>
      <c r="M217">
        <v>-3.8514308578082002</v>
      </c>
      <c r="N217">
        <f>(Table2[[#This Row],[1W Return vs Nifty]]-AVERAGE(Table2[1W Return vs Nifty]))/_xlfn.STDEV.P(Table2[1W Return vs Nifty])</f>
        <v>6.3177799031598106E-2</v>
      </c>
      <c r="O217">
        <v>5457.02</v>
      </c>
      <c r="P217">
        <v>5528.3517754157201</v>
      </c>
      <c r="Q217">
        <v>5008.9968248287196</v>
      </c>
      <c r="R217">
        <v>19.9874638137914</v>
      </c>
      <c r="S217" s="1">
        <f>(Table2[[#This Row],[Close Price]]-Table2[[#This Row],[20D EMA]])/Table2[[#This Row],[20D EMA]]</f>
        <v>-5.7049451898655422E-2</v>
      </c>
      <c r="T217" s="1">
        <f>(Table2[[#This Row],[Close Price]]-Table2[[#This Row],[50D EMA]])/Table2[[#This Row],[50D EMA]]</f>
        <v>-6.9216249428509943E-2</v>
      </c>
      <c r="U217" s="1">
        <f>(Table2[[#This Row],[Close Price]]-Table2[[#This Row],[200D EMA]])/Table2[[#This Row],[200D EMA]]</f>
        <v>2.7291527615602898E-2</v>
      </c>
      <c r="V217">
        <v>0.82477599307974503</v>
      </c>
      <c r="W217">
        <v>5120.55</v>
      </c>
      <c r="X217">
        <v>5280</v>
      </c>
      <c r="Y217">
        <v>5085.05</v>
      </c>
      <c r="Z217">
        <v>5280</v>
      </c>
      <c r="AA217">
        <v>5085.05</v>
      </c>
      <c r="AB217">
        <v>5794</v>
      </c>
      <c r="AC217" s="1">
        <f>(Table2[[#This Row],[Close Price]]/Table2[[#This Row],[Day Low]])-1</f>
        <v>4.9115817636775638E-3</v>
      </c>
      <c r="AD217" s="1">
        <f>(Table2[[#This Row],[Day High]]/Table2[[#This Row],[Close Price]])-1</f>
        <v>2.6099461686456715E-2</v>
      </c>
      <c r="AE217" s="1">
        <f>(Table2[[#This Row],[Close Price]]/Table2[[#This Row],[Current Week Low]])-1</f>
        <v>1.1927119694004951E-2</v>
      </c>
      <c r="AF217" s="1">
        <f>(Table2[[#This Row],[Current Week High]]/Table2[[#This Row],[Close Price]])-1</f>
        <v>2.6099461686456715E-2</v>
      </c>
      <c r="AG217" s="1">
        <f>(Table2[[#This Row],[Close Price]]/Table2[[#This Row],[Current Month Low]])-1</f>
        <v>1.1927119694004951E-2</v>
      </c>
      <c r="AH217" s="1">
        <f>(Table2[[#This Row],[Current Month High]]/Table2[[#This Row],[Close Price]])-1</f>
        <v>0.12598868958547915</v>
      </c>
      <c r="AI217">
        <v>21.387760654527</v>
      </c>
      <c r="AJ217">
        <v>69.182968929804304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0</v>
      </c>
      <c r="AM217" t="s">
        <v>3167</v>
      </c>
      <c r="AN217">
        <v>-6.47</v>
      </c>
      <c r="AO217" t="s">
        <v>3165</v>
      </c>
      <c r="AP217">
        <v>8.4513646167770004E-2</v>
      </c>
      <c r="AQ217">
        <f>(Table2[[#This Row],[Sharpe Ratio]]-AVERAGE(Table2[Sharpe Ratio]))/_xlfn.STDEV.P(Table2[Sharpe Ratio])</f>
        <v>0.28138624483333435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227</v>
      </c>
      <c r="AT217">
        <f>_xlfn.RANK.AVG(Table2[[#This Row],[6M Return vs Nifty Z-Score]],Table2[6M Return vs Nifty Z-Score])</f>
        <v>268</v>
      </c>
      <c r="AU217">
        <f>_xlfn.RANK.AVG(Table2[[#This Row],[Sharpe Ratio Z-Score]],Table2[Sharpe Ratio Z-Score])</f>
        <v>272</v>
      </c>
      <c r="AV217">
        <f>(Table2[[#This Row],[Rank 1Y]]+Table2[[#This Row],[Rank 6M]]+Table2[[#This Row],[Rank Sharpe]])/3</f>
        <v>255.66666666666666</v>
      </c>
    </row>
    <row r="218" spans="1:48" x14ac:dyDescent="0.3">
      <c r="A218" t="s">
        <v>867</v>
      </c>
      <c r="B218" t="s">
        <v>868</v>
      </c>
      <c r="C218" t="s">
        <v>3124</v>
      </c>
      <c r="D218" t="s">
        <v>51</v>
      </c>
      <c r="E218">
        <v>17378.668051519999</v>
      </c>
      <c r="F218">
        <v>1276.8499999999999</v>
      </c>
      <c r="G218">
        <v>27.8069098245664</v>
      </c>
      <c r="H218">
        <f>(Table2[[#This Row],[1Y Return vs Nifty]]-AVERAGE(Table2[1Y Return vs Nifty]))/_xlfn.STDEV.P(Table2[1Y Return vs Nifty])</f>
        <v>7.0225378714218564E-2</v>
      </c>
      <c r="I218">
        <v>0.63311558562103298</v>
      </c>
      <c r="J218">
        <f>(Table2[[#This Row],[1M Return vs Nifty]]-AVERAGE(Table2[1M Return vs Nifty]))/_xlfn.STDEV.P(Table2[1M Return vs Nifty])</f>
        <v>0.25357769141728753</v>
      </c>
      <c r="K218">
        <v>35.360508844539197</v>
      </c>
      <c r="L218">
        <f>(Table2[[#This Row],[6M Return vs Nifty]]-AVERAGE(Table2[6M Return vs Nifty]))/_xlfn.STDEV.P(Table2[6M Return vs Nifty])</f>
        <v>1.0638293116776281</v>
      </c>
      <c r="M218">
        <v>-4.95235882080856</v>
      </c>
      <c r="N218">
        <f>(Table2[[#This Row],[1W Return vs Nifty]]-AVERAGE(Table2[1W Return vs Nifty]))/_xlfn.STDEV.P(Table2[1W Return vs Nifty])</f>
        <v>-0.15362086112588605</v>
      </c>
      <c r="O218">
        <v>1340.25</v>
      </c>
      <c r="P218">
        <v>1307.0269825453299</v>
      </c>
      <c r="Q218">
        <v>1092.80736453279</v>
      </c>
      <c r="R218">
        <v>26.8409370634628</v>
      </c>
      <c r="S218" s="1">
        <f>(Table2[[#This Row],[Close Price]]-Table2[[#This Row],[20D EMA]])/Table2[[#This Row],[20D EMA]]</f>
        <v>-4.7304607349375187E-2</v>
      </c>
      <c r="T218" s="1">
        <f>(Table2[[#This Row],[Close Price]]-Table2[[#This Row],[50D EMA]])/Table2[[#This Row],[50D EMA]]</f>
        <v>-2.3088262865516955E-2</v>
      </c>
      <c r="U218" s="1">
        <f>(Table2[[#This Row],[Close Price]]-Table2[[#This Row],[200D EMA]])/Table2[[#This Row],[200D EMA]]</f>
        <v>0.1684126969128672</v>
      </c>
      <c r="V218">
        <v>0.273134875142236</v>
      </c>
      <c r="W218">
        <v>1260.8499999999999</v>
      </c>
      <c r="X218">
        <v>1301.8499999999999</v>
      </c>
      <c r="Y218">
        <v>1250.3499999999999</v>
      </c>
      <c r="Z218">
        <v>1363.75</v>
      </c>
      <c r="AA218">
        <v>1250.3499999999999</v>
      </c>
      <c r="AB218">
        <v>1440.85</v>
      </c>
      <c r="AC218" s="1">
        <f>(Table2[[#This Row],[Close Price]]/Table2[[#This Row],[Day Low]])-1</f>
        <v>1.2689852083911601E-2</v>
      </c>
      <c r="AD218" s="1">
        <f>(Table2[[#This Row],[Day High]]/Table2[[#This Row],[Close Price]])-1</f>
        <v>1.9579433762775489E-2</v>
      </c>
      <c r="AE218" s="1">
        <f>(Table2[[#This Row],[Close Price]]/Table2[[#This Row],[Current Week Low]])-1</f>
        <v>2.1194065661614747E-2</v>
      </c>
      <c r="AF218" s="1">
        <f>(Table2[[#This Row],[Current Week High]]/Table2[[#This Row],[Close Price]])-1</f>
        <v>6.8058111759407902E-2</v>
      </c>
      <c r="AG218" s="1">
        <f>(Table2[[#This Row],[Close Price]]/Table2[[#This Row],[Current Month Low]])-1</f>
        <v>2.1194065661614747E-2</v>
      </c>
      <c r="AH218" s="1">
        <f>(Table2[[#This Row],[Current Month High]]/Table2[[#This Row],[Close Price]])-1</f>
        <v>0.12844108548380784</v>
      </c>
      <c r="AI218">
        <v>19.203508634530198</v>
      </c>
      <c r="AJ218">
        <v>58.812189054726304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0.14000000000000001</v>
      </c>
      <c r="AM218" t="s">
        <v>3166</v>
      </c>
      <c r="AN218">
        <v>-3.56</v>
      </c>
      <c r="AO218" t="s">
        <v>3165</v>
      </c>
      <c r="AP218">
        <v>3.7627602558015998E-2</v>
      </c>
      <c r="AQ218">
        <f>(Table2[[#This Row],[Sharpe Ratio]]-AVERAGE(Table2[Sharpe Ratio]))/_xlfn.STDEV.P(Table2[Sharpe Ratio])</f>
        <v>-0.27025411296377405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0.96375740771947416</v>
      </c>
      <c r="AS218">
        <f>_xlfn.RANK.AVG(Table2[[#This Row],[1Y Return vs Nifty Z-Score]],Table2[1Y Return vs Nifty Z-Score])</f>
        <v>275</v>
      </c>
      <c r="AT218">
        <f>_xlfn.RANK.AVG(Table2[[#This Row],[6M Return vs Nifty Z-Score]],Table2[6M Return vs Nifty Z-Score])</f>
        <v>84</v>
      </c>
      <c r="AU218">
        <f>_xlfn.RANK.AVG(Table2[[#This Row],[Sharpe Ratio Z-Score]],Table2[Sharpe Ratio Z-Score])</f>
        <v>410</v>
      </c>
      <c r="AV218">
        <f>(Table2[[#This Row],[Rank 1Y]]+Table2[[#This Row],[Rank 6M]]+Table2[[#This Row],[Rank Sharpe]])/3</f>
        <v>256.33333333333331</v>
      </c>
    </row>
    <row r="219" spans="1:48" x14ac:dyDescent="0.3">
      <c r="A219" t="s">
        <v>408</v>
      </c>
      <c r="B219" t="s">
        <v>409</v>
      </c>
      <c r="C219" t="s">
        <v>3133</v>
      </c>
      <c r="D219" t="s">
        <v>138</v>
      </c>
      <c r="E219">
        <v>55979.334358779997</v>
      </c>
      <c r="F219">
        <v>1565.9</v>
      </c>
      <c r="G219">
        <v>47.086431445994201</v>
      </c>
      <c r="H219">
        <f>(Table2[[#This Row],[1Y Return vs Nifty]]-AVERAGE(Table2[1Y Return vs Nifty]))/_xlfn.STDEV.P(Table2[1Y Return vs Nifty])</f>
        <v>0.4002491163862677</v>
      </c>
      <c r="I219">
        <v>-9.7765548330743499</v>
      </c>
      <c r="J219">
        <f>(Table2[[#This Row],[1M Return vs Nifty]]-AVERAGE(Table2[1M Return vs Nifty]))/_xlfn.STDEV.P(Table2[1M Return vs Nifty])</f>
        <v>-0.94384985068862892</v>
      </c>
      <c r="K219">
        <v>-10.337400562995301</v>
      </c>
      <c r="L219">
        <f>(Table2[[#This Row],[6M Return vs Nifty]]-AVERAGE(Table2[6M Return vs Nifty]))/_xlfn.STDEV.P(Table2[6M Return vs Nifty])</f>
        <v>-0.50894714257227658</v>
      </c>
      <c r="M219">
        <v>-2.1910021366383599</v>
      </c>
      <c r="N219">
        <f>(Table2[[#This Row],[1W Return vs Nifty]]-AVERAGE(Table2[1W Return vs Nifty]))/_xlfn.STDEV.P(Table2[1W Return vs Nifty])</f>
        <v>0.39015534355283626</v>
      </c>
      <c r="O219">
        <v>1661.58</v>
      </c>
      <c r="P219">
        <v>1712.8839668470901</v>
      </c>
      <c r="Q219">
        <v>1566.6241620631399</v>
      </c>
      <c r="R219">
        <v>31.7132038185886</v>
      </c>
      <c r="S219" s="1">
        <f>(Table2[[#This Row],[Close Price]]-Table2[[#This Row],[20D EMA]])/Table2[[#This Row],[20D EMA]]</f>
        <v>-5.7583745591545298E-2</v>
      </c>
      <c r="T219" s="1">
        <f>(Table2[[#This Row],[Close Price]]-Table2[[#This Row],[50D EMA]])/Table2[[#This Row],[50D EMA]]</f>
        <v>-8.5810813628925328E-2</v>
      </c>
      <c r="U219" s="1">
        <f>(Table2[[#This Row],[Close Price]]-Table2[[#This Row],[200D EMA]])/Table2[[#This Row],[200D EMA]]</f>
        <v>-4.6224364507831654E-4</v>
      </c>
      <c r="V219">
        <v>0.82798001306403302</v>
      </c>
      <c r="W219">
        <v>1510.45</v>
      </c>
      <c r="X219">
        <v>1579.8</v>
      </c>
      <c r="Y219">
        <v>1491.15</v>
      </c>
      <c r="Z219">
        <v>1630</v>
      </c>
      <c r="AA219">
        <v>1491.15</v>
      </c>
      <c r="AB219">
        <v>1850.85</v>
      </c>
      <c r="AC219" s="1">
        <f>(Table2[[#This Row],[Close Price]]/Table2[[#This Row],[Day Low]])-1</f>
        <v>3.6710913966036651E-2</v>
      </c>
      <c r="AD219" s="1">
        <f>(Table2[[#This Row],[Day High]]/Table2[[#This Row],[Close Price]])-1</f>
        <v>8.8766843348873081E-3</v>
      </c>
      <c r="AE219" s="1">
        <f>(Table2[[#This Row],[Close Price]]/Table2[[#This Row],[Current Week Low]])-1</f>
        <v>5.0129094993796697E-2</v>
      </c>
      <c r="AF219" s="1">
        <f>(Table2[[#This Row],[Current Week High]]/Table2[[#This Row],[Close Price]])-1</f>
        <v>4.0934925601890271E-2</v>
      </c>
      <c r="AG219" s="1">
        <f>(Table2[[#This Row],[Close Price]]/Table2[[#This Row],[Current Month Low]])-1</f>
        <v>5.0129094993796697E-2</v>
      </c>
      <c r="AH219" s="1">
        <f>(Table2[[#This Row],[Current Month High]]/Table2[[#This Row],[Close Price]])-1</f>
        <v>0.18197202886518915</v>
      </c>
      <c r="AI219">
        <v>32.0965578900312</v>
      </c>
      <c r="AJ219">
        <v>81.233181910245605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-7.0000000000000007E-2</v>
      </c>
      <c r="AM219" t="s">
        <v>3165</v>
      </c>
      <c r="AN219">
        <v>-6.44</v>
      </c>
      <c r="AO219" t="s">
        <v>3165</v>
      </c>
      <c r="AP219">
        <v>0.15848726498163501</v>
      </c>
      <c r="AQ219">
        <f>(Table2[[#This Row],[Sharpe Ratio]]-AVERAGE(Table2[Sharpe Ratio]))/_xlfn.STDEV.P(Table2[Sharpe Ratio])</f>
        <v>1.1517269775612733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189</v>
      </c>
      <c r="AT219">
        <f>_xlfn.RANK.AVG(Table2[[#This Row],[6M Return vs Nifty Z-Score]],Table2[6M Return vs Nifty Z-Score])</f>
        <v>490</v>
      </c>
      <c r="AU219">
        <f>_xlfn.RANK.AVG(Table2[[#This Row],[Sharpe Ratio Z-Score]],Table2[Sharpe Ratio Z-Score])</f>
        <v>96</v>
      </c>
      <c r="AV219">
        <f>(Table2[[#This Row],[Rank 1Y]]+Table2[[#This Row],[Rank 6M]]+Table2[[#This Row],[Rank Sharpe]])/3</f>
        <v>258.33333333333331</v>
      </c>
    </row>
    <row r="220" spans="1:48" x14ac:dyDescent="0.3">
      <c r="A220" t="s">
        <v>1550</v>
      </c>
      <c r="B220" t="s">
        <v>1551</v>
      </c>
      <c r="C220" t="s">
        <v>3126</v>
      </c>
      <c r="D220" t="s">
        <v>185</v>
      </c>
      <c r="E220">
        <v>6219.0643823</v>
      </c>
      <c r="F220">
        <v>432.95</v>
      </c>
      <c r="G220">
        <v>7.2286596111184398</v>
      </c>
      <c r="H220">
        <f>(Table2[[#This Row],[1Y Return vs Nifty]]-AVERAGE(Table2[1Y Return vs Nifty]))/_xlfn.STDEV.P(Table2[1Y Return vs Nifty])</f>
        <v>-0.28202978526478212</v>
      </c>
      <c r="I220">
        <v>-16.985635503536798</v>
      </c>
      <c r="J220">
        <f>(Table2[[#This Row],[1M Return vs Nifty]]-AVERAGE(Table2[1M Return vs Nifty]))/_xlfn.STDEV.P(Table2[1M Return vs Nifty])</f>
        <v>-1.7731125843647824</v>
      </c>
      <c r="K220">
        <v>13.8239684056895</v>
      </c>
      <c r="L220">
        <f>(Table2[[#This Row],[6M Return vs Nifty]]-AVERAGE(Table2[6M Return vs Nifty]))/_xlfn.STDEV.P(Table2[6M Return vs Nifty])</f>
        <v>0.32261020237108728</v>
      </c>
      <c r="M220">
        <v>-4.33894006025817</v>
      </c>
      <c r="N220">
        <f>(Table2[[#This Row],[1W Return vs Nifty]]-AVERAGE(Table2[1W Return vs Nifty]))/_xlfn.STDEV.P(Table2[1W Return vs Nifty])</f>
        <v>-3.2824251472738673E-2</v>
      </c>
      <c r="O220">
        <v>463.77</v>
      </c>
      <c r="P220">
        <v>483.21068055586602</v>
      </c>
      <c r="Q220">
        <v>431.418936968281</v>
      </c>
      <c r="R220">
        <v>35.237048452682899</v>
      </c>
      <c r="S220" s="1">
        <f>(Table2[[#This Row],[Close Price]]-Table2[[#This Row],[20D EMA]])/Table2[[#This Row],[20D EMA]]</f>
        <v>-6.6455355025120205E-2</v>
      </c>
      <c r="T220" s="1">
        <f>(Table2[[#This Row],[Close Price]]-Table2[[#This Row],[50D EMA]])/Table2[[#This Row],[50D EMA]]</f>
        <v>-0.10401400999259408</v>
      </c>
      <c r="U220" s="1">
        <f>(Table2[[#This Row],[Close Price]]-Table2[[#This Row],[200D EMA]])/Table2[[#This Row],[200D EMA]]</f>
        <v>3.548900849087099E-3</v>
      </c>
      <c r="V220">
        <v>0.80527050542139</v>
      </c>
      <c r="W220">
        <v>415.05</v>
      </c>
      <c r="X220">
        <v>448.95</v>
      </c>
      <c r="Y220">
        <v>413.7</v>
      </c>
      <c r="Z220">
        <v>448.95</v>
      </c>
      <c r="AA220">
        <v>413.7</v>
      </c>
      <c r="AB220">
        <v>528.70000000000005</v>
      </c>
      <c r="AC220" s="1">
        <f>(Table2[[#This Row],[Close Price]]/Table2[[#This Row],[Day Low]])-1</f>
        <v>4.3127334056137778E-2</v>
      </c>
      <c r="AD220" s="1">
        <f>(Table2[[#This Row],[Day High]]/Table2[[#This Row],[Close Price]])-1</f>
        <v>3.6955768564499447E-2</v>
      </c>
      <c r="AE220" s="1">
        <f>(Table2[[#This Row],[Close Price]]/Table2[[#This Row],[Current Week Low]])-1</f>
        <v>4.653130287648044E-2</v>
      </c>
      <c r="AF220" s="1">
        <f>(Table2[[#This Row],[Current Week High]]/Table2[[#This Row],[Close Price]])-1</f>
        <v>3.6955768564499447E-2</v>
      </c>
      <c r="AG220" s="1">
        <f>(Table2[[#This Row],[Close Price]]/Table2[[#This Row],[Current Month Low]])-1</f>
        <v>4.653130287648044E-2</v>
      </c>
      <c r="AH220" s="1">
        <f>(Table2[[#This Row],[Current Month High]]/Table2[[#This Row],[Close Price]])-1</f>
        <v>0.22115717750317598</v>
      </c>
      <c r="AI220">
        <v>29.241251876660101</v>
      </c>
      <c r="AJ220">
        <v>59.436567851224403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-7.0000000000000007E-2</v>
      </c>
      <c r="AM220" t="s">
        <v>3165</v>
      </c>
      <c r="AN220">
        <v>-6.58</v>
      </c>
      <c r="AO220" t="s">
        <v>3165</v>
      </c>
      <c r="AP220">
        <v>0.12130504333565099</v>
      </c>
      <c r="AQ220">
        <f>(Table2[[#This Row],[Sharpe Ratio]]-AVERAGE(Table2[Sharpe Ratio]))/_xlfn.STDEV.P(Table2[Sharpe Ratio])</f>
        <v>0.71425747761364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392</v>
      </c>
      <c r="AT220">
        <f>_xlfn.RANK.AVG(Table2[[#This Row],[6M Return vs Nifty Z-Score]],Table2[6M Return vs Nifty Z-Score])</f>
        <v>220</v>
      </c>
      <c r="AU220">
        <f>_xlfn.RANK.AVG(Table2[[#This Row],[Sharpe Ratio Z-Score]],Table2[Sharpe Ratio Z-Score])</f>
        <v>163</v>
      </c>
      <c r="AV220">
        <f>(Table2[[#This Row],[Rank 1Y]]+Table2[[#This Row],[Rank 6M]]+Table2[[#This Row],[Rank Sharpe]])/3</f>
        <v>258.33333333333331</v>
      </c>
    </row>
    <row r="221" spans="1:48" x14ac:dyDescent="0.3">
      <c r="A221" t="s">
        <v>218</v>
      </c>
      <c r="B221" t="s">
        <v>219</v>
      </c>
      <c r="C221" t="s">
        <v>3120</v>
      </c>
      <c r="D221" t="s">
        <v>220</v>
      </c>
      <c r="E221">
        <v>113706.90976435</v>
      </c>
      <c r="F221">
        <v>10216.85</v>
      </c>
      <c r="G221">
        <v>17.1899101132948</v>
      </c>
      <c r="H221">
        <f>(Table2[[#This Row],[1Y Return vs Nifty]]-AVERAGE(Table2[1Y Return vs Nifty]))/_xlfn.STDEV.P(Table2[1Y Return vs Nifty])</f>
        <v>-0.1115147078075668</v>
      </c>
      <c r="I221">
        <v>-2.5428321427655298</v>
      </c>
      <c r="J221">
        <f>(Table2[[#This Row],[1M Return vs Nifty]]-AVERAGE(Table2[1M Return vs Nifty]))/_xlfn.STDEV.P(Table2[1M Return vs Nifty])</f>
        <v>-0.11175253800369414</v>
      </c>
      <c r="K221">
        <v>16.869816630797299</v>
      </c>
      <c r="L221">
        <f>(Table2[[#This Row],[6M Return vs Nifty]]-AVERAGE(Table2[6M Return vs Nifty]))/_xlfn.STDEV.P(Table2[6M Return vs Nifty])</f>
        <v>0.42743859460555961</v>
      </c>
      <c r="M221">
        <v>-1.6890858061590199</v>
      </c>
      <c r="N221">
        <f>(Table2[[#This Row],[1W Return vs Nifty]]-AVERAGE(Table2[1W Return vs Nifty]))/_xlfn.STDEV.P(Table2[1W Return vs Nifty])</f>
        <v>0.48899449708158205</v>
      </c>
      <c r="O221">
        <v>10460.39</v>
      </c>
      <c r="P221">
        <v>10284.533358671701</v>
      </c>
      <c r="Q221">
        <v>9156.9391399949891</v>
      </c>
      <c r="R221">
        <v>33.972734846242503</v>
      </c>
      <c r="S221" s="1">
        <f>(Table2[[#This Row],[Close Price]]-Table2[[#This Row],[20D EMA]])/Table2[[#This Row],[20D EMA]]</f>
        <v>-2.3282114720387964E-2</v>
      </c>
      <c r="T221" s="1">
        <f>(Table2[[#This Row],[Close Price]]-Table2[[#This Row],[50D EMA]])/Table2[[#This Row],[50D EMA]]</f>
        <v>-6.5810821270399292E-3</v>
      </c>
      <c r="U221" s="1">
        <f>(Table2[[#This Row],[Close Price]]-Table2[[#This Row],[200D EMA]])/Table2[[#This Row],[200D EMA]]</f>
        <v>0.11574947084398676</v>
      </c>
      <c r="V221">
        <v>0.57198592325813702</v>
      </c>
      <c r="W221">
        <v>10138.549999999999</v>
      </c>
      <c r="X221">
        <v>10382.35</v>
      </c>
      <c r="Y221">
        <v>10101.049999999999</v>
      </c>
      <c r="Z221">
        <v>10574.95</v>
      </c>
      <c r="AA221">
        <v>10004.85</v>
      </c>
      <c r="AB221">
        <v>10897</v>
      </c>
      <c r="AC221" s="1">
        <f>(Table2[[#This Row],[Close Price]]/Table2[[#This Row],[Day Low]])-1</f>
        <v>7.7229978645863007E-3</v>
      </c>
      <c r="AD221" s="1">
        <f>(Table2[[#This Row],[Day High]]/Table2[[#This Row],[Close Price]])-1</f>
        <v>1.6198730528489635E-2</v>
      </c>
      <c r="AE221" s="1">
        <f>(Table2[[#This Row],[Close Price]]/Table2[[#This Row],[Current Week Low]])-1</f>
        <v>1.1464154716589015E-2</v>
      </c>
      <c r="AF221" s="1">
        <f>(Table2[[#This Row],[Current Week High]]/Table2[[#This Row],[Close Price]])-1</f>
        <v>3.5049942007566059E-2</v>
      </c>
      <c r="AG221" s="1">
        <f>(Table2[[#This Row],[Close Price]]/Table2[[#This Row],[Current Month Low]])-1</f>
        <v>2.118972298435251E-2</v>
      </c>
      <c r="AH221" s="1">
        <f>(Table2[[#This Row],[Current Month High]]/Table2[[#This Row],[Close Price]])-1</f>
        <v>6.6571399208170678E-2</v>
      </c>
      <c r="AI221">
        <v>11.090991841908201</v>
      </c>
      <c r="AJ221">
        <v>54.149127174519798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7.0000000000000007E-2</v>
      </c>
      <c r="AM221" t="s">
        <v>3166</v>
      </c>
      <c r="AN221">
        <v>-1.1399999999999999</v>
      </c>
      <c r="AO221" t="s">
        <v>3165</v>
      </c>
      <c r="AP221">
        <v>9.1259177499235997E-2</v>
      </c>
      <c r="AQ221">
        <f>(Table2[[#This Row],[Sharpe Ratio]]-AVERAGE(Table2[Sharpe Ratio]))/_xlfn.STDEV.P(Table2[Sharpe Ratio])</f>
        <v>0.36075116946193703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1.0539170153378179</v>
      </c>
      <c r="AS221">
        <f>_xlfn.RANK.AVG(Table2[[#This Row],[1Y Return vs Nifty Z-Score]],Table2[1Y Return vs Nifty Z-Score])</f>
        <v>332</v>
      </c>
      <c r="AT221">
        <f>_xlfn.RANK.AVG(Table2[[#This Row],[6M Return vs Nifty Z-Score]],Table2[6M Return vs Nifty Z-Score])</f>
        <v>193</v>
      </c>
      <c r="AU221">
        <f>_xlfn.RANK.AVG(Table2[[#This Row],[Sharpe Ratio Z-Score]],Table2[Sharpe Ratio Z-Score])</f>
        <v>251</v>
      </c>
      <c r="AV221">
        <f>(Table2[[#This Row],[Rank 1Y]]+Table2[[#This Row],[Rank 6M]]+Table2[[#This Row],[Rank Sharpe]])/3</f>
        <v>258.66666666666669</v>
      </c>
    </row>
    <row r="222" spans="1:48" x14ac:dyDescent="0.3">
      <c r="A222" t="s">
        <v>252</v>
      </c>
      <c r="B222" t="s">
        <v>253</v>
      </c>
      <c r="C222" t="s">
        <v>3131</v>
      </c>
      <c r="D222" t="s">
        <v>231</v>
      </c>
      <c r="E222">
        <v>100187.14826005</v>
      </c>
      <c r="F222">
        <v>6661.7</v>
      </c>
      <c r="G222">
        <v>2.5206033843424298</v>
      </c>
      <c r="H222">
        <f>(Table2[[#This Row],[1Y Return vs Nifty]]-AVERAGE(Table2[1Y Return vs Nifty]))/_xlfn.STDEV.P(Table2[1Y Return vs Nifty])</f>
        <v>-0.36262153145229542</v>
      </c>
      <c r="I222">
        <v>7.0361989128730098</v>
      </c>
      <c r="J222">
        <f>(Table2[[#This Row],[1M Return vs Nifty]]-AVERAGE(Table2[1M Return vs Nifty]))/_xlfn.STDEV.P(Table2[1M Return vs Nifty])</f>
        <v>0.99012630650894784</v>
      </c>
      <c r="K222">
        <v>11.9392942219906</v>
      </c>
      <c r="L222">
        <f>(Table2[[#This Row],[6M Return vs Nifty]]-AVERAGE(Table2[6M Return vs Nifty]))/_xlfn.STDEV.P(Table2[6M Return vs Nifty])</f>
        <v>0.25774572129341311</v>
      </c>
      <c r="M222">
        <v>-9.2616544040564008</v>
      </c>
      <c r="N222">
        <f>(Table2[[#This Row],[1W Return vs Nifty]]-AVERAGE(Table2[1W Return vs Nifty]))/_xlfn.STDEV.P(Table2[1W Return vs Nifty])</f>
        <v>-1.0022227134438026</v>
      </c>
      <c r="O222">
        <v>7028.78</v>
      </c>
      <c r="P222">
        <v>6904.6880567539201</v>
      </c>
      <c r="Q222">
        <v>6168.36753031035</v>
      </c>
      <c r="R222">
        <v>24.493255548286701</v>
      </c>
      <c r="S222" s="1">
        <f>(Table2[[#This Row],[Close Price]]-Table2[[#This Row],[20D EMA]])/Table2[[#This Row],[20D EMA]]</f>
        <v>-5.2225279493738591E-2</v>
      </c>
      <c r="T222" s="1">
        <f>(Table2[[#This Row],[Close Price]]-Table2[[#This Row],[50D EMA]])/Table2[[#This Row],[50D EMA]]</f>
        <v>-3.5191750120592058E-2</v>
      </c>
      <c r="U222" s="1">
        <f>(Table2[[#This Row],[Close Price]]-Table2[[#This Row],[200D EMA]])/Table2[[#This Row],[200D EMA]]</f>
        <v>7.9977800814477196E-2</v>
      </c>
      <c r="V222">
        <v>1.35991808625247</v>
      </c>
      <c r="W222">
        <v>6592</v>
      </c>
      <c r="X222">
        <v>6765</v>
      </c>
      <c r="Y222">
        <v>6590.05</v>
      </c>
      <c r="Z222">
        <v>7243.95</v>
      </c>
      <c r="AA222">
        <v>6590.05</v>
      </c>
      <c r="AB222">
        <v>7605</v>
      </c>
      <c r="AC222" s="1">
        <f>(Table2[[#This Row],[Close Price]]/Table2[[#This Row],[Day Low]])-1</f>
        <v>1.057342233009706E-2</v>
      </c>
      <c r="AD222" s="1">
        <f>(Table2[[#This Row],[Day High]]/Table2[[#This Row],[Close Price]])-1</f>
        <v>1.5506552381524319E-2</v>
      </c>
      <c r="AE222" s="1">
        <f>(Table2[[#This Row],[Close Price]]/Table2[[#This Row],[Current Week Low]])-1</f>
        <v>1.0872451650594472E-2</v>
      </c>
      <c r="AF222" s="1">
        <f>(Table2[[#This Row],[Current Week High]]/Table2[[#This Row],[Close Price]])-1</f>
        <v>8.7402614948136392E-2</v>
      </c>
      <c r="AG222" s="1">
        <f>(Table2[[#This Row],[Close Price]]/Table2[[#This Row],[Current Month Low]])-1</f>
        <v>1.0872451650594472E-2</v>
      </c>
      <c r="AH222" s="1">
        <f>(Table2[[#This Row],[Current Month High]]/Table2[[#This Row],[Close Price]])-1</f>
        <v>0.14160049236681327</v>
      </c>
      <c r="AI222">
        <v>14.160049236681299</v>
      </c>
      <c r="AJ222">
        <v>75.261773217574301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0.01</v>
      </c>
      <c r="AM222" t="s">
        <v>3166</v>
      </c>
      <c r="AN222">
        <v>-5.87</v>
      </c>
      <c r="AO222" t="s">
        <v>3165</v>
      </c>
      <c r="AP222">
        <v>0.14283840043489701</v>
      </c>
      <c r="AQ222">
        <f>(Table2[[#This Row],[Sharpe Ratio]]-AVERAGE(Table2[Sharpe Ratio]))/_xlfn.STDEV.P(Table2[Sharpe Ratio])</f>
        <v>0.96760939004349966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0.8506371729497626</v>
      </c>
      <c r="AS222">
        <f>_xlfn.RANK.AVG(Table2[[#This Row],[1Y Return vs Nifty Z-Score]],Table2[1Y Return vs Nifty Z-Score])</f>
        <v>422</v>
      </c>
      <c r="AT222">
        <f>_xlfn.RANK.AVG(Table2[[#This Row],[6M Return vs Nifty Z-Score]],Table2[6M Return vs Nifty Z-Score])</f>
        <v>237</v>
      </c>
      <c r="AU222">
        <f>_xlfn.RANK.AVG(Table2[[#This Row],[Sharpe Ratio Z-Score]],Table2[Sharpe Ratio Z-Score])</f>
        <v>118</v>
      </c>
      <c r="AV222">
        <f>(Table2[[#This Row],[Rank 1Y]]+Table2[[#This Row],[Rank 6M]]+Table2[[#This Row],[Rank Sharpe]])/3</f>
        <v>259</v>
      </c>
    </row>
    <row r="223" spans="1:48" x14ac:dyDescent="0.3">
      <c r="A223" t="s">
        <v>1004</v>
      </c>
      <c r="B223" t="s">
        <v>1005</v>
      </c>
      <c r="C223" t="s">
        <v>3134</v>
      </c>
      <c r="D223" t="s">
        <v>1006</v>
      </c>
      <c r="E223">
        <v>13680.661919245</v>
      </c>
      <c r="F223">
        <v>770.45</v>
      </c>
      <c r="G223">
        <v>38.232282585422098</v>
      </c>
      <c r="H223">
        <f>(Table2[[#This Row],[1Y Return vs Nifty]]-AVERAGE(Table2[1Y Return vs Nifty]))/_xlfn.STDEV.P(Table2[1Y Return vs Nifty])</f>
        <v>0.24868522604455717</v>
      </c>
      <c r="I223">
        <v>-2.9947359057330298</v>
      </c>
      <c r="J223">
        <f>(Table2[[#This Row],[1M Return vs Nifty]]-AVERAGE(Table2[1M Return vs Nifty]))/_xlfn.STDEV.P(Table2[1M Return vs Nifty])</f>
        <v>-0.16373516477223746</v>
      </c>
      <c r="K223">
        <v>15.4756221887775</v>
      </c>
      <c r="L223">
        <f>(Table2[[#This Row],[6M Return vs Nifty]]-AVERAGE(Table2[6M Return vs Nifty]))/_xlfn.STDEV.P(Table2[6M Return vs Nifty])</f>
        <v>0.3794548636322278</v>
      </c>
      <c r="M223">
        <v>-5.3864268730757097</v>
      </c>
      <c r="N223">
        <f>(Table2[[#This Row],[1W Return vs Nifty]]-AVERAGE(Table2[1W Return vs Nifty]))/_xlfn.STDEV.P(Table2[1W Return vs Nifty])</f>
        <v>-0.23909908977603442</v>
      </c>
      <c r="O223">
        <v>808.71</v>
      </c>
      <c r="P223">
        <v>807.42320756537003</v>
      </c>
      <c r="Q223">
        <v>714.79165366357404</v>
      </c>
      <c r="R223">
        <v>29.504237016681</v>
      </c>
      <c r="S223" s="1">
        <f>(Table2[[#This Row],[Close Price]]-Table2[[#This Row],[20D EMA]])/Table2[[#This Row],[20D EMA]]</f>
        <v>-4.7309913318742181E-2</v>
      </c>
      <c r="T223" s="1">
        <f>(Table2[[#This Row],[Close Price]]-Table2[[#This Row],[50D EMA]])/Table2[[#This Row],[50D EMA]]</f>
        <v>-4.5791608686670787E-2</v>
      </c>
      <c r="U223" s="1">
        <f>(Table2[[#This Row],[Close Price]]-Table2[[#This Row],[200D EMA]])/Table2[[#This Row],[200D EMA]]</f>
        <v>7.7866530829167085E-2</v>
      </c>
      <c r="V223">
        <v>0.49075681546036098</v>
      </c>
      <c r="W223">
        <v>750.8</v>
      </c>
      <c r="X223">
        <v>774.45</v>
      </c>
      <c r="Y223">
        <v>750.8</v>
      </c>
      <c r="Z223">
        <v>803.7</v>
      </c>
      <c r="AA223">
        <v>750.8</v>
      </c>
      <c r="AB223">
        <v>875.5</v>
      </c>
      <c r="AC223" s="1">
        <f>(Table2[[#This Row],[Close Price]]/Table2[[#This Row],[Day Low]])-1</f>
        <v>2.617208311134811E-2</v>
      </c>
      <c r="AD223" s="1">
        <f>(Table2[[#This Row],[Day High]]/Table2[[#This Row],[Close Price]])-1</f>
        <v>5.191771042897031E-3</v>
      </c>
      <c r="AE223" s="1">
        <f>(Table2[[#This Row],[Close Price]]/Table2[[#This Row],[Current Week Low]])-1</f>
        <v>2.617208311134811E-2</v>
      </c>
      <c r="AF223" s="1">
        <f>(Table2[[#This Row],[Current Week High]]/Table2[[#This Row],[Close Price]])-1</f>
        <v>4.3156596794081459E-2</v>
      </c>
      <c r="AG223" s="1">
        <f>(Table2[[#This Row],[Close Price]]/Table2[[#This Row],[Current Month Low]])-1</f>
        <v>2.617208311134811E-2</v>
      </c>
      <c r="AH223" s="1">
        <f>(Table2[[#This Row],[Current Month High]]/Table2[[#This Row],[Close Price]])-1</f>
        <v>0.13634888701408254</v>
      </c>
      <c r="AI223">
        <v>13.634888701408199</v>
      </c>
      <c r="AJ223">
        <v>70.1899712834106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0.05</v>
      </c>
      <c r="AM223" t="s">
        <v>3166</v>
      </c>
      <c r="AN223">
        <v>-3.88</v>
      </c>
      <c r="AO223" t="s">
        <v>3165</v>
      </c>
      <c r="AP223">
        <v>5.4913753223794999E-2</v>
      </c>
      <c r="AQ223">
        <f>(Table2[[#This Row],[Sharpe Ratio]]-AVERAGE(Table2[Sharpe Ratio]))/_xlfn.STDEV.P(Table2[Sharpe Ratio])</f>
        <v>-6.6872944410211743E-2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0.15843289071830138</v>
      </c>
      <c r="AS223">
        <f>_xlfn.RANK.AVG(Table2[[#This Row],[1Y Return vs Nifty Z-Score]],Table2[1Y Return vs Nifty Z-Score])</f>
        <v>219</v>
      </c>
      <c r="AT223">
        <f>_xlfn.RANK.AVG(Table2[[#This Row],[6M Return vs Nifty Z-Score]],Table2[6M Return vs Nifty Z-Score])</f>
        <v>206</v>
      </c>
      <c r="AU223">
        <f>_xlfn.RANK.AVG(Table2[[#This Row],[Sharpe Ratio Z-Score]],Table2[Sharpe Ratio Z-Score])</f>
        <v>354</v>
      </c>
      <c r="AV223">
        <f>(Table2[[#This Row],[Rank 1Y]]+Table2[[#This Row],[Rank 6M]]+Table2[[#This Row],[Rank Sharpe]])/3</f>
        <v>259.66666666666669</v>
      </c>
    </row>
    <row r="224" spans="1:48" x14ac:dyDescent="0.3">
      <c r="A224" t="s">
        <v>81</v>
      </c>
      <c r="B224" t="s">
        <v>82</v>
      </c>
      <c r="C224" t="s">
        <v>3125</v>
      </c>
      <c r="D224" t="s">
        <v>83</v>
      </c>
      <c r="E224">
        <v>294736.13502410997</v>
      </c>
      <c r="F224">
        <v>316.89999999999998</v>
      </c>
      <c r="G224">
        <v>34.848328844937903</v>
      </c>
      <c r="H224">
        <f>(Table2[[#This Row],[1Y Return vs Nifty]]-AVERAGE(Table2[1Y Return vs Nifty]))/_xlfn.STDEV.P(Table2[1Y Return vs Nifty])</f>
        <v>0.19075925238851588</v>
      </c>
      <c r="I224">
        <v>0.18161691238027799</v>
      </c>
      <c r="J224">
        <f>(Table2[[#This Row],[1M Return vs Nifty]]-AVERAGE(Table2[1M Return vs Nifty]))/_xlfn.STDEV.P(Table2[1M Return vs Nifty])</f>
        <v>0.20164166224274274</v>
      </c>
      <c r="K224">
        <v>1.81348199686</v>
      </c>
      <c r="L224">
        <f>(Table2[[#This Row],[6M Return vs Nifty]]-AVERAGE(Table2[6M Return vs Nifty]))/_xlfn.STDEV.P(Table2[6M Return vs Nifty])</f>
        <v>-9.0752475983320147E-2</v>
      </c>
      <c r="M224">
        <v>-0.420374514470917</v>
      </c>
      <c r="N224">
        <f>(Table2[[#This Row],[1W Return vs Nifty]]-AVERAGE(Table2[1W Return vs Nifty]))/_xlfn.STDEV.P(Table2[1W Return vs Nifty])</f>
        <v>0.73883364860521528</v>
      </c>
      <c r="O224">
        <v>332.31</v>
      </c>
      <c r="P224">
        <v>335.09917813705903</v>
      </c>
      <c r="Q224">
        <v>305.34807231456199</v>
      </c>
      <c r="R224">
        <v>23.9120340571721</v>
      </c>
      <c r="S224" s="1">
        <f>(Table2[[#This Row],[Close Price]]-Table2[[#This Row],[20D EMA]])/Table2[[#This Row],[20D EMA]]</f>
        <v>-4.6372363154885576E-2</v>
      </c>
      <c r="T224" s="1">
        <f>(Table2[[#This Row],[Close Price]]-Table2[[#This Row],[50D EMA]])/Table2[[#This Row],[50D EMA]]</f>
        <v>-5.4309826237817264E-2</v>
      </c>
      <c r="U224" s="1">
        <f>(Table2[[#This Row],[Close Price]]-Table2[[#This Row],[200D EMA]])/Table2[[#This Row],[200D EMA]]</f>
        <v>3.7831998079678325E-2</v>
      </c>
      <c r="V224">
        <v>0.83547106565157403</v>
      </c>
      <c r="W224">
        <v>313.85000000000002</v>
      </c>
      <c r="X224">
        <v>321.89999999999998</v>
      </c>
      <c r="Y224">
        <v>313.85000000000002</v>
      </c>
      <c r="Z224">
        <v>335.65</v>
      </c>
      <c r="AA224">
        <v>313.85000000000002</v>
      </c>
      <c r="AB224">
        <v>356</v>
      </c>
      <c r="AC224" s="1">
        <f>(Table2[[#This Row],[Close Price]]/Table2[[#This Row],[Day Low]])-1</f>
        <v>9.7180181615419414E-3</v>
      </c>
      <c r="AD224" s="1">
        <f>(Table2[[#This Row],[Day High]]/Table2[[#This Row],[Close Price]])-1</f>
        <v>1.5777847901546238E-2</v>
      </c>
      <c r="AE224" s="1">
        <f>(Table2[[#This Row],[Close Price]]/Table2[[#This Row],[Current Week Low]])-1</f>
        <v>9.7180181615419414E-3</v>
      </c>
      <c r="AF224" s="1">
        <f>(Table2[[#This Row],[Current Week High]]/Table2[[#This Row],[Close Price]])-1</f>
        <v>5.9166929630798393E-2</v>
      </c>
      <c r="AG224" s="1">
        <f>(Table2[[#This Row],[Close Price]]/Table2[[#This Row],[Current Month Low]])-1</f>
        <v>9.7180181615419414E-3</v>
      </c>
      <c r="AH224" s="1">
        <f>(Table2[[#This Row],[Current Month High]]/Table2[[#This Row],[Close Price]])-1</f>
        <v>0.12338277059009162</v>
      </c>
      <c r="AI224">
        <v>15.5727358788261</v>
      </c>
      <c r="AJ224">
        <v>61.436576668364701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-0.01</v>
      </c>
      <c r="AM224" t="s">
        <v>3165</v>
      </c>
      <c r="AN224">
        <v>-3.66</v>
      </c>
      <c r="AO224" t="s">
        <v>3165</v>
      </c>
      <c r="AP224">
        <v>0.113310823266548</v>
      </c>
      <c r="AQ224">
        <f>(Table2[[#This Row],[Sharpe Ratio]]-AVERAGE(Table2[Sharpe Ratio]))/_xlfn.STDEV.P(Table2[Sharpe Ratio])</f>
        <v>0.62020103608630728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240</v>
      </c>
      <c r="AT224">
        <f>_xlfn.RANK.AVG(Table2[[#This Row],[6M Return vs Nifty Z-Score]],Table2[6M Return vs Nifty Z-Score])</f>
        <v>359</v>
      </c>
      <c r="AU224">
        <f>_xlfn.RANK.AVG(Table2[[#This Row],[Sharpe Ratio Z-Score]],Table2[Sharpe Ratio Z-Score])</f>
        <v>181</v>
      </c>
      <c r="AV224">
        <f>(Table2[[#This Row],[Rank 1Y]]+Table2[[#This Row],[Rank 6M]]+Table2[[#This Row],[Rank Sharpe]])/3</f>
        <v>260</v>
      </c>
    </row>
    <row r="225" spans="1:48" x14ac:dyDescent="0.3">
      <c r="A225" t="s">
        <v>1189</v>
      </c>
      <c r="B225" t="s">
        <v>1190</v>
      </c>
      <c r="C225" t="s">
        <v>3129</v>
      </c>
      <c r="D225" t="s">
        <v>89</v>
      </c>
      <c r="E225">
        <v>9847.4341616000002</v>
      </c>
      <c r="F225">
        <v>1267</v>
      </c>
      <c r="G225">
        <v>72.830343297954599</v>
      </c>
      <c r="H225">
        <f>(Table2[[#This Row],[1Y Return vs Nifty]]-AVERAGE(Table2[1Y Return vs Nifty]))/_xlfn.STDEV.P(Table2[1Y Return vs Nifty])</f>
        <v>0.84092924209233966</v>
      </c>
      <c r="I225">
        <v>5.2617552710188704</v>
      </c>
      <c r="J225">
        <f>(Table2[[#This Row],[1M Return vs Nifty]]-AVERAGE(Table2[1M Return vs Nifty]))/_xlfn.STDEV.P(Table2[1M Return vs Nifty])</f>
        <v>0.78601151677892245</v>
      </c>
      <c r="K225">
        <v>23.950051721155901</v>
      </c>
      <c r="L225">
        <f>(Table2[[#This Row],[6M Return vs Nifty]]-AVERAGE(Table2[6M Return vs Nifty]))/_xlfn.STDEV.P(Table2[6M Return vs Nifty])</f>
        <v>0.67111772971352046</v>
      </c>
      <c r="M225">
        <v>-6.7163638153144998</v>
      </c>
      <c r="N225">
        <f>(Table2[[#This Row],[1W Return vs Nifty]]-AVERAGE(Table2[1W Return vs Nifty]))/_xlfn.STDEV.P(Table2[1W Return vs Nifty])</f>
        <v>-0.50099501472422914</v>
      </c>
      <c r="O225">
        <v>1349.57</v>
      </c>
      <c r="P225">
        <v>1273.87016927939</v>
      </c>
      <c r="Q225">
        <v>1001.82974532971</v>
      </c>
      <c r="R225">
        <v>26.4909578238907</v>
      </c>
      <c r="S225" s="1">
        <f>(Table2[[#This Row],[Close Price]]-Table2[[#This Row],[20D EMA]])/Table2[[#This Row],[20D EMA]]</f>
        <v>-6.1182450706521292E-2</v>
      </c>
      <c r="T225" s="1">
        <f>(Table2[[#This Row],[Close Price]]-Table2[[#This Row],[50D EMA]])/Table2[[#This Row],[50D EMA]]</f>
        <v>-5.3931471550796575E-3</v>
      </c>
      <c r="U225" s="1">
        <f>(Table2[[#This Row],[Close Price]]-Table2[[#This Row],[200D EMA]])/Table2[[#This Row],[200D EMA]]</f>
        <v>0.26468594679530139</v>
      </c>
      <c r="V225">
        <v>0.63742821885720602</v>
      </c>
      <c r="W225">
        <v>1240.0999999999999</v>
      </c>
      <c r="X225">
        <v>1299.9000000000001</v>
      </c>
      <c r="Y225">
        <v>1240.0999999999999</v>
      </c>
      <c r="Z225">
        <v>1408</v>
      </c>
      <c r="AA225">
        <v>1240.0999999999999</v>
      </c>
      <c r="AB225">
        <v>1544</v>
      </c>
      <c r="AC225" s="1">
        <f>(Table2[[#This Row],[Close Price]]/Table2[[#This Row],[Day Low]])-1</f>
        <v>2.1691799048463967E-2</v>
      </c>
      <c r="AD225" s="1">
        <f>(Table2[[#This Row],[Day High]]/Table2[[#This Row],[Close Price]])-1</f>
        <v>2.5966850828729404E-2</v>
      </c>
      <c r="AE225" s="1">
        <f>(Table2[[#This Row],[Close Price]]/Table2[[#This Row],[Current Week Low]])-1</f>
        <v>2.1691799048463967E-2</v>
      </c>
      <c r="AF225" s="1">
        <f>(Table2[[#This Row],[Current Week High]]/Table2[[#This Row],[Close Price]])-1</f>
        <v>0.111286503551697</v>
      </c>
      <c r="AG225" s="1">
        <f>(Table2[[#This Row],[Close Price]]/Table2[[#This Row],[Current Month Low]])-1</f>
        <v>2.1691799048463967E-2</v>
      </c>
      <c r="AH225" s="1">
        <f>(Table2[[#This Row],[Current Month High]]/Table2[[#This Row],[Close Price]])-1</f>
        <v>0.218626677190213</v>
      </c>
      <c r="AI225">
        <v>21.862667719021299</v>
      </c>
      <c r="AJ225">
        <v>117.697594501718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0.26</v>
      </c>
      <c r="AM225" t="s">
        <v>3166</v>
      </c>
      <c r="AN225">
        <v>-7.89</v>
      </c>
      <c r="AO225" t="s">
        <v>3165</v>
      </c>
      <c r="AQ225">
        <f>(Table2[[#This Row],[Sharpe Ratio]]-AVERAGE(Table2[Sharpe Ratio]))/_xlfn.STDEV.P(Table2[Sharpe Ratio])</f>
        <v>-0.71296376684109852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1.0840997070194551</v>
      </c>
      <c r="AS225">
        <f>_xlfn.RANK.AVG(Table2[[#This Row],[1Y Return vs Nifty Z-Score]],Table2[1Y Return vs Nifty Z-Score])</f>
        <v>116</v>
      </c>
      <c r="AT225">
        <f>_xlfn.RANK.AVG(Table2[[#This Row],[6M Return vs Nifty Z-Score]],Table2[6M Return vs Nifty Z-Score])</f>
        <v>133</v>
      </c>
      <c r="AU225">
        <f>_xlfn.RANK.AVG(Table2[[#This Row],[Sharpe Ratio Z-Score]],Table2[Sharpe Ratio Z-Score])</f>
        <v>533.5</v>
      </c>
      <c r="AV225">
        <f>(Table2[[#This Row],[Rank 1Y]]+Table2[[#This Row],[Rank 6M]]+Table2[[#This Row],[Rank Sharpe]])/3</f>
        <v>260.83333333333331</v>
      </c>
    </row>
    <row r="226" spans="1:48" x14ac:dyDescent="0.3">
      <c r="A226" t="s">
        <v>1043</v>
      </c>
      <c r="B226" t="s">
        <v>1044</v>
      </c>
      <c r="C226" t="s">
        <v>3121</v>
      </c>
      <c r="D226" t="s">
        <v>1045</v>
      </c>
      <c r="E226">
        <v>12733.231297725</v>
      </c>
      <c r="F226">
        <v>396.75</v>
      </c>
      <c r="G226">
        <v>57.250026770730301</v>
      </c>
      <c r="H226">
        <f>(Table2[[#This Row],[1Y Return vs Nifty]]-AVERAGE(Table2[1Y Return vs Nifty]))/_xlfn.STDEV.P(Table2[1Y Return vs Nifty])</f>
        <v>0.57422789983946232</v>
      </c>
      <c r="I226">
        <v>-12.441467890918499</v>
      </c>
      <c r="J226">
        <f>(Table2[[#This Row],[1M Return vs Nifty]]-AVERAGE(Table2[1M Return vs Nifty]))/_xlfn.STDEV.P(Table2[1M Return vs Nifty])</f>
        <v>-1.2503956071276889</v>
      </c>
      <c r="K226">
        <v>-6.6176625002682901</v>
      </c>
      <c r="L226">
        <f>(Table2[[#This Row],[6M Return vs Nifty]]-AVERAGE(Table2[6M Return vs Nifty]))/_xlfn.STDEV.P(Table2[6M Return vs Nifty])</f>
        <v>-0.38092560905176021</v>
      </c>
      <c r="M226">
        <v>-3.1047308613186</v>
      </c>
      <c r="N226">
        <f>(Table2[[#This Row],[1W Return vs Nifty]]-AVERAGE(Table2[1W Return vs Nifty]))/_xlfn.STDEV.P(Table2[1W Return vs Nifty])</f>
        <v>0.21022062491946278</v>
      </c>
      <c r="O226">
        <v>425.08</v>
      </c>
      <c r="P226">
        <v>446.51751234762497</v>
      </c>
      <c r="Q226">
        <v>411.96576404320501</v>
      </c>
      <c r="R226">
        <v>35.642349639210401</v>
      </c>
      <c r="S226" s="1">
        <f>(Table2[[#This Row],[Close Price]]-Table2[[#This Row],[20D EMA]])/Table2[[#This Row],[20D EMA]]</f>
        <v>-6.6646278347605128E-2</v>
      </c>
      <c r="T226" s="1">
        <f>(Table2[[#This Row],[Close Price]]-Table2[[#This Row],[50D EMA]])/Table2[[#This Row],[50D EMA]]</f>
        <v>-0.11145702233707629</v>
      </c>
      <c r="U226" s="1">
        <f>(Table2[[#This Row],[Close Price]]-Table2[[#This Row],[200D EMA]])/Table2[[#This Row],[200D EMA]]</f>
        <v>-3.693453527271566E-2</v>
      </c>
      <c r="V226">
        <v>1.1911636538216299</v>
      </c>
      <c r="W226">
        <v>375.1</v>
      </c>
      <c r="X226">
        <v>404</v>
      </c>
      <c r="Y226">
        <v>375.1</v>
      </c>
      <c r="Z226">
        <v>425.1</v>
      </c>
      <c r="AA226">
        <v>375.1</v>
      </c>
      <c r="AB226">
        <v>463.65</v>
      </c>
      <c r="AC226" s="1">
        <f>(Table2[[#This Row],[Close Price]]/Table2[[#This Row],[Day Low]])-1</f>
        <v>5.7717941882164725E-2</v>
      </c>
      <c r="AD226" s="1">
        <f>(Table2[[#This Row],[Day High]]/Table2[[#This Row],[Close Price]])-1</f>
        <v>1.8273471959672438E-2</v>
      </c>
      <c r="AE226" s="1">
        <f>(Table2[[#This Row],[Close Price]]/Table2[[#This Row],[Current Week Low]])-1</f>
        <v>5.7717941882164725E-2</v>
      </c>
      <c r="AF226" s="1">
        <f>(Table2[[#This Row],[Current Week High]]/Table2[[#This Row],[Close Price]])-1</f>
        <v>7.1455576559546374E-2</v>
      </c>
      <c r="AG226" s="1">
        <f>(Table2[[#This Row],[Close Price]]/Table2[[#This Row],[Current Month Low]])-1</f>
        <v>5.7717941882164725E-2</v>
      </c>
      <c r="AH226" s="1">
        <f>(Table2[[#This Row],[Current Month High]]/Table2[[#This Row],[Close Price]])-1</f>
        <v>0.16862003780718338</v>
      </c>
      <c r="AI226">
        <v>55.715185885318199</v>
      </c>
      <c r="AJ226">
        <v>95.925925925925895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-0.19</v>
      </c>
      <c r="AM226" t="s">
        <v>3165</v>
      </c>
      <c r="AN226">
        <v>0.51</v>
      </c>
      <c r="AO226" t="s">
        <v>3166</v>
      </c>
      <c r="AP226">
        <v>0.110205919788726</v>
      </c>
      <c r="AQ226">
        <f>(Table2[[#This Row],[Sharpe Ratio]]-AVERAGE(Table2[Sharpe Ratio]))/_xlfn.STDEV.P(Table2[Sharpe Ratio])</f>
        <v>0.58367012126467599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151</v>
      </c>
      <c r="AT226">
        <f>_xlfn.RANK.AVG(Table2[[#This Row],[6M Return vs Nifty Z-Score]],Table2[6M Return vs Nifty Z-Score])</f>
        <v>445</v>
      </c>
      <c r="AU226">
        <f>_xlfn.RANK.AVG(Table2[[#This Row],[Sharpe Ratio Z-Score]],Table2[Sharpe Ratio Z-Score])</f>
        <v>187</v>
      </c>
      <c r="AV226">
        <f>(Table2[[#This Row],[Rank 1Y]]+Table2[[#This Row],[Rank 6M]]+Table2[[#This Row],[Rank Sharpe]])/3</f>
        <v>261</v>
      </c>
    </row>
    <row r="227" spans="1:48" x14ac:dyDescent="0.3">
      <c r="A227" t="s">
        <v>722</v>
      </c>
      <c r="B227" t="s">
        <v>723</v>
      </c>
      <c r="C227" t="s">
        <v>3124</v>
      </c>
      <c r="D227" t="s">
        <v>51</v>
      </c>
      <c r="E227">
        <v>23646.0850374</v>
      </c>
      <c r="F227">
        <v>1320.2</v>
      </c>
      <c r="G227">
        <v>36.905467695372501</v>
      </c>
      <c r="H227">
        <f>(Table2[[#This Row],[1Y Return vs Nifty]]-AVERAGE(Table2[1Y Return vs Nifty]))/_xlfn.STDEV.P(Table2[1Y Return vs Nifty])</f>
        <v>0.22597302302358468</v>
      </c>
      <c r="I227">
        <v>-5.2428143838413197</v>
      </c>
      <c r="J227">
        <f>(Table2[[#This Row],[1M Return vs Nifty]]-AVERAGE(Table2[1M Return vs Nifty]))/_xlfn.STDEV.P(Table2[1M Return vs Nifty])</f>
        <v>-0.42233231321488618</v>
      </c>
      <c r="K227">
        <v>19.833928245725598</v>
      </c>
      <c r="L227">
        <f>(Table2[[#This Row],[6M Return vs Nifty]]-AVERAGE(Table2[6M Return vs Nifty]))/_xlfn.STDEV.P(Table2[6M Return vs Nifty])</f>
        <v>0.52945387311979408</v>
      </c>
      <c r="M227">
        <v>-2.4450189151928599</v>
      </c>
      <c r="N227">
        <f>(Table2[[#This Row],[1W Return vs Nifty]]-AVERAGE(Table2[1W Return vs Nifty]))/_xlfn.STDEV.P(Table2[1W Return vs Nifty])</f>
        <v>0.34013345374811893</v>
      </c>
      <c r="O227">
        <v>1403.77</v>
      </c>
      <c r="P227">
        <v>1414.8220143051601</v>
      </c>
      <c r="Q227">
        <v>1199.5314127402301</v>
      </c>
      <c r="R227">
        <v>25.4156459302271</v>
      </c>
      <c r="S227" s="1">
        <f>(Table2[[#This Row],[Close Price]]-Table2[[#This Row],[20D EMA]])/Table2[[#This Row],[20D EMA]]</f>
        <v>-5.9532544505153932E-2</v>
      </c>
      <c r="T227" s="1">
        <f>(Table2[[#This Row],[Close Price]]-Table2[[#This Row],[50D EMA]])/Table2[[#This Row],[50D EMA]]</f>
        <v>-6.6879093870779449E-2</v>
      </c>
      <c r="U227" s="1">
        <f>(Table2[[#This Row],[Close Price]]-Table2[[#This Row],[200D EMA]])/Table2[[#This Row],[200D EMA]]</f>
        <v>0.10059643789078654</v>
      </c>
      <c r="V227">
        <v>0.65577557960108201</v>
      </c>
      <c r="W227">
        <v>1310</v>
      </c>
      <c r="X227">
        <v>1354.9</v>
      </c>
      <c r="Y227">
        <v>1310</v>
      </c>
      <c r="Z227">
        <v>1408.65</v>
      </c>
      <c r="AA227">
        <v>1310</v>
      </c>
      <c r="AB227">
        <v>1484.95</v>
      </c>
      <c r="AC227" s="1">
        <f>(Table2[[#This Row],[Close Price]]/Table2[[#This Row],[Day Low]])-1</f>
        <v>7.7862595419848635E-3</v>
      </c>
      <c r="AD227" s="1">
        <f>(Table2[[#This Row],[Day High]]/Table2[[#This Row],[Close Price]])-1</f>
        <v>2.6283896379336591E-2</v>
      </c>
      <c r="AE227" s="1">
        <f>(Table2[[#This Row],[Close Price]]/Table2[[#This Row],[Current Week Low]])-1</f>
        <v>7.7862595419848635E-3</v>
      </c>
      <c r="AF227" s="1">
        <f>(Table2[[#This Row],[Current Week High]]/Table2[[#This Row],[Close Price]])-1</f>
        <v>6.6997424632631475E-2</v>
      </c>
      <c r="AG227" s="1">
        <f>(Table2[[#This Row],[Close Price]]/Table2[[#This Row],[Current Month Low]])-1</f>
        <v>7.7862595419848635E-3</v>
      </c>
      <c r="AH227" s="1">
        <f>(Table2[[#This Row],[Current Month High]]/Table2[[#This Row],[Close Price]])-1</f>
        <v>0.12479169822754121</v>
      </c>
      <c r="AI227">
        <v>24.1478563853961</v>
      </c>
      <c r="AJ227">
        <v>82.297707815520496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-0.03</v>
      </c>
      <c r="AM227" t="s">
        <v>3165</v>
      </c>
      <c r="AN227">
        <v>-5.81</v>
      </c>
      <c r="AO227" t="s">
        <v>3165</v>
      </c>
      <c r="AP227">
        <v>4.2700705254547999E-2</v>
      </c>
      <c r="AQ227">
        <f>(Table2[[#This Row],[Sharpe Ratio]]-AVERAGE(Table2[Sharpe Ratio]))/_xlfn.STDEV.P(Table2[Sharpe Ratio])</f>
        <v>-0.21056624059925247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225</v>
      </c>
      <c r="AT227">
        <f>_xlfn.RANK.AVG(Table2[[#This Row],[6M Return vs Nifty Z-Score]],Table2[6M Return vs Nifty Z-Score])</f>
        <v>164</v>
      </c>
      <c r="AU227">
        <f>_xlfn.RANK.AVG(Table2[[#This Row],[Sharpe Ratio Z-Score]],Table2[Sharpe Ratio Z-Score])</f>
        <v>398</v>
      </c>
      <c r="AV227">
        <f>(Table2[[#This Row],[Rank 1Y]]+Table2[[#This Row],[Rank 6M]]+Table2[[#This Row],[Rank Sharpe]])/3</f>
        <v>262.33333333333331</v>
      </c>
    </row>
    <row r="228" spans="1:48" x14ac:dyDescent="0.3">
      <c r="A228" t="s">
        <v>84</v>
      </c>
      <c r="B228" t="s">
        <v>85</v>
      </c>
      <c r="C228" t="s">
        <v>3118</v>
      </c>
      <c r="D228" t="s">
        <v>86</v>
      </c>
      <c r="E228">
        <v>292174.94998307002</v>
      </c>
      <c r="F228">
        <v>474.1</v>
      </c>
      <c r="G228">
        <v>28.1553824594078</v>
      </c>
      <c r="H228">
        <f>(Table2[[#This Row],[1Y Return vs Nifty]]-AVERAGE(Table2[1Y Return vs Nifty]))/_xlfn.STDEV.P(Table2[1Y Return vs Nifty])</f>
        <v>7.6190477002703427E-2</v>
      </c>
      <c r="I228">
        <v>0.661775700950749</v>
      </c>
      <c r="J228">
        <f>(Table2[[#This Row],[1M Return vs Nifty]]-AVERAGE(Table2[1M Return vs Nifty]))/_xlfn.STDEV.P(Table2[1M Return vs Nifty])</f>
        <v>0.25687447316689027</v>
      </c>
      <c r="K228">
        <v>-1.7252559968146399</v>
      </c>
      <c r="L228">
        <f>(Table2[[#This Row],[6M Return vs Nifty]]-AVERAGE(Table2[6M Return vs Nifty]))/_xlfn.STDEV.P(Table2[6M Return vs Nifty])</f>
        <v>-0.21254456376958067</v>
      </c>
      <c r="M228">
        <v>-3.23817516246024</v>
      </c>
      <c r="N228">
        <f>(Table2[[#This Row],[1W Return vs Nifty]]-AVERAGE(Table2[1W Return vs Nifty]))/_xlfn.STDEV.P(Table2[1W Return vs Nifty])</f>
        <v>0.18394229730362593</v>
      </c>
      <c r="O228">
        <v>490.5</v>
      </c>
      <c r="P228">
        <v>496.35891993436798</v>
      </c>
      <c r="Q228">
        <v>457.49457300501098</v>
      </c>
      <c r="R228">
        <v>33.988183935740501</v>
      </c>
      <c r="S228" s="1">
        <f>(Table2[[#This Row],[Close Price]]-Table2[[#This Row],[20D EMA]])/Table2[[#This Row],[20D EMA]]</f>
        <v>-3.3435270132517791E-2</v>
      </c>
      <c r="T228" s="1">
        <f>(Table2[[#This Row],[Close Price]]-Table2[[#This Row],[50D EMA]])/Table2[[#This Row],[50D EMA]]</f>
        <v>-4.484440399965247E-2</v>
      </c>
      <c r="U228" s="1">
        <f>(Table2[[#This Row],[Close Price]]-Table2[[#This Row],[200D EMA]])/Table2[[#This Row],[200D EMA]]</f>
        <v>3.629644584834707E-2</v>
      </c>
      <c r="V228">
        <v>0.63221224664735098</v>
      </c>
      <c r="W228">
        <v>458.95</v>
      </c>
      <c r="X228">
        <v>476.05</v>
      </c>
      <c r="Y228">
        <v>458.95</v>
      </c>
      <c r="Z228">
        <v>494.75</v>
      </c>
      <c r="AA228">
        <v>458.95</v>
      </c>
      <c r="AB228">
        <v>516</v>
      </c>
      <c r="AC228" s="1">
        <f>(Table2[[#This Row],[Close Price]]/Table2[[#This Row],[Day Low]])-1</f>
        <v>3.3010131822638789E-2</v>
      </c>
      <c r="AD228" s="1">
        <f>(Table2[[#This Row],[Day High]]/Table2[[#This Row],[Close Price]])-1</f>
        <v>4.1130563172326884E-3</v>
      </c>
      <c r="AE228" s="1">
        <f>(Table2[[#This Row],[Close Price]]/Table2[[#This Row],[Current Week Low]])-1</f>
        <v>3.3010131822638789E-2</v>
      </c>
      <c r="AF228" s="1">
        <f>(Table2[[#This Row],[Current Week High]]/Table2[[#This Row],[Close Price]])-1</f>
        <v>4.355621176966884E-2</v>
      </c>
      <c r="AG228" s="1">
        <f>(Table2[[#This Row],[Close Price]]/Table2[[#This Row],[Current Month Low]])-1</f>
        <v>3.3010131822638789E-2</v>
      </c>
      <c r="AH228" s="1">
        <f>(Table2[[#This Row],[Current Month High]]/Table2[[#This Row],[Close Price]])-1</f>
        <v>8.8377979329255396E-2</v>
      </c>
      <c r="AI228">
        <v>14.648808268297801</v>
      </c>
      <c r="AJ228">
        <v>56.520303730604098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-0.11</v>
      </c>
      <c r="AM228" t="s">
        <v>3165</v>
      </c>
      <c r="AN228">
        <v>-1.32</v>
      </c>
      <c r="AO228" t="s">
        <v>3165</v>
      </c>
      <c r="AP228">
        <v>0.137481883873695</v>
      </c>
      <c r="AQ228">
        <f>(Table2[[#This Row],[Sharpe Ratio]]-AVERAGE(Table2[Sharpe Ratio]))/_xlfn.STDEV.P(Table2[Sharpe Ratio])</f>
        <v>0.90458699606712045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272</v>
      </c>
      <c r="AT228">
        <f>_xlfn.RANK.AVG(Table2[[#This Row],[6M Return vs Nifty Z-Score]],Table2[6M Return vs Nifty Z-Score])</f>
        <v>390</v>
      </c>
      <c r="AU228">
        <f>_xlfn.RANK.AVG(Table2[[#This Row],[Sharpe Ratio Z-Score]],Table2[Sharpe Ratio Z-Score])</f>
        <v>128</v>
      </c>
      <c r="AV228">
        <f>(Table2[[#This Row],[Rank 1Y]]+Table2[[#This Row],[Rank 6M]]+Table2[[#This Row],[Rank Sharpe]])/3</f>
        <v>263.33333333333331</v>
      </c>
    </row>
    <row r="229" spans="1:48" x14ac:dyDescent="0.3">
      <c r="A229" t="s">
        <v>1275</v>
      </c>
      <c r="B229" t="s">
        <v>1276</v>
      </c>
      <c r="C229" t="s">
        <v>3123</v>
      </c>
      <c r="D229" t="s">
        <v>48</v>
      </c>
      <c r="E229">
        <v>8790.2794516800004</v>
      </c>
      <c r="F229">
        <v>1348.8</v>
      </c>
      <c r="G229">
        <v>22.137314255830699</v>
      </c>
      <c r="H229">
        <f>(Table2[[#This Row],[1Y Return vs Nifty]]-AVERAGE(Table2[1Y Return vs Nifty]))/_xlfn.STDEV.P(Table2[1Y Return vs Nifty])</f>
        <v>-2.6825842650291296E-2</v>
      </c>
      <c r="I229">
        <v>-8.3835914232059103</v>
      </c>
      <c r="J229">
        <f>(Table2[[#This Row],[1M Return vs Nifty]]-AVERAGE(Table2[1M Return vs Nifty]))/_xlfn.STDEV.P(Table2[1M Return vs Nifty])</f>
        <v>-0.78361684762192041</v>
      </c>
      <c r="K229">
        <v>19.9708523595488</v>
      </c>
      <c r="L229">
        <f>(Table2[[#This Row],[6M Return vs Nifty]]-AVERAGE(Table2[6M Return vs Nifty]))/_xlfn.STDEV.P(Table2[6M Return vs Nifty])</f>
        <v>0.53416636489528568</v>
      </c>
      <c r="M229">
        <v>-7.3889603762221103</v>
      </c>
      <c r="N229">
        <f>(Table2[[#This Row],[1W Return vs Nifty]]-AVERAGE(Table2[1W Return vs Nifty]))/_xlfn.STDEV.P(Table2[1W Return vs Nifty])</f>
        <v>-0.63344512783962648</v>
      </c>
      <c r="O229">
        <v>1461.3</v>
      </c>
      <c r="P229">
        <v>1508.6280222886001</v>
      </c>
      <c r="Q229">
        <v>1361.09906689024</v>
      </c>
      <c r="R229">
        <v>19.5648993502775</v>
      </c>
      <c r="S229" s="1">
        <f>(Table2[[#This Row],[Close Price]]-Table2[[#This Row],[20D EMA]])/Table2[[#This Row],[20D EMA]]</f>
        <v>-7.6986245124204475E-2</v>
      </c>
      <c r="T229" s="1">
        <f>(Table2[[#This Row],[Close Price]]-Table2[[#This Row],[50D EMA]])/Table2[[#This Row],[50D EMA]]</f>
        <v>-0.10594263126979425</v>
      </c>
      <c r="U229" s="1">
        <f>(Table2[[#This Row],[Close Price]]-Table2[[#This Row],[200D EMA]])/Table2[[#This Row],[200D EMA]]</f>
        <v>-9.0361291028876016E-3</v>
      </c>
      <c r="V229">
        <v>0.42386257490937201</v>
      </c>
      <c r="W229">
        <v>1321</v>
      </c>
      <c r="X229">
        <v>1378.5</v>
      </c>
      <c r="Y229">
        <v>1321</v>
      </c>
      <c r="Z229">
        <v>1469.9</v>
      </c>
      <c r="AA229">
        <v>1321</v>
      </c>
      <c r="AB229">
        <v>1564</v>
      </c>
      <c r="AC229" s="1">
        <f>(Table2[[#This Row],[Close Price]]/Table2[[#This Row],[Day Low]])-1</f>
        <v>2.1044663133989339E-2</v>
      </c>
      <c r="AD229" s="1">
        <f>(Table2[[#This Row],[Day High]]/Table2[[#This Row],[Close Price]])-1</f>
        <v>2.2019572953736688E-2</v>
      </c>
      <c r="AE229" s="1">
        <f>(Table2[[#This Row],[Close Price]]/Table2[[#This Row],[Current Week Low]])-1</f>
        <v>2.1044663133989339E-2</v>
      </c>
      <c r="AF229" s="1">
        <f>(Table2[[#This Row],[Current Week High]]/Table2[[#This Row],[Close Price]])-1</f>
        <v>8.9783511269276417E-2</v>
      </c>
      <c r="AG229" s="1">
        <f>(Table2[[#This Row],[Close Price]]/Table2[[#This Row],[Current Month Low]])-1</f>
        <v>2.1044663133989339E-2</v>
      </c>
      <c r="AH229" s="1">
        <f>(Table2[[#This Row],[Current Month High]]/Table2[[#This Row],[Close Price]])-1</f>
        <v>0.15954922894424683</v>
      </c>
      <c r="AI229">
        <v>39.375741399762703</v>
      </c>
      <c r="AJ229">
        <v>67.531983604521102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-0.11</v>
      </c>
      <c r="AM229" t="s">
        <v>3165</v>
      </c>
      <c r="AN229">
        <v>-7.33</v>
      </c>
      <c r="AO229" t="s">
        <v>3165</v>
      </c>
      <c r="AP229">
        <v>6.5671462875483005E-2</v>
      </c>
      <c r="AQ229">
        <f>(Table2[[#This Row],[Sharpe Ratio]]-AVERAGE(Table2[Sharpe Ratio]))/_xlfn.STDEV.P(Table2[Sharpe Ratio])</f>
        <v>5.9697487736466749E-2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299</v>
      </c>
      <c r="AT229">
        <f>_xlfn.RANK.AVG(Table2[[#This Row],[6M Return vs Nifty Z-Score]],Table2[6M Return vs Nifty Z-Score])</f>
        <v>163</v>
      </c>
      <c r="AU229">
        <f>_xlfn.RANK.AVG(Table2[[#This Row],[Sharpe Ratio Z-Score]],Table2[Sharpe Ratio Z-Score])</f>
        <v>328</v>
      </c>
      <c r="AV229">
        <f>(Table2[[#This Row],[Rank 1Y]]+Table2[[#This Row],[Rank 6M]]+Table2[[#This Row],[Rank Sharpe]])/3</f>
        <v>263.33333333333331</v>
      </c>
    </row>
    <row r="230" spans="1:48" x14ac:dyDescent="0.3">
      <c r="A230" t="s">
        <v>733</v>
      </c>
      <c r="B230" t="s">
        <v>734</v>
      </c>
      <c r="C230" t="s">
        <v>3126</v>
      </c>
      <c r="D230" t="s">
        <v>513</v>
      </c>
      <c r="E230">
        <v>23321.0918808799</v>
      </c>
      <c r="F230">
        <v>1274.2</v>
      </c>
      <c r="G230">
        <v>79.7198346237914</v>
      </c>
      <c r="H230">
        <f>(Table2[[#This Row],[1Y Return vs Nifty]]-AVERAGE(Table2[1Y Return vs Nifty]))/_xlfn.STDEV.P(Table2[1Y Return vs Nifty])</f>
        <v>0.95886244202634485</v>
      </c>
      <c r="I230">
        <v>-4.2288670624167404</v>
      </c>
      <c r="J230">
        <f>(Table2[[#This Row],[1M Return vs Nifty]]-AVERAGE(Table2[1M Return vs Nifty]))/_xlfn.STDEV.P(Table2[1M Return vs Nifty])</f>
        <v>-0.30569764563330915</v>
      </c>
      <c r="K230">
        <v>0.58277692305036399</v>
      </c>
      <c r="L230">
        <f>(Table2[[#This Row],[6M Return vs Nifty]]-AVERAGE(Table2[6M Return vs Nifty]))/_xlfn.STDEV.P(Table2[6M Return vs Nifty])</f>
        <v>-0.1331094237585842</v>
      </c>
      <c r="M230">
        <v>-7.8154068168375099</v>
      </c>
      <c r="N230">
        <f>(Table2[[#This Row],[1W Return vs Nifty]]-AVERAGE(Table2[1W Return vs Nifty]))/_xlfn.STDEV.P(Table2[1W Return vs Nifty])</f>
        <v>-0.71742248154620725</v>
      </c>
      <c r="O230">
        <v>1360.08</v>
      </c>
      <c r="P230">
        <v>1404.4147227614501</v>
      </c>
      <c r="Q230">
        <v>1234.35587507488</v>
      </c>
      <c r="R230">
        <v>27.7009779415339</v>
      </c>
      <c r="S230" s="1">
        <f>(Table2[[#This Row],[Close Price]]-Table2[[#This Row],[20D EMA]])/Table2[[#This Row],[20D EMA]]</f>
        <v>-6.3143344509146437E-2</v>
      </c>
      <c r="T230" s="1">
        <f>(Table2[[#This Row],[Close Price]]-Table2[[#This Row],[50D EMA]])/Table2[[#This Row],[50D EMA]]</f>
        <v>-9.2718141337491483E-2</v>
      </c>
      <c r="U230" s="1">
        <f>(Table2[[#This Row],[Close Price]]-Table2[[#This Row],[200D EMA]])/Table2[[#This Row],[200D EMA]]</f>
        <v>3.2279284872122428E-2</v>
      </c>
      <c r="V230">
        <v>0.69223160728444</v>
      </c>
      <c r="W230">
        <v>1232.2</v>
      </c>
      <c r="X230">
        <v>1298</v>
      </c>
      <c r="Y230">
        <v>1232.2</v>
      </c>
      <c r="Z230">
        <v>1358</v>
      </c>
      <c r="AA230">
        <v>1232.2</v>
      </c>
      <c r="AB230">
        <v>1444</v>
      </c>
      <c r="AC230" s="1">
        <f>(Table2[[#This Row],[Close Price]]/Table2[[#This Row],[Day Low]])-1</f>
        <v>3.4085375750689817E-2</v>
      </c>
      <c r="AD230" s="1">
        <f>(Table2[[#This Row],[Day High]]/Table2[[#This Row],[Close Price]])-1</f>
        <v>1.8678386438549577E-2</v>
      </c>
      <c r="AE230" s="1">
        <f>(Table2[[#This Row],[Close Price]]/Table2[[#This Row],[Current Week Low]])-1</f>
        <v>3.4085375750689817E-2</v>
      </c>
      <c r="AF230" s="1">
        <f>(Table2[[#This Row],[Current Week High]]/Table2[[#This Row],[Close Price]])-1</f>
        <v>6.5766755611363914E-2</v>
      </c>
      <c r="AG230" s="1">
        <f>(Table2[[#This Row],[Close Price]]/Table2[[#This Row],[Current Month Low]])-1</f>
        <v>3.4085375750689817E-2</v>
      </c>
      <c r="AH230" s="1">
        <f>(Table2[[#This Row],[Current Month High]]/Table2[[#This Row],[Close Price]])-1</f>
        <v>0.13326008475906437</v>
      </c>
      <c r="AI230">
        <v>39.377648720765897</v>
      </c>
      <c r="AJ230">
        <v>112.72120200333799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-0.15</v>
      </c>
      <c r="AM230" t="s">
        <v>3165</v>
      </c>
      <c r="AN230">
        <v>-3.79</v>
      </c>
      <c r="AO230" t="s">
        <v>3165</v>
      </c>
      <c r="AP230">
        <v>7.2429893476945006E-2</v>
      </c>
      <c r="AQ230">
        <f>(Table2[[#This Row],[Sharpe Ratio]]-AVERAGE(Table2[Sharpe Ratio]))/_xlfn.STDEV.P(Table2[Sharpe Ratio])</f>
        <v>0.13921417944473916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108</v>
      </c>
      <c r="AT230">
        <f>_xlfn.RANK.AVG(Table2[[#This Row],[6M Return vs Nifty Z-Score]],Table2[6M Return vs Nifty Z-Score])</f>
        <v>375</v>
      </c>
      <c r="AU230">
        <f>_xlfn.RANK.AVG(Table2[[#This Row],[Sharpe Ratio Z-Score]],Table2[Sharpe Ratio Z-Score])</f>
        <v>310</v>
      </c>
      <c r="AV230">
        <f>(Table2[[#This Row],[Rank 1Y]]+Table2[[#This Row],[Rank 6M]]+Table2[[#This Row],[Rank Sharpe]])/3</f>
        <v>264.33333333333331</v>
      </c>
    </row>
    <row r="231" spans="1:48" x14ac:dyDescent="0.3">
      <c r="A231" t="s">
        <v>429</v>
      </c>
      <c r="B231" t="s">
        <v>430</v>
      </c>
      <c r="C231" t="s">
        <v>3127</v>
      </c>
      <c r="D231" t="s">
        <v>117</v>
      </c>
      <c r="E231">
        <v>52584.791126115</v>
      </c>
      <c r="F231">
        <v>974.85</v>
      </c>
      <c r="G231">
        <v>61.339265415236</v>
      </c>
      <c r="H231">
        <f>(Table2[[#This Row],[1Y Return vs Nifty]]-AVERAGE(Table2[1Y Return vs Nifty]))/_xlfn.STDEV.P(Table2[1Y Return vs Nifty])</f>
        <v>0.64422682658631847</v>
      </c>
      <c r="I231">
        <v>20.397879685006799</v>
      </c>
      <c r="J231">
        <f>(Table2[[#This Row],[1M Return vs Nifty]]-AVERAGE(Table2[1M Return vs Nifty]))/_xlfn.STDEV.P(Table2[1M Return vs Nifty])</f>
        <v>2.5271244939487039</v>
      </c>
      <c r="K231">
        <v>26.416500755323302</v>
      </c>
      <c r="L231">
        <f>(Table2[[#This Row],[6M Return vs Nifty]]-AVERAGE(Table2[6M Return vs Nifty]))/_xlfn.STDEV.P(Table2[6M Return vs Nifty])</f>
        <v>0.75600504768580223</v>
      </c>
      <c r="M231">
        <v>0.10147263066717201</v>
      </c>
      <c r="N231">
        <f>(Table2[[#This Row],[1W Return vs Nifty]]-AVERAGE(Table2[1W Return vs Nifty]))/_xlfn.STDEV.P(Table2[1W Return vs Nifty])</f>
        <v>0.84159764922576175</v>
      </c>
      <c r="O231">
        <v>955.88</v>
      </c>
      <c r="P231">
        <v>882.41516334096298</v>
      </c>
      <c r="Q231">
        <v>730.33917169922302</v>
      </c>
      <c r="R231">
        <v>70.671250758194205</v>
      </c>
      <c r="S231" s="1">
        <f>(Table2[[#This Row],[Close Price]]-Table2[[#This Row],[20D EMA]])/Table2[[#This Row],[20D EMA]]</f>
        <v>1.984558731221495E-2</v>
      </c>
      <c r="T231" s="1">
        <f>(Table2[[#This Row],[Close Price]]-Table2[[#This Row],[50D EMA]])/Table2[[#This Row],[50D EMA]]</f>
        <v>0.10475209459123999</v>
      </c>
      <c r="U231" s="1">
        <f>(Table2[[#This Row],[Close Price]]-Table2[[#This Row],[200D EMA]])/Table2[[#This Row],[200D EMA]]</f>
        <v>0.3347907900542878</v>
      </c>
      <c r="V231">
        <v>0.98636082864178198</v>
      </c>
      <c r="W231">
        <v>951.55</v>
      </c>
      <c r="X231">
        <v>998</v>
      </c>
      <c r="Y231">
        <v>951.55</v>
      </c>
      <c r="Z231">
        <v>1026</v>
      </c>
      <c r="AA231">
        <v>891.05</v>
      </c>
      <c r="AB231">
        <v>1040</v>
      </c>
      <c r="AC231" s="1">
        <f>(Table2[[#This Row],[Close Price]]/Table2[[#This Row],[Day Low]])-1</f>
        <v>2.4486364352898082E-2</v>
      </c>
      <c r="AD231" s="1">
        <f>(Table2[[#This Row],[Day High]]/Table2[[#This Row],[Close Price]])-1</f>
        <v>2.3747243165615162E-2</v>
      </c>
      <c r="AE231" s="1">
        <f>(Table2[[#This Row],[Close Price]]/Table2[[#This Row],[Current Week Low]])-1</f>
        <v>2.4486364352898082E-2</v>
      </c>
      <c r="AF231" s="1">
        <f>(Table2[[#This Row],[Current Week High]]/Table2[[#This Row],[Close Price]])-1</f>
        <v>5.2469610709339864E-2</v>
      </c>
      <c r="AG231" s="1">
        <f>(Table2[[#This Row],[Close Price]]/Table2[[#This Row],[Current Month Low]])-1</f>
        <v>9.4046349812019647E-2</v>
      </c>
      <c r="AH231" s="1">
        <f>(Table2[[#This Row],[Current Month High]]/Table2[[#This Row],[Close Price]])-1</f>
        <v>6.6830794481202105E-2</v>
      </c>
      <c r="AI231">
        <v>6.6830794481202096</v>
      </c>
      <c r="AJ231">
        <v>98.140243902438996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0.28000000000000003</v>
      </c>
      <c r="AM231" t="s">
        <v>3166</v>
      </c>
      <c r="AN231">
        <v>7.3</v>
      </c>
      <c r="AO231" t="s">
        <v>3166</v>
      </c>
      <c r="AQ231">
        <f>(Table2[[#This Row],[Sharpe Ratio]]-AVERAGE(Table2[Sharpe Ratio]))/_xlfn.STDEV.P(Table2[Sharpe Ratio])</f>
        <v>-0.71296376684109852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4.0559902506054879</v>
      </c>
      <c r="AS231">
        <f>_xlfn.RANK.AVG(Table2[[#This Row],[1Y Return vs Nifty Z-Score]],Table2[1Y Return vs Nifty Z-Score])</f>
        <v>144</v>
      </c>
      <c r="AT231">
        <f>_xlfn.RANK.AVG(Table2[[#This Row],[6M Return vs Nifty Z-Score]],Table2[6M Return vs Nifty Z-Score])</f>
        <v>119</v>
      </c>
      <c r="AU231">
        <f>_xlfn.RANK.AVG(Table2[[#This Row],[Sharpe Ratio Z-Score]],Table2[Sharpe Ratio Z-Score])</f>
        <v>533.5</v>
      </c>
      <c r="AV231">
        <f>(Table2[[#This Row],[Rank 1Y]]+Table2[[#This Row],[Rank 6M]]+Table2[[#This Row],[Rank Sharpe]])/3</f>
        <v>265.5</v>
      </c>
    </row>
    <row r="232" spans="1:48" x14ac:dyDescent="0.3">
      <c r="A232" t="s">
        <v>1756</v>
      </c>
      <c r="B232" t="s">
        <v>1757</v>
      </c>
      <c r="C232" t="s">
        <v>3124</v>
      </c>
      <c r="D232" t="s">
        <v>51</v>
      </c>
      <c r="E232">
        <v>4412.1141757349997</v>
      </c>
      <c r="F232">
        <v>177.03</v>
      </c>
      <c r="G232">
        <v>61.002004502606503</v>
      </c>
      <c r="H232">
        <f>(Table2[[#This Row],[1Y Return vs Nifty]]-AVERAGE(Table2[1Y Return vs Nifty]))/_xlfn.STDEV.P(Table2[1Y Return vs Nifty])</f>
        <v>0.63845364874807986</v>
      </c>
      <c r="I232">
        <v>8.5713899240385096</v>
      </c>
      <c r="J232">
        <f>(Table2[[#This Row],[1M Return vs Nifty]]-AVERAGE(Table2[1M Return vs Nifty]))/_xlfn.STDEV.P(Table2[1M Return vs Nifty])</f>
        <v>1.1667197936439024</v>
      </c>
      <c r="K232">
        <v>35.448343764780397</v>
      </c>
      <c r="L232">
        <f>(Table2[[#This Row],[6M Return vs Nifty]]-AVERAGE(Table2[6M Return vs Nifty]))/_xlfn.STDEV.P(Table2[6M Return vs Nifty])</f>
        <v>1.0668523098017719</v>
      </c>
      <c r="M232">
        <v>-5.7363880606731401</v>
      </c>
      <c r="N232">
        <f>(Table2[[#This Row],[1W Return vs Nifty]]-AVERAGE(Table2[1W Return vs Nifty]))/_xlfn.STDEV.P(Table2[1W Return vs Nifty])</f>
        <v>-0.30801469472758208</v>
      </c>
      <c r="O232">
        <v>191.2</v>
      </c>
      <c r="P232">
        <v>180.33142672365</v>
      </c>
      <c r="Q232">
        <v>145.50472214213099</v>
      </c>
      <c r="R232">
        <v>27.3736595460378</v>
      </c>
      <c r="S232" s="1">
        <f>(Table2[[#This Row],[Close Price]]-Table2[[#This Row],[20D EMA]])/Table2[[#This Row],[20D EMA]]</f>
        <v>-7.4110878661087801E-2</v>
      </c>
      <c r="T232" s="1">
        <f>(Table2[[#This Row],[Close Price]]-Table2[[#This Row],[50D EMA]])/Table2[[#This Row],[50D EMA]]</f>
        <v>-1.8307550622938772E-2</v>
      </c>
      <c r="U232" s="1">
        <f>(Table2[[#This Row],[Close Price]]-Table2[[#This Row],[200D EMA]])/Table2[[#This Row],[200D EMA]]</f>
        <v>0.21666154468220417</v>
      </c>
      <c r="V232">
        <v>0.114779949231872</v>
      </c>
      <c r="W232">
        <v>171</v>
      </c>
      <c r="X232">
        <v>183.72</v>
      </c>
      <c r="Y232">
        <v>171</v>
      </c>
      <c r="Z232">
        <v>199</v>
      </c>
      <c r="AA232">
        <v>171</v>
      </c>
      <c r="AB232">
        <v>240.7</v>
      </c>
      <c r="AC232" s="1">
        <f>(Table2[[#This Row],[Close Price]]/Table2[[#This Row],[Day Low]])-1</f>
        <v>3.5263157894736885E-2</v>
      </c>
      <c r="AD232" s="1">
        <f>(Table2[[#This Row],[Day High]]/Table2[[#This Row],[Close Price]])-1</f>
        <v>3.7790205049991421E-2</v>
      </c>
      <c r="AE232" s="1">
        <f>(Table2[[#This Row],[Close Price]]/Table2[[#This Row],[Current Week Low]])-1</f>
        <v>3.5263157894736885E-2</v>
      </c>
      <c r="AF232" s="1">
        <f>(Table2[[#This Row],[Current Week High]]/Table2[[#This Row],[Close Price]])-1</f>
        <v>0.12410325933457611</v>
      </c>
      <c r="AG232" s="1">
        <f>(Table2[[#This Row],[Close Price]]/Table2[[#This Row],[Current Month Low]])-1</f>
        <v>3.5263157894736885E-2</v>
      </c>
      <c r="AH232" s="1">
        <f>(Table2[[#This Row],[Current Month High]]/Table2[[#This Row],[Close Price]])-1</f>
        <v>0.35965655538609265</v>
      </c>
      <c r="AI232">
        <v>35.965655538609198</v>
      </c>
      <c r="AJ232">
        <v>95.181918412348395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0.27</v>
      </c>
      <c r="AM232" t="s">
        <v>3166</v>
      </c>
      <c r="AN232">
        <v>-10.91</v>
      </c>
      <c r="AO232" t="s">
        <v>3165</v>
      </c>
      <c r="AP232">
        <v>-3.1587312540049999E-3</v>
      </c>
      <c r="AQ232">
        <f>(Table2[[#This Row],[Sharpe Ratio]]-AVERAGE(Table2[Sharpe Ratio]))/_xlfn.STDEV.P(Table2[Sharpe Ratio])</f>
        <v>-0.75012799536179464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1.8138830621043773</v>
      </c>
      <c r="AS232">
        <f>_xlfn.RANK.AVG(Table2[[#This Row],[1Y Return vs Nifty Z-Score]],Table2[1Y Return vs Nifty Z-Score])</f>
        <v>146</v>
      </c>
      <c r="AT232">
        <f>_xlfn.RANK.AVG(Table2[[#This Row],[6M Return vs Nifty Z-Score]],Table2[6M Return vs Nifty Z-Score])</f>
        <v>82</v>
      </c>
      <c r="AU232">
        <f>_xlfn.RANK.AVG(Table2[[#This Row],[Sharpe Ratio Z-Score]],Table2[Sharpe Ratio Z-Score])</f>
        <v>569</v>
      </c>
      <c r="AV232">
        <f>(Table2[[#This Row],[Rank 1Y]]+Table2[[#This Row],[Rank 6M]]+Table2[[#This Row],[Rank Sharpe]])/3</f>
        <v>265.66666666666669</v>
      </c>
    </row>
    <row r="233" spans="1:48" x14ac:dyDescent="0.3">
      <c r="A233" t="s">
        <v>1457</v>
      </c>
      <c r="B233" t="s">
        <v>1458</v>
      </c>
      <c r="C233" t="s">
        <v>3131</v>
      </c>
      <c r="D233" t="s">
        <v>1045</v>
      </c>
      <c r="E233">
        <v>7035.4250928000001</v>
      </c>
      <c r="F233">
        <v>741</v>
      </c>
      <c r="G233">
        <v>36.1106060651584</v>
      </c>
      <c r="H233">
        <f>(Table2[[#This Row],[1Y Return vs Nifty]]-AVERAGE(Table2[1Y Return vs Nifty]))/_xlfn.STDEV.P(Table2[1Y Return vs Nifty])</f>
        <v>0.21236670999952073</v>
      </c>
      <c r="I233">
        <v>-14.355165349021901</v>
      </c>
      <c r="J233">
        <f>(Table2[[#This Row],[1M Return vs Nifty]]-AVERAGE(Table2[1M Return vs Nifty]))/_xlfn.STDEV.P(Table2[1M Return vs Nifty])</f>
        <v>-1.4705288055309371</v>
      </c>
      <c r="K233">
        <v>-4.5525246022149997</v>
      </c>
      <c r="L233">
        <f>(Table2[[#This Row],[6M Return vs Nifty]]-AVERAGE(Table2[6M Return vs Nifty]))/_xlfn.STDEV.P(Table2[6M Return vs Nifty])</f>
        <v>-0.30985014185977888</v>
      </c>
      <c r="M233">
        <v>-10.6117332283259</v>
      </c>
      <c r="N233">
        <f>(Table2[[#This Row],[1W Return vs Nifty]]-AVERAGE(Table2[1W Return vs Nifty]))/_xlfn.STDEV.P(Table2[1W Return vs Nifty])</f>
        <v>-1.2680850496233071</v>
      </c>
      <c r="O233">
        <v>821.19</v>
      </c>
      <c r="P233">
        <v>849.31370843997297</v>
      </c>
      <c r="Q233">
        <v>765.58538246981198</v>
      </c>
      <c r="R233">
        <v>19.961870693891701</v>
      </c>
      <c r="S233" s="1">
        <f>(Table2[[#This Row],[Close Price]]-Table2[[#This Row],[20D EMA]])/Table2[[#This Row],[20D EMA]]</f>
        <v>-9.7650969933876508E-2</v>
      </c>
      <c r="T233" s="1">
        <f>(Table2[[#This Row],[Close Price]]-Table2[[#This Row],[50D EMA]])/Table2[[#This Row],[50D EMA]]</f>
        <v>-0.12753086093349955</v>
      </c>
      <c r="U233" s="1">
        <f>(Table2[[#This Row],[Close Price]]-Table2[[#This Row],[200D EMA]])/Table2[[#This Row],[200D EMA]]</f>
        <v>-3.211318166825293E-2</v>
      </c>
      <c r="V233">
        <v>0.62198680023893804</v>
      </c>
      <c r="W233">
        <v>718.1</v>
      </c>
      <c r="X233">
        <v>757</v>
      </c>
      <c r="Y233">
        <v>718.1</v>
      </c>
      <c r="Z233">
        <v>805</v>
      </c>
      <c r="AA233">
        <v>718.1</v>
      </c>
      <c r="AB233">
        <v>884.9</v>
      </c>
      <c r="AC233" s="1">
        <f>(Table2[[#This Row],[Close Price]]/Table2[[#This Row],[Day Low]])-1</f>
        <v>3.1889708954184526E-2</v>
      </c>
      <c r="AD233" s="1">
        <f>(Table2[[#This Row],[Day High]]/Table2[[#This Row],[Close Price]])-1</f>
        <v>2.1592442645074206E-2</v>
      </c>
      <c r="AE233" s="1">
        <f>(Table2[[#This Row],[Close Price]]/Table2[[#This Row],[Current Week Low]])-1</f>
        <v>3.1889708954184526E-2</v>
      </c>
      <c r="AF233" s="1">
        <f>(Table2[[#This Row],[Current Week High]]/Table2[[#This Row],[Close Price]])-1</f>
        <v>8.6369770580296823E-2</v>
      </c>
      <c r="AG233" s="1">
        <f>(Table2[[#This Row],[Close Price]]/Table2[[#This Row],[Current Month Low]])-1</f>
        <v>3.1889708954184526E-2</v>
      </c>
      <c r="AH233" s="1">
        <f>(Table2[[#This Row],[Current Month High]]/Table2[[#This Row],[Close Price]])-1</f>
        <v>0.19419703103913633</v>
      </c>
      <c r="AI233">
        <v>42.914979757085</v>
      </c>
      <c r="AJ233">
        <v>71.428571428571402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0</v>
      </c>
      <c r="AM233">
        <v>0</v>
      </c>
      <c r="AN233">
        <v>-7.74</v>
      </c>
      <c r="AO233" t="s">
        <v>3165</v>
      </c>
      <c r="AP233">
        <v>0.13080790157153199</v>
      </c>
      <c r="AQ233">
        <f>(Table2[[#This Row],[Sharpe Ratio]]-AVERAGE(Table2[Sharpe Ratio]))/_xlfn.STDEV.P(Table2[Sharpe Ratio])</f>
        <v>0.8260638855282979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233</v>
      </c>
      <c r="AT233">
        <f>_xlfn.RANK.AVG(Table2[[#This Row],[6M Return vs Nifty Z-Score]],Table2[6M Return vs Nifty Z-Score])</f>
        <v>424</v>
      </c>
      <c r="AU233">
        <f>_xlfn.RANK.AVG(Table2[[#This Row],[Sharpe Ratio Z-Score]],Table2[Sharpe Ratio Z-Score])</f>
        <v>142</v>
      </c>
      <c r="AV233">
        <f>(Table2[[#This Row],[Rank 1Y]]+Table2[[#This Row],[Rank 6M]]+Table2[[#This Row],[Rank Sharpe]])/3</f>
        <v>266.33333333333331</v>
      </c>
    </row>
    <row r="234" spans="1:48" x14ac:dyDescent="0.3">
      <c r="A234" t="s">
        <v>1886</v>
      </c>
      <c r="B234" t="s">
        <v>1887</v>
      </c>
      <c r="C234" t="s">
        <v>3129</v>
      </c>
      <c r="D234" t="s">
        <v>48</v>
      </c>
      <c r="E234">
        <v>3799.8397923000002</v>
      </c>
      <c r="F234">
        <v>2242.0500000000002</v>
      </c>
      <c r="G234">
        <v>9.3552397589287004</v>
      </c>
      <c r="H234">
        <f>(Table2[[#This Row],[1Y Return vs Nifty]]-AVERAGE(Table2[1Y Return vs Nifty]))/_xlfn.STDEV.P(Table2[1Y Return vs Nifty])</f>
        <v>-0.24562732971528881</v>
      </c>
      <c r="I234">
        <v>12.880747514687</v>
      </c>
      <c r="J234">
        <f>(Table2[[#This Row],[1M Return vs Nifty]]-AVERAGE(Table2[1M Return vs Nifty]))/_xlfn.STDEV.P(Table2[1M Return vs Nifty])</f>
        <v>1.6624265029128404</v>
      </c>
      <c r="K234">
        <v>22.0859616864633</v>
      </c>
      <c r="L234">
        <f>(Table2[[#This Row],[6M Return vs Nifty]]-AVERAGE(Table2[6M Return vs Nifty]))/_xlfn.STDEV.P(Table2[6M Return vs Nifty])</f>
        <v>0.60696168946623885</v>
      </c>
      <c r="M234">
        <v>-1.79927069932671</v>
      </c>
      <c r="N234">
        <f>(Table2[[#This Row],[1W Return vs Nifty]]-AVERAGE(Table2[1W Return vs Nifty]))/_xlfn.STDEV.P(Table2[1W Return vs Nifty])</f>
        <v>0.46729649502225662</v>
      </c>
      <c r="O234">
        <v>2246.7399999999998</v>
      </c>
      <c r="P234">
        <v>2122.5345096934002</v>
      </c>
      <c r="Q234">
        <v>1861.32745611377</v>
      </c>
      <c r="R234">
        <v>46.9470484010143</v>
      </c>
      <c r="S234" s="1">
        <f>(Table2[[#This Row],[Close Price]]-Table2[[#This Row],[20D EMA]])/Table2[[#This Row],[20D EMA]]</f>
        <v>-2.0874689550190945E-3</v>
      </c>
      <c r="T234" s="1">
        <f>(Table2[[#This Row],[Close Price]]-Table2[[#This Row],[50D EMA]])/Table2[[#This Row],[50D EMA]]</f>
        <v>5.6307913845821983E-2</v>
      </c>
      <c r="U234" s="1">
        <f>(Table2[[#This Row],[Close Price]]-Table2[[#This Row],[200D EMA]])/Table2[[#This Row],[200D EMA]]</f>
        <v>0.20454355983182748</v>
      </c>
      <c r="V234">
        <v>2.7133310642469901</v>
      </c>
      <c r="W234">
        <v>2144.4</v>
      </c>
      <c r="X234">
        <v>2275</v>
      </c>
      <c r="Y234">
        <v>2144.4</v>
      </c>
      <c r="Z234">
        <v>2382.5500000000002</v>
      </c>
      <c r="AA234">
        <v>2010</v>
      </c>
      <c r="AB234">
        <v>2735</v>
      </c>
      <c r="AC234" s="1">
        <f>(Table2[[#This Row],[Close Price]]/Table2[[#This Row],[Day Low]])-1</f>
        <v>4.5537213206491289E-2</v>
      </c>
      <c r="AD234" s="1">
        <f>(Table2[[#This Row],[Day High]]/Table2[[#This Row],[Close Price]])-1</f>
        <v>1.4696371624183246E-2</v>
      </c>
      <c r="AE234" s="1">
        <f>(Table2[[#This Row],[Close Price]]/Table2[[#This Row],[Current Week Low]])-1</f>
        <v>4.5537213206491289E-2</v>
      </c>
      <c r="AF234" s="1">
        <f>(Table2[[#This Row],[Current Week High]]/Table2[[#This Row],[Close Price]])-1</f>
        <v>6.2665863829977075E-2</v>
      </c>
      <c r="AG234" s="1">
        <f>(Table2[[#This Row],[Close Price]]/Table2[[#This Row],[Current Month Low]])-1</f>
        <v>0.11544776119402989</v>
      </c>
      <c r="AH234" s="1">
        <f>(Table2[[#This Row],[Current Month High]]/Table2[[#This Row],[Close Price]])-1</f>
        <v>0.21986574786467727</v>
      </c>
      <c r="AI234">
        <v>21.986574786467699</v>
      </c>
      <c r="AJ234">
        <v>58.560820367750999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0.22</v>
      </c>
      <c r="AM234" t="s">
        <v>3166</v>
      </c>
      <c r="AN234">
        <v>7.22</v>
      </c>
      <c r="AO234" t="s">
        <v>3166</v>
      </c>
      <c r="AP234">
        <v>8.3976828968294004E-2</v>
      </c>
      <c r="AQ234">
        <f>(Table2[[#This Row],[Sharpe Ratio]]-AVERAGE(Table2[Sharpe Ratio]))/_xlfn.STDEV.P(Table2[Sharpe Ratio])</f>
        <v>0.27507029217041917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2.7661276498564664</v>
      </c>
      <c r="AS234">
        <f>_xlfn.RANK.AVG(Table2[[#This Row],[1Y Return vs Nifty Z-Score]],Table2[1Y Return vs Nifty Z-Score])</f>
        <v>381</v>
      </c>
      <c r="AT234">
        <f>_xlfn.RANK.AVG(Table2[[#This Row],[6M Return vs Nifty Z-Score]],Table2[6M Return vs Nifty Z-Score])</f>
        <v>144</v>
      </c>
      <c r="AU234">
        <f>_xlfn.RANK.AVG(Table2[[#This Row],[Sharpe Ratio Z-Score]],Table2[Sharpe Ratio Z-Score])</f>
        <v>274</v>
      </c>
      <c r="AV234">
        <f>(Table2[[#This Row],[Rank 1Y]]+Table2[[#This Row],[Rank 6M]]+Table2[[#This Row],[Rank Sharpe]])/3</f>
        <v>266.33333333333331</v>
      </c>
    </row>
    <row r="235" spans="1:48" x14ac:dyDescent="0.3">
      <c r="A235" t="s">
        <v>419</v>
      </c>
      <c r="B235" t="s">
        <v>420</v>
      </c>
      <c r="C235" t="s">
        <v>3120</v>
      </c>
      <c r="D235" t="s">
        <v>146</v>
      </c>
      <c r="E235">
        <v>53868.180237651999</v>
      </c>
      <c r="F235">
        <v>200.42</v>
      </c>
      <c r="G235">
        <v>207.30469096425301</v>
      </c>
      <c r="H235">
        <f>(Table2[[#This Row],[1Y Return vs Nifty]]-AVERAGE(Table2[1Y Return vs Nifty]))/_xlfn.STDEV.P(Table2[1Y Return vs Nifty])</f>
        <v>3.1428394092262342</v>
      </c>
      <c r="I235">
        <v>-8.6570708267396395</v>
      </c>
      <c r="J235">
        <f>(Table2[[#This Row],[1M Return vs Nifty]]-AVERAGE(Table2[1M Return vs Nifty]))/_xlfn.STDEV.P(Table2[1M Return vs Nifty])</f>
        <v>-0.81507526626713123</v>
      </c>
      <c r="K235">
        <v>10.0900196970452</v>
      </c>
      <c r="L235">
        <f>(Table2[[#This Row],[6M Return vs Nifty]]-AVERAGE(Table2[6M Return vs Nifty]))/_xlfn.STDEV.P(Table2[6M Return vs Nifty])</f>
        <v>0.19409958369135549</v>
      </c>
      <c r="M235">
        <v>-8.0977125490118809</v>
      </c>
      <c r="N235">
        <f>(Table2[[#This Row],[1W Return vs Nifty]]-AVERAGE(Table2[1W Return vs Nifty]))/_xlfn.STDEV.P(Table2[1W Return vs Nifty])</f>
        <v>-0.77301513297035973</v>
      </c>
      <c r="O235">
        <v>219.44</v>
      </c>
      <c r="P235">
        <v>226.240082497402</v>
      </c>
      <c r="Q235">
        <v>186.719698417774</v>
      </c>
      <c r="R235">
        <v>23.2853062380278</v>
      </c>
      <c r="S235" s="1">
        <f>(Table2[[#This Row],[Close Price]]-Table2[[#This Row],[20D EMA]])/Table2[[#This Row],[20D EMA]]</f>
        <v>-8.667517316806421E-2</v>
      </c>
      <c r="T235" s="1">
        <f>(Table2[[#This Row],[Close Price]]-Table2[[#This Row],[50D EMA]])/Table2[[#This Row],[50D EMA]]</f>
        <v>-0.11412691426020194</v>
      </c>
      <c r="U235" s="1">
        <f>(Table2[[#This Row],[Close Price]]-Table2[[#This Row],[200D EMA]])/Table2[[#This Row],[200D EMA]]</f>
        <v>7.3373627412210124E-2</v>
      </c>
      <c r="V235">
        <v>0.54021120819113799</v>
      </c>
      <c r="W235">
        <v>188.47</v>
      </c>
      <c r="X235">
        <v>203.87</v>
      </c>
      <c r="Y235">
        <v>188.47</v>
      </c>
      <c r="Z235">
        <v>218.2</v>
      </c>
      <c r="AA235">
        <v>188.47</v>
      </c>
      <c r="AB235">
        <v>239.9</v>
      </c>
      <c r="AC235" s="1">
        <f>(Table2[[#This Row],[Close Price]]/Table2[[#This Row],[Day Low]])-1</f>
        <v>6.3405316495994013E-2</v>
      </c>
      <c r="AD235" s="1">
        <f>(Table2[[#This Row],[Day High]]/Table2[[#This Row],[Close Price]])-1</f>
        <v>1.7213850913082585E-2</v>
      </c>
      <c r="AE235" s="1">
        <f>(Table2[[#This Row],[Close Price]]/Table2[[#This Row],[Current Week Low]])-1</f>
        <v>6.3405316495994013E-2</v>
      </c>
      <c r="AF235" s="1">
        <f>(Table2[[#This Row],[Current Week High]]/Table2[[#This Row],[Close Price]])-1</f>
        <v>8.8713701227422392E-2</v>
      </c>
      <c r="AG235" s="1">
        <f>(Table2[[#This Row],[Close Price]]/Table2[[#This Row],[Current Month Low]])-1</f>
        <v>6.3405316495994013E-2</v>
      </c>
      <c r="AH235" s="1">
        <f>(Table2[[#This Row],[Current Month High]]/Table2[[#This Row],[Close Price]])-1</f>
        <v>0.19698632870970978</v>
      </c>
      <c r="AI235">
        <v>54.675182117553099</v>
      </c>
      <c r="AJ235">
        <v>328.24786324786299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-0.2</v>
      </c>
      <c r="AM235" t="s">
        <v>3165</v>
      </c>
      <c r="AN235">
        <v>-5.07</v>
      </c>
      <c r="AO235" t="s">
        <v>3165</v>
      </c>
      <c r="AQ235">
        <f>(Table2[[#This Row],[Sharpe Ratio]]-AVERAGE(Table2[Sharpe Ratio]))/_xlfn.STDEV.P(Table2[Sharpe Ratio])</f>
        <v>-0.71296376684109852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9</v>
      </c>
      <c r="AT235">
        <f>_xlfn.RANK.AVG(Table2[[#This Row],[6M Return vs Nifty Z-Score]],Table2[6M Return vs Nifty Z-Score])</f>
        <v>259</v>
      </c>
      <c r="AU235">
        <f>_xlfn.RANK.AVG(Table2[[#This Row],[Sharpe Ratio Z-Score]],Table2[Sharpe Ratio Z-Score])</f>
        <v>533.5</v>
      </c>
      <c r="AV235">
        <f>(Table2[[#This Row],[Rank 1Y]]+Table2[[#This Row],[Rank 6M]]+Table2[[#This Row],[Rank Sharpe]])/3</f>
        <v>267.16666666666669</v>
      </c>
    </row>
    <row r="236" spans="1:48" x14ac:dyDescent="0.3">
      <c r="A236" t="s">
        <v>271</v>
      </c>
      <c r="B236" t="s">
        <v>272</v>
      </c>
      <c r="C236" t="s">
        <v>3120</v>
      </c>
      <c r="D236" t="s">
        <v>220</v>
      </c>
      <c r="E236">
        <v>96105.977868999995</v>
      </c>
      <c r="F236">
        <v>4499</v>
      </c>
      <c r="G236">
        <v>32.305628296715099</v>
      </c>
      <c r="H236">
        <f>(Table2[[#This Row],[1Y Return vs Nifty]]-AVERAGE(Table2[1Y Return vs Nifty]))/_xlfn.STDEV.P(Table2[1Y Return vs Nifty])</f>
        <v>0.14723371502390609</v>
      </c>
      <c r="I236">
        <v>8.8239036234334094</v>
      </c>
      <c r="J236">
        <f>(Table2[[#This Row],[1M Return vs Nifty]]-AVERAGE(Table2[1M Return vs Nifty]))/_xlfn.STDEV.P(Table2[1M Return vs Nifty])</f>
        <v>1.1957665209899928</v>
      </c>
      <c r="K236">
        <v>14.160848354645401</v>
      </c>
      <c r="L236">
        <f>(Table2[[#This Row],[6M Return vs Nifty]]-AVERAGE(Table2[6M Return vs Nifty]))/_xlfn.STDEV.P(Table2[6M Return vs Nifty])</f>
        <v>0.3342045369587302</v>
      </c>
      <c r="M236">
        <v>-0.655547763678477</v>
      </c>
      <c r="N236">
        <f>(Table2[[#This Row],[1W Return vs Nifty]]-AVERAGE(Table2[1W Return vs Nifty]))/_xlfn.STDEV.P(Table2[1W Return vs Nifty])</f>
        <v>0.69252249379166053</v>
      </c>
      <c r="O236">
        <v>4493.5</v>
      </c>
      <c r="P236">
        <v>4392.4422187540204</v>
      </c>
      <c r="Q236">
        <v>3916.91011061992</v>
      </c>
      <c r="R236">
        <v>47.686902943963901</v>
      </c>
      <c r="S236" s="1">
        <f>(Table2[[#This Row],[Close Price]]-Table2[[#This Row],[20D EMA]])/Table2[[#This Row],[20D EMA]]</f>
        <v>1.2239902080783353E-3</v>
      </c>
      <c r="T236" s="1">
        <f>(Table2[[#This Row],[Close Price]]-Table2[[#This Row],[50D EMA]])/Table2[[#This Row],[50D EMA]]</f>
        <v>2.4259347292269286E-2</v>
      </c>
      <c r="U236" s="1">
        <f>(Table2[[#This Row],[Close Price]]-Table2[[#This Row],[200D EMA]])/Table2[[#This Row],[200D EMA]]</f>
        <v>0.14860945820580856</v>
      </c>
      <c r="V236">
        <v>1.57299136458082</v>
      </c>
      <c r="W236">
        <v>4440.05</v>
      </c>
      <c r="X236">
        <v>4569.95</v>
      </c>
      <c r="Y236">
        <v>4440.05</v>
      </c>
      <c r="Z236">
        <v>4800</v>
      </c>
      <c r="AA236">
        <v>4100</v>
      </c>
      <c r="AB236">
        <v>4864</v>
      </c>
      <c r="AC236" s="1">
        <f>(Table2[[#This Row],[Close Price]]/Table2[[#This Row],[Day Low]])-1</f>
        <v>1.3276877512640617E-2</v>
      </c>
      <c r="AD236" s="1">
        <f>(Table2[[#This Row],[Day High]]/Table2[[#This Row],[Close Price]])-1</f>
        <v>1.5770171149144252E-2</v>
      </c>
      <c r="AE236" s="1">
        <f>(Table2[[#This Row],[Close Price]]/Table2[[#This Row],[Current Week Low]])-1</f>
        <v>1.3276877512640617E-2</v>
      </c>
      <c r="AF236" s="1">
        <f>(Table2[[#This Row],[Current Week High]]/Table2[[#This Row],[Close Price]])-1</f>
        <v>6.6903756390308988E-2</v>
      </c>
      <c r="AG236" s="1">
        <f>(Table2[[#This Row],[Close Price]]/Table2[[#This Row],[Current Month Low]])-1</f>
        <v>9.7317073170731794E-2</v>
      </c>
      <c r="AH236" s="1">
        <f>(Table2[[#This Row],[Current Month High]]/Table2[[#This Row],[Close Price]])-1</f>
        <v>8.1129139808846507E-2</v>
      </c>
      <c r="AI236">
        <v>8.1129139808846507</v>
      </c>
      <c r="AJ236">
        <v>67.211774325429204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7.0000000000000007E-2</v>
      </c>
      <c r="AM236" t="s">
        <v>3166</v>
      </c>
      <c r="AN236">
        <v>8.86</v>
      </c>
      <c r="AO236" t="s">
        <v>3166</v>
      </c>
      <c r="AP236">
        <v>6.3193667442666995E-2</v>
      </c>
      <c r="AQ236">
        <f>(Table2[[#This Row],[Sharpe Ratio]]-AVERAGE(Table2[Sharpe Ratio]))/_xlfn.STDEV.P(Table2[Sharpe Ratio])</f>
        <v>3.0544847550330212E-2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2.4002721143146202</v>
      </c>
      <c r="AS236">
        <f>_xlfn.RANK.AVG(Table2[[#This Row],[1Y Return vs Nifty Z-Score]],Table2[1Y Return vs Nifty Z-Score])</f>
        <v>253</v>
      </c>
      <c r="AT236">
        <f>_xlfn.RANK.AVG(Table2[[#This Row],[6M Return vs Nifty Z-Score]],Table2[6M Return vs Nifty Z-Score])</f>
        <v>218</v>
      </c>
      <c r="AU236">
        <f>_xlfn.RANK.AVG(Table2[[#This Row],[Sharpe Ratio Z-Score]],Table2[Sharpe Ratio Z-Score])</f>
        <v>332</v>
      </c>
      <c r="AV236">
        <f>(Table2[[#This Row],[Rank 1Y]]+Table2[[#This Row],[Rank 6M]]+Table2[[#This Row],[Rank Sharpe]])/3</f>
        <v>267.66666666666669</v>
      </c>
    </row>
    <row r="237" spans="1:48" x14ac:dyDescent="0.3">
      <c r="A237" t="s">
        <v>707</v>
      </c>
      <c r="B237" t="s">
        <v>708</v>
      </c>
      <c r="C237" t="s">
        <v>3123</v>
      </c>
      <c r="D237" t="s">
        <v>48</v>
      </c>
      <c r="E237">
        <v>24819.156999999999</v>
      </c>
      <c r="F237">
        <v>932.35</v>
      </c>
      <c r="G237">
        <v>21.675655283128901</v>
      </c>
      <c r="H237">
        <f>(Table2[[#This Row],[1Y Return vs Nifty]]-AVERAGE(Table2[1Y Return vs Nifty]))/_xlfn.STDEV.P(Table2[1Y Return vs Nifty])</f>
        <v>-3.4728446391846302E-2</v>
      </c>
      <c r="I237">
        <v>2.35282582057823</v>
      </c>
      <c r="J237">
        <f>(Table2[[#This Row],[1M Return vs Nifty]]-AVERAGE(Table2[1M Return vs Nifty]))/_xlfn.STDEV.P(Table2[1M Return vs Nifty])</f>
        <v>0.4513964807692431</v>
      </c>
      <c r="K237">
        <v>17.8233243584775</v>
      </c>
      <c r="L237">
        <f>(Table2[[#This Row],[6M Return vs Nifty]]-AVERAGE(Table2[6M Return vs Nifty]))/_xlfn.STDEV.P(Table2[6M Return vs Nifty])</f>
        <v>0.46025529284150762</v>
      </c>
      <c r="M237">
        <v>-6.6117159072748199</v>
      </c>
      <c r="N237">
        <f>(Table2[[#This Row],[1W Return vs Nifty]]-AVERAGE(Table2[1W Return vs Nifty]))/_xlfn.STDEV.P(Table2[1W Return vs Nifty])</f>
        <v>-0.4803873755200655</v>
      </c>
      <c r="O237">
        <v>987.23</v>
      </c>
      <c r="P237">
        <v>960.840481245501</v>
      </c>
      <c r="Q237">
        <v>828.60925281216203</v>
      </c>
      <c r="R237">
        <v>25.510098399549101</v>
      </c>
      <c r="S237" s="1">
        <f>(Table2[[#This Row],[Close Price]]-Table2[[#This Row],[20D EMA]])/Table2[[#This Row],[20D EMA]]</f>
        <v>-5.5589882803399403E-2</v>
      </c>
      <c r="T237" s="1">
        <f>(Table2[[#This Row],[Close Price]]-Table2[[#This Row],[50D EMA]])/Table2[[#This Row],[50D EMA]]</f>
        <v>-2.9651624594927397E-2</v>
      </c>
      <c r="U237" s="1">
        <f>(Table2[[#This Row],[Close Price]]-Table2[[#This Row],[200D EMA]])/Table2[[#This Row],[200D EMA]]</f>
        <v>0.12519863474340789</v>
      </c>
      <c r="V237">
        <v>0.322025009138246</v>
      </c>
      <c r="W237">
        <v>915.8</v>
      </c>
      <c r="X237">
        <v>944.05</v>
      </c>
      <c r="Y237">
        <v>915.8</v>
      </c>
      <c r="Z237">
        <v>999.95</v>
      </c>
      <c r="AA237">
        <v>915.8</v>
      </c>
      <c r="AB237">
        <v>1061</v>
      </c>
      <c r="AC237" s="1">
        <f>(Table2[[#This Row],[Close Price]]/Table2[[#This Row],[Day Low]])-1</f>
        <v>1.8071631360559115E-2</v>
      </c>
      <c r="AD237" s="1">
        <f>(Table2[[#This Row],[Day High]]/Table2[[#This Row],[Close Price]])-1</f>
        <v>1.2548935485600765E-2</v>
      </c>
      <c r="AE237" s="1">
        <f>(Table2[[#This Row],[Close Price]]/Table2[[#This Row],[Current Week Low]])-1</f>
        <v>1.8071631360559115E-2</v>
      </c>
      <c r="AF237" s="1">
        <f>(Table2[[#This Row],[Current Week High]]/Table2[[#This Row],[Close Price]])-1</f>
        <v>7.2504960583472E-2</v>
      </c>
      <c r="AG237" s="1">
        <f>(Table2[[#This Row],[Close Price]]/Table2[[#This Row],[Current Month Low]])-1</f>
        <v>1.8071631360559115E-2</v>
      </c>
      <c r="AH237" s="1">
        <f>(Table2[[#This Row],[Current Month High]]/Table2[[#This Row],[Close Price]])-1</f>
        <v>0.13798466241218432</v>
      </c>
      <c r="AI237">
        <v>14.5492572531774</v>
      </c>
      <c r="AJ237">
        <v>69.502772475229506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0.15</v>
      </c>
      <c r="AM237" t="s">
        <v>3166</v>
      </c>
      <c r="AN237">
        <v>-5.62</v>
      </c>
      <c r="AO237" t="s">
        <v>3165</v>
      </c>
      <c r="AP237">
        <v>6.9755701347885002E-2</v>
      </c>
      <c r="AQ237">
        <f>(Table2[[#This Row],[Sharpe Ratio]]-AVERAGE(Table2[Sharpe Ratio]))/_xlfn.STDEV.P(Table2[Sharpe Ratio])</f>
        <v>0.10775082298900318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0.504286774687842</v>
      </c>
      <c r="AS237">
        <f>_xlfn.RANK.AVG(Table2[[#This Row],[1Y Return vs Nifty Z-Score]],Table2[1Y Return vs Nifty Z-Score])</f>
        <v>304</v>
      </c>
      <c r="AT237">
        <f>_xlfn.RANK.AVG(Table2[[#This Row],[6M Return vs Nifty Z-Score]],Table2[6M Return vs Nifty Z-Score])</f>
        <v>183</v>
      </c>
      <c r="AU237">
        <f>_xlfn.RANK.AVG(Table2[[#This Row],[Sharpe Ratio Z-Score]],Table2[Sharpe Ratio Z-Score])</f>
        <v>317</v>
      </c>
      <c r="AV237">
        <f>(Table2[[#This Row],[Rank 1Y]]+Table2[[#This Row],[Rank 6M]]+Table2[[#This Row],[Rank Sharpe]])/3</f>
        <v>268</v>
      </c>
    </row>
    <row r="238" spans="1:48" x14ac:dyDescent="0.3">
      <c r="A238" t="s">
        <v>347</v>
      </c>
      <c r="B238" t="s">
        <v>348</v>
      </c>
      <c r="C238" t="s">
        <v>3124</v>
      </c>
      <c r="D238" t="s">
        <v>51</v>
      </c>
      <c r="E238">
        <v>69999.927075</v>
      </c>
      <c r="F238">
        <v>5854.55</v>
      </c>
      <c r="G238">
        <v>38.941943535811703</v>
      </c>
      <c r="H238">
        <f>(Table2[[#This Row],[1Y Return vs Nifty]]-AVERAGE(Table2[1Y Return vs Nifty]))/_xlfn.STDEV.P(Table2[1Y Return vs Nifty])</f>
        <v>0.26083308759041496</v>
      </c>
      <c r="I238">
        <v>5.8988647596566199</v>
      </c>
      <c r="J238">
        <f>(Table2[[#This Row],[1M Return vs Nifty]]-AVERAGE(Table2[1M Return vs Nifty]))/_xlfn.STDEV.P(Table2[1M Return vs Nifty])</f>
        <v>0.8592984142835477</v>
      </c>
      <c r="K238">
        <v>15.205273577933101</v>
      </c>
      <c r="L238">
        <f>(Table2[[#This Row],[6M Return vs Nifty]]-AVERAGE(Table2[6M Return vs Nifty]))/_xlfn.STDEV.P(Table2[6M Return vs Nifty])</f>
        <v>0.3701503257422486</v>
      </c>
      <c r="M238">
        <v>-0.86470202251461503</v>
      </c>
      <c r="N238">
        <f>(Table2[[#This Row],[1W Return vs Nifty]]-AVERAGE(Table2[1W Return vs Nifty]))/_xlfn.STDEV.P(Table2[1W Return vs Nifty])</f>
        <v>0.65133509134043266</v>
      </c>
      <c r="O238">
        <v>6121.88</v>
      </c>
      <c r="P238">
        <v>6005.1913223643896</v>
      </c>
      <c r="Q238">
        <v>5344.16637701329</v>
      </c>
      <c r="R238">
        <v>29.066401247254799</v>
      </c>
      <c r="S238" s="1">
        <f>(Table2[[#This Row],[Close Price]]-Table2[[#This Row],[20D EMA]])/Table2[[#This Row],[20D EMA]]</f>
        <v>-4.3667958208916204E-2</v>
      </c>
      <c r="T238" s="1">
        <f>(Table2[[#This Row],[Close Price]]-Table2[[#This Row],[50D EMA]])/Table2[[#This Row],[50D EMA]]</f>
        <v>-2.5085182848941824E-2</v>
      </c>
      <c r="U238" s="1">
        <f>(Table2[[#This Row],[Close Price]]-Table2[[#This Row],[200D EMA]])/Table2[[#This Row],[200D EMA]]</f>
        <v>9.550294414148644E-2</v>
      </c>
      <c r="V238">
        <v>0.73070201584598604</v>
      </c>
      <c r="W238">
        <v>5805</v>
      </c>
      <c r="X238">
        <v>6185.55</v>
      </c>
      <c r="Y238">
        <v>5805</v>
      </c>
      <c r="Z238">
        <v>6250</v>
      </c>
      <c r="AA238">
        <v>5805</v>
      </c>
      <c r="AB238">
        <v>6375.55</v>
      </c>
      <c r="AC238" s="1">
        <f>(Table2[[#This Row],[Close Price]]/Table2[[#This Row],[Day Low]])-1</f>
        <v>8.5357450473730889E-3</v>
      </c>
      <c r="AD238" s="1">
        <f>(Table2[[#This Row],[Day High]]/Table2[[#This Row],[Close Price]])-1</f>
        <v>5.6537223185385788E-2</v>
      </c>
      <c r="AE238" s="1">
        <f>(Table2[[#This Row],[Close Price]]/Table2[[#This Row],[Current Week Low]])-1</f>
        <v>8.5357450473730889E-3</v>
      </c>
      <c r="AF238" s="1">
        <f>(Table2[[#This Row],[Current Week High]]/Table2[[#This Row],[Close Price]])-1</f>
        <v>6.7545755011059638E-2</v>
      </c>
      <c r="AG238" s="1">
        <f>(Table2[[#This Row],[Close Price]]/Table2[[#This Row],[Current Month Low]])-1</f>
        <v>8.5357450473730889E-3</v>
      </c>
      <c r="AH238" s="1">
        <f>(Table2[[#This Row],[Current Month High]]/Table2[[#This Row],[Close Price]])-1</f>
        <v>8.8990614137721913E-2</v>
      </c>
      <c r="AI238">
        <v>9.9982065231315698</v>
      </c>
      <c r="AJ238">
        <v>66.798672345759897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0.06</v>
      </c>
      <c r="AM238" t="s">
        <v>3166</v>
      </c>
      <c r="AN238">
        <v>-4.96</v>
      </c>
      <c r="AO238" t="s">
        <v>3165</v>
      </c>
      <c r="AP238">
        <v>4.7269921329814002E-2</v>
      </c>
      <c r="AQ238">
        <f>(Table2[[#This Row],[Sharpe Ratio]]-AVERAGE(Table2[Sharpe Ratio]))/_xlfn.STDEV.P(Table2[Sharpe Ratio])</f>
        <v>-0.15680687434537499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1.9848100446112689</v>
      </c>
      <c r="AS238">
        <f>_xlfn.RANK.AVG(Table2[[#This Row],[1Y Return vs Nifty Z-Score]],Table2[1Y Return vs Nifty Z-Score])</f>
        <v>217</v>
      </c>
      <c r="AT238">
        <f>_xlfn.RANK.AVG(Table2[[#This Row],[6M Return vs Nifty Z-Score]],Table2[6M Return vs Nifty Z-Score])</f>
        <v>208</v>
      </c>
      <c r="AU238">
        <f>_xlfn.RANK.AVG(Table2[[#This Row],[Sharpe Ratio Z-Score]],Table2[Sharpe Ratio Z-Score])</f>
        <v>381</v>
      </c>
      <c r="AV238">
        <f>(Table2[[#This Row],[Rank 1Y]]+Table2[[#This Row],[Rank 6M]]+Table2[[#This Row],[Rank Sharpe]])/3</f>
        <v>268.66666666666669</v>
      </c>
    </row>
    <row r="239" spans="1:48" x14ac:dyDescent="0.3">
      <c r="A239" t="s">
        <v>823</v>
      </c>
      <c r="B239" t="s">
        <v>824</v>
      </c>
      <c r="C239" t="s">
        <v>3133</v>
      </c>
      <c r="D239" t="s">
        <v>138</v>
      </c>
      <c r="E239">
        <v>18757.99725819</v>
      </c>
      <c r="F239">
        <v>1655.35</v>
      </c>
      <c r="G239">
        <v>109.578064335862</v>
      </c>
      <c r="H239">
        <f>(Table2[[#This Row],[1Y Return vs Nifty]]-AVERAGE(Table2[1Y Return vs Nifty]))/_xlfn.STDEV.P(Table2[1Y Return vs Nifty])</f>
        <v>1.4699707964419566</v>
      </c>
      <c r="I239">
        <v>-13.242366541030099</v>
      </c>
      <c r="J239">
        <f>(Table2[[#This Row],[1M Return vs Nifty]]-AVERAGE(Table2[1M Return vs Nifty]))/_xlfn.STDEV.P(Table2[1M Return vs Nifty])</f>
        <v>-1.3425232215002552</v>
      </c>
      <c r="K239">
        <v>-10.111652809923701</v>
      </c>
      <c r="L239">
        <f>(Table2[[#This Row],[6M Return vs Nifty]]-AVERAGE(Table2[6M Return vs Nifty]))/_xlfn.STDEV.P(Table2[6M Return vs Nifty])</f>
        <v>-0.50117762411434263</v>
      </c>
      <c r="M239">
        <v>-6.2709119707184504</v>
      </c>
      <c r="N239">
        <f>(Table2[[#This Row],[1W Return vs Nifty]]-AVERAGE(Table2[1W Return vs Nifty]))/_xlfn.STDEV.P(Table2[1W Return vs Nifty])</f>
        <v>-0.41327504909640372</v>
      </c>
      <c r="O239">
        <v>1762.46</v>
      </c>
      <c r="P239">
        <v>1787.81437970401</v>
      </c>
      <c r="Q239">
        <v>1609.50346185077</v>
      </c>
      <c r="R239">
        <v>27.916736667822502</v>
      </c>
      <c r="S239" s="1">
        <f>(Table2[[#This Row],[Close Price]]-Table2[[#This Row],[20D EMA]])/Table2[[#This Row],[20D EMA]]</f>
        <v>-6.0773010451301096E-2</v>
      </c>
      <c r="T239" s="1">
        <f>(Table2[[#This Row],[Close Price]]-Table2[[#This Row],[50D EMA]])/Table2[[#This Row],[50D EMA]]</f>
        <v>-7.4092915465833117E-2</v>
      </c>
      <c r="U239" s="1">
        <f>(Table2[[#This Row],[Close Price]]-Table2[[#This Row],[200D EMA]])/Table2[[#This Row],[200D EMA]]</f>
        <v>2.8484895643847145E-2</v>
      </c>
      <c r="V239">
        <v>0.71047990403191896</v>
      </c>
      <c r="W239">
        <v>1630.3</v>
      </c>
      <c r="X239">
        <v>1690.95</v>
      </c>
      <c r="Y239">
        <v>1630.3</v>
      </c>
      <c r="Z239">
        <v>1759.85</v>
      </c>
      <c r="AA239">
        <v>1630.3</v>
      </c>
      <c r="AB239">
        <v>1941.9</v>
      </c>
      <c r="AC239" s="1">
        <f>(Table2[[#This Row],[Close Price]]/Table2[[#This Row],[Day Low]])-1</f>
        <v>1.5365270195669467E-2</v>
      </c>
      <c r="AD239" s="1">
        <f>(Table2[[#This Row],[Day High]]/Table2[[#This Row],[Close Price]])-1</f>
        <v>2.1506025915969618E-2</v>
      </c>
      <c r="AE239" s="1">
        <f>(Table2[[#This Row],[Close Price]]/Table2[[#This Row],[Current Week Low]])-1</f>
        <v>1.5365270195669467E-2</v>
      </c>
      <c r="AF239" s="1">
        <f>(Table2[[#This Row],[Current Week High]]/Table2[[#This Row],[Close Price]])-1</f>
        <v>6.3128643489292369E-2</v>
      </c>
      <c r="AG239" s="1">
        <f>(Table2[[#This Row],[Close Price]]/Table2[[#This Row],[Current Month Low]])-1</f>
        <v>1.5365270195669467E-2</v>
      </c>
      <c r="AH239" s="1">
        <f>(Table2[[#This Row],[Current Month High]]/Table2[[#This Row],[Close Price]])-1</f>
        <v>0.17310538556800692</v>
      </c>
      <c r="AI239">
        <v>30.534534296190898</v>
      </c>
      <c r="AJ239">
        <v>151.471147147045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-0.05</v>
      </c>
      <c r="AM239" t="s">
        <v>3165</v>
      </c>
      <c r="AN239">
        <v>-4.96</v>
      </c>
      <c r="AO239" t="s">
        <v>3165</v>
      </c>
      <c r="AP239">
        <v>8.4779678084313997E-2</v>
      </c>
      <c r="AQ239">
        <f>(Table2[[#This Row],[Sharpe Ratio]]-AVERAGE(Table2[Sharpe Ratio]))/_xlfn.STDEV.P(Table2[Sharpe Ratio])</f>
        <v>0.28451625816628379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57</v>
      </c>
      <c r="AT239">
        <f>_xlfn.RANK.AVG(Table2[[#This Row],[6M Return vs Nifty Z-Score]],Table2[6M Return vs Nifty Z-Score])</f>
        <v>488</v>
      </c>
      <c r="AU239">
        <f>_xlfn.RANK.AVG(Table2[[#This Row],[Sharpe Ratio Z-Score]],Table2[Sharpe Ratio Z-Score])</f>
        <v>269</v>
      </c>
      <c r="AV239">
        <f>(Table2[[#This Row],[Rank 1Y]]+Table2[[#This Row],[Rank 6M]]+Table2[[#This Row],[Rank Sharpe]])/3</f>
        <v>271.33333333333331</v>
      </c>
    </row>
    <row r="240" spans="1:48" x14ac:dyDescent="0.3">
      <c r="A240" t="s">
        <v>709</v>
      </c>
      <c r="B240" t="s">
        <v>710</v>
      </c>
      <c r="C240" t="s">
        <v>3131</v>
      </c>
      <c r="D240" t="s">
        <v>457</v>
      </c>
      <c r="E240">
        <v>24712.686900000001</v>
      </c>
      <c r="F240">
        <v>3525.75</v>
      </c>
      <c r="G240">
        <v>6.4944825128399399</v>
      </c>
      <c r="H240">
        <f>(Table2[[#This Row],[1Y Return vs Nifty]]-AVERAGE(Table2[1Y Return vs Nifty]))/_xlfn.STDEV.P(Table2[1Y Return vs Nifty])</f>
        <v>-0.29459731027109737</v>
      </c>
      <c r="I240">
        <v>0.94477194735388803</v>
      </c>
      <c r="J240">
        <f>(Table2[[#This Row],[1M Return vs Nifty]]-AVERAGE(Table2[1M Return vs Nifty]))/_xlfn.STDEV.P(Table2[1M Return vs Nifty])</f>
        <v>0.28942761713071041</v>
      </c>
      <c r="K240">
        <v>13.187261945000699</v>
      </c>
      <c r="L240">
        <f>(Table2[[#This Row],[6M Return vs Nifty]]-AVERAGE(Table2[6M Return vs Nifty]))/_xlfn.STDEV.P(Table2[6M Return vs Nifty])</f>
        <v>0.30069679445761643</v>
      </c>
      <c r="M240">
        <v>-0.98691671246971302</v>
      </c>
      <c r="N240">
        <f>(Table2[[#This Row],[1W Return vs Nifty]]-AVERAGE(Table2[1W Return vs Nifty]))/_xlfn.STDEV.P(Table2[1W Return vs Nifty])</f>
        <v>0.62726813880194132</v>
      </c>
      <c r="O240">
        <v>3603.13</v>
      </c>
      <c r="P240">
        <v>3614.64901741023</v>
      </c>
      <c r="Q240">
        <v>3371.8749828940099</v>
      </c>
      <c r="R240">
        <v>37.920997179109797</v>
      </c>
      <c r="S240" s="1">
        <f>(Table2[[#This Row],[Close Price]]-Table2[[#This Row],[20D EMA]])/Table2[[#This Row],[20D EMA]]</f>
        <v>-2.1475772453394718E-2</v>
      </c>
      <c r="T240" s="1">
        <f>(Table2[[#This Row],[Close Price]]-Table2[[#This Row],[50D EMA]])/Table2[[#This Row],[50D EMA]]</f>
        <v>-2.4594093916737478E-2</v>
      </c>
      <c r="U240" s="1">
        <f>(Table2[[#This Row],[Close Price]]-Table2[[#This Row],[200D EMA]])/Table2[[#This Row],[200D EMA]]</f>
        <v>4.5634852385281012E-2</v>
      </c>
      <c r="V240">
        <v>0.49852607589256298</v>
      </c>
      <c r="W240">
        <v>3453.15</v>
      </c>
      <c r="X240">
        <v>3563.75</v>
      </c>
      <c r="Y240">
        <v>3453.15</v>
      </c>
      <c r="Z240">
        <v>3673.15</v>
      </c>
      <c r="AA240">
        <v>3453.15</v>
      </c>
      <c r="AB240">
        <v>3720</v>
      </c>
      <c r="AC240" s="1">
        <f>(Table2[[#This Row],[Close Price]]/Table2[[#This Row],[Day Low]])-1</f>
        <v>2.1024282177142473E-2</v>
      </c>
      <c r="AD240" s="1">
        <f>(Table2[[#This Row],[Day High]]/Table2[[#This Row],[Close Price]])-1</f>
        <v>1.0777848684677016E-2</v>
      </c>
      <c r="AE240" s="1">
        <f>(Table2[[#This Row],[Close Price]]/Table2[[#This Row],[Current Week Low]])-1</f>
        <v>2.1024282177142473E-2</v>
      </c>
      <c r="AF240" s="1">
        <f>(Table2[[#This Row],[Current Week High]]/Table2[[#This Row],[Close Price]])-1</f>
        <v>4.1806707792668263E-2</v>
      </c>
      <c r="AG240" s="1">
        <f>(Table2[[#This Row],[Close Price]]/Table2[[#This Row],[Current Month Low]])-1</f>
        <v>2.1024282177142473E-2</v>
      </c>
      <c r="AH240" s="1">
        <f>(Table2[[#This Row],[Current Month High]]/Table2[[#This Row],[Close Price]])-1</f>
        <v>5.5094660710487187E-2</v>
      </c>
      <c r="AI240">
        <v>12.8412394525987</v>
      </c>
      <c r="AJ240">
        <v>37.625153697523203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-0.04</v>
      </c>
      <c r="AM240" t="s">
        <v>3165</v>
      </c>
      <c r="AN240">
        <v>-0.75</v>
      </c>
      <c r="AO240" t="s">
        <v>3165</v>
      </c>
      <c r="AP240">
        <v>0.11004958197339</v>
      </c>
      <c r="AQ240">
        <f>(Table2[[#This Row],[Sharpe Ratio]]-AVERAGE(Table2[Sharpe Ratio]))/_xlfn.STDEV.P(Table2[Sharpe Ratio])</f>
        <v>0.58183071998981073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398</v>
      </c>
      <c r="AT240">
        <f>_xlfn.RANK.AVG(Table2[[#This Row],[6M Return vs Nifty Z-Score]],Table2[6M Return vs Nifty Z-Score])</f>
        <v>228</v>
      </c>
      <c r="AU240">
        <f>_xlfn.RANK.AVG(Table2[[#This Row],[Sharpe Ratio Z-Score]],Table2[Sharpe Ratio Z-Score])</f>
        <v>189</v>
      </c>
      <c r="AV240">
        <f>(Table2[[#This Row],[Rank 1Y]]+Table2[[#This Row],[Rank 6M]]+Table2[[#This Row],[Rank Sharpe]])/3</f>
        <v>271.66666666666669</v>
      </c>
    </row>
    <row r="241" spans="1:48" x14ac:dyDescent="0.3">
      <c r="A241" t="s">
        <v>1424</v>
      </c>
      <c r="B241" t="s">
        <v>1425</v>
      </c>
      <c r="C241" t="s">
        <v>3134</v>
      </c>
      <c r="D241" t="s">
        <v>412</v>
      </c>
      <c r="E241">
        <v>7336.8908369999999</v>
      </c>
      <c r="F241">
        <v>90</v>
      </c>
      <c r="G241">
        <v>15.9021024803657</v>
      </c>
      <c r="H241">
        <f>(Table2[[#This Row],[1Y Return vs Nifty]]-AVERAGE(Table2[1Y Return vs Nifty]))/_xlfn.STDEV.P(Table2[1Y Return vs Nifty])</f>
        <v>-0.13355919090041965</v>
      </c>
      <c r="I241">
        <v>9.7725207896673592</v>
      </c>
      <c r="J241">
        <f>(Table2[[#This Row],[1M Return vs Nifty]]-AVERAGE(Table2[1M Return vs Nifty]))/_xlfn.STDEV.P(Table2[1M Return vs Nifty])</f>
        <v>1.3048862410267543</v>
      </c>
      <c r="K241">
        <v>18.962013040607399</v>
      </c>
      <c r="L241">
        <f>(Table2[[#This Row],[6M Return vs Nifty]]-AVERAGE(Table2[6M Return vs Nifty]))/_xlfn.STDEV.P(Table2[6M Return vs Nifty])</f>
        <v>0.4994453295673339</v>
      </c>
      <c r="M241">
        <v>-3.4847715612305601</v>
      </c>
      <c r="N241">
        <f>(Table2[[#This Row],[1W Return vs Nifty]]-AVERAGE(Table2[1W Return vs Nifty]))/_xlfn.STDEV.P(Table2[1W Return vs Nifty])</f>
        <v>0.13538165514556258</v>
      </c>
      <c r="O241">
        <v>88.74</v>
      </c>
      <c r="P241">
        <v>86.825990738804606</v>
      </c>
      <c r="Q241">
        <v>79.481216345389797</v>
      </c>
      <c r="R241">
        <v>51.695898159591302</v>
      </c>
      <c r="S241" s="1">
        <f>(Table2[[#This Row],[Close Price]]-Table2[[#This Row],[20D EMA]])/Table2[[#This Row],[20D EMA]]</f>
        <v>1.4198782961460505E-2</v>
      </c>
      <c r="T241" s="1">
        <f>(Table2[[#This Row],[Close Price]]-Table2[[#This Row],[50D EMA]])/Table2[[#This Row],[50D EMA]]</f>
        <v>3.6555980924463598E-2</v>
      </c>
      <c r="U241" s="1">
        <f>(Table2[[#This Row],[Close Price]]-Table2[[#This Row],[200D EMA]])/Table2[[#This Row],[200D EMA]]</f>
        <v>0.1323430130824908</v>
      </c>
      <c r="V241">
        <v>1.28263412593026</v>
      </c>
      <c r="W241">
        <v>85.27</v>
      </c>
      <c r="X241">
        <v>91.98</v>
      </c>
      <c r="Y241">
        <v>85.27</v>
      </c>
      <c r="Z241">
        <v>96.39</v>
      </c>
      <c r="AA241">
        <v>78.81</v>
      </c>
      <c r="AB241">
        <v>96.5</v>
      </c>
      <c r="AC241" s="1">
        <f>(Table2[[#This Row],[Close Price]]/Table2[[#This Row],[Day Low]])-1</f>
        <v>5.5470857276885166E-2</v>
      </c>
      <c r="AD241" s="1">
        <f>(Table2[[#This Row],[Day High]]/Table2[[#This Row],[Close Price]])-1</f>
        <v>2.200000000000002E-2</v>
      </c>
      <c r="AE241" s="1">
        <f>(Table2[[#This Row],[Close Price]]/Table2[[#This Row],[Current Week Low]])-1</f>
        <v>5.5470857276885166E-2</v>
      </c>
      <c r="AF241" s="1">
        <f>(Table2[[#This Row],[Current Week High]]/Table2[[#This Row],[Close Price]])-1</f>
        <v>7.0999999999999952E-2</v>
      </c>
      <c r="AG241" s="1">
        <f>(Table2[[#This Row],[Close Price]]/Table2[[#This Row],[Current Month Low]])-1</f>
        <v>0.14198705748001528</v>
      </c>
      <c r="AH241" s="1">
        <f>(Table2[[#This Row],[Current Month High]]/Table2[[#This Row],[Close Price]])-1</f>
        <v>7.2222222222222188E-2</v>
      </c>
      <c r="AI241">
        <v>9.2777777777777608</v>
      </c>
      <c r="AJ241">
        <v>53.452685421994801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0.12</v>
      </c>
      <c r="AM241" t="s">
        <v>3166</v>
      </c>
      <c r="AN241">
        <v>9.5399999999999991</v>
      </c>
      <c r="AO241" t="s">
        <v>3166</v>
      </c>
      <c r="AP241">
        <v>7.5886106938800005E-2</v>
      </c>
      <c r="AQ241">
        <f>(Table2[[#This Row],[Sharpe Ratio]]-AVERAGE(Table2[Sharpe Ratio]))/_xlfn.STDEV.P(Table2[Sharpe Ratio])</f>
        <v>0.17987845145263009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1.9860324862918615</v>
      </c>
      <c r="AS241">
        <f>_xlfn.RANK.AVG(Table2[[#This Row],[1Y Return vs Nifty Z-Score]],Table2[1Y Return vs Nifty Z-Score])</f>
        <v>345</v>
      </c>
      <c r="AT241">
        <f>_xlfn.RANK.AVG(Table2[[#This Row],[6M Return vs Nifty Z-Score]],Table2[6M Return vs Nifty Z-Score])</f>
        <v>178</v>
      </c>
      <c r="AU241">
        <f>_xlfn.RANK.AVG(Table2[[#This Row],[Sharpe Ratio Z-Score]],Table2[Sharpe Ratio Z-Score])</f>
        <v>294</v>
      </c>
      <c r="AV241">
        <f>(Table2[[#This Row],[Rank 1Y]]+Table2[[#This Row],[Rank 6M]]+Table2[[#This Row],[Rank Sharpe]])/3</f>
        <v>272.33333333333331</v>
      </c>
    </row>
    <row r="242" spans="1:48" x14ac:dyDescent="0.3">
      <c r="A242" t="s">
        <v>1146</v>
      </c>
      <c r="B242" t="s">
        <v>1147</v>
      </c>
      <c r="C242" t="s">
        <v>3131</v>
      </c>
      <c r="D242" t="s">
        <v>457</v>
      </c>
      <c r="E242">
        <v>10486.883401724001</v>
      </c>
      <c r="F242">
        <v>169.64</v>
      </c>
      <c r="G242">
        <v>80.275628527808706</v>
      </c>
      <c r="H242">
        <f>(Table2[[#This Row],[1Y Return vs Nifty]]-AVERAGE(Table2[1Y Return vs Nifty]))/_xlfn.STDEV.P(Table2[1Y Return vs Nifty])</f>
        <v>0.96837643232033999</v>
      </c>
      <c r="I242">
        <v>-20.4467459210341</v>
      </c>
      <c r="J242">
        <f>(Table2[[#This Row],[1M Return vs Nifty]]-AVERAGE(Table2[1M Return vs Nifty]))/_xlfn.STDEV.P(Table2[1M Return vs Nifty])</f>
        <v>-2.1712451643106121</v>
      </c>
      <c r="K242">
        <v>-26.2083623500322</v>
      </c>
      <c r="L242">
        <f>(Table2[[#This Row],[6M Return vs Nifty]]-AVERAGE(Table2[6M Return vs Nifty]))/_xlfn.STDEV.P(Table2[6M Return vs Nifty])</f>
        <v>-1.0551750844753709</v>
      </c>
      <c r="M242">
        <v>-15.6835989292136</v>
      </c>
      <c r="N242">
        <f>(Table2[[#This Row],[1W Return vs Nifty]]-AVERAGE(Table2[1W Return vs Nifty]))/_xlfn.STDEV.P(Table2[1W Return vs Nifty])</f>
        <v>-2.2668549286755968</v>
      </c>
      <c r="O242">
        <v>194.99</v>
      </c>
      <c r="P242">
        <v>201.864365416536</v>
      </c>
      <c r="Q242">
        <v>177.01594870602801</v>
      </c>
      <c r="R242">
        <v>25.293962104685001</v>
      </c>
      <c r="S242" s="1">
        <f>(Table2[[#This Row],[Close Price]]-Table2[[#This Row],[20D EMA]])/Table2[[#This Row],[20D EMA]]</f>
        <v>-0.13000666700856464</v>
      </c>
      <c r="T242" s="1">
        <f>(Table2[[#This Row],[Close Price]]-Table2[[#This Row],[50D EMA]])/Table2[[#This Row],[50D EMA]]</f>
        <v>-0.15963374887906945</v>
      </c>
      <c r="U242" s="1">
        <f>(Table2[[#This Row],[Close Price]]-Table2[[#This Row],[200D EMA]])/Table2[[#This Row],[200D EMA]]</f>
        <v>-4.1668272039585154E-2</v>
      </c>
      <c r="V242">
        <v>0.68094109521733304</v>
      </c>
      <c r="W242">
        <v>162.34</v>
      </c>
      <c r="X242">
        <v>177</v>
      </c>
      <c r="Y242">
        <v>162.15</v>
      </c>
      <c r="Z242">
        <v>193.72</v>
      </c>
      <c r="AA242">
        <v>162.15</v>
      </c>
      <c r="AB242">
        <v>216</v>
      </c>
      <c r="AC242" s="1">
        <f>(Table2[[#This Row],[Close Price]]/Table2[[#This Row],[Day Low]])-1</f>
        <v>4.49673524701244E-2</v>
      </c>
      <c r="AD242" s="1">
        <f>(Table2[[#This Row],[Day High]]/Table2[[#This Row],[Close Price]])-1</f>
        <v>4.3385993869370587E-2</v>
      </c>
      <c r="AE242" s="1">
        <f>(Table2[[#This Row],[Close Price]]/Table2[[#This Row],[Current Week Low]])-1</f>
        <v>4.6191797718162064E-2</v>
      </c>
      <c r="AF242" s="1">
        <f>(Table2[[#This Row],[Current Week High]]/Table2[[#This Row],[Close Price]])-1</f>
        <v>0.1419476538552229</v>
      </c>
      <c r="AG242" s="1">
        <f>(Table2[[#This Row],[Close Price]]/Table2[[#This Row],[Current Month Low]])-1</f>
        <v>4.6191797718162064E-2</v>
      </c>
      <c r="AH242" s="1">
        <f>(Table2[[#This Row],[Current Month High]]/Table2[[#This Row],[Close Price]])-1</f>
        <v>0.27328460268804533</v>
      </c>
      <c r="AI242">
        <v>39.4718226833294</v>
      </c>
      <c r="AJ242">
        <v>118.74919406834201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-0.13</v>
      </c>
      <c r="AM242" t="s">
        <v>3165</v>
      </c>
      <c r="AN242">
        <v>-10.68</v>
      </c>
      <c r="AO242" t="s">
        <v>3165</v>
      </c>
      <c r="AP242">
        <v>0.17991888449881599</v>
      </c>
      <c r="AQ242">
        <f>(Table2[[#This Row],[Sharpe Ratio]]-AVERAGE(Table2[Sharpe Ratio]))/_xlfn.STDEV.P(Table2[Sharpe Ratio])</f>
        <v>1.4038818908022295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106</v>
      </c>
      <c r="AT242">
        <f>_xlfn.RANK.AVG(Table2[[#This Row],[6M Return vs Nifty Z-Score]],Table2[6M Return vs Nifty Z-Score])</f>
        <v>652</v>
      </c>
      <c r="AU242">
        <f>_xlfn.RANK.AVG(Table2[[#This Row],[Sharpe Ratio Z-Score]],Table2[Sharpe Ratio Z-Score])</f>
        <v>63</v>
      </c>
      <c r="AV242">
        <f>(Table2[[#This Row],[Rank 1Y]]+Table2[[#This Row],[Rank 6M]]+Table2[[#This Row],[Rank Sharpe]])/3</f>
        <v>273.66666666666669</v>
      </c>
    </row>
    <row r="243" spans="1:48" x14ac:dyDescent="0.3">
      <c r="A243" t="s">
        <v>207</v>
      </c>
      <c r="B243" t="s">
        <v>208</v>
      </c>
      <c r="C243" t="s">
        <v>3125</v>
      </c>
      <c r="D243" t="s">
        <v>57</v>
      </c>
      <c r="E243">
        <v>120017.642408475</v>
      </c>
      <c r="F243">
        <v>687.75</v>
      </c>
      <c r="G243">
        <v>56.013485968903602</v>
      </c>
      <c r="H243">
        <f>(Table2[[#This Row],[1Y Return vs Nifty]]-AVERAGE(Table2[1Y Return vs Nifty]))/_xlfn.STDEV.P(Table2[1Y Return vs Nifty])</f>
        <v>0.55306099408235698</v>
      </c>
      <c r="I243">
        <v>-8.8431093865568506</v>
      </c>
      <c r="J243">
        <f>(Table2[[#This Row],[1M Return vs Nifty]]-AVERAGE(Table2[1M Return vs Nifty]))/_xlfn.STDEV.P(Table2[1M Return vs Nifty])</f>
        <v>-0.83647533816746389</v>
      </c>
      <c r="K243">
        <v>2.3412119223616998</v>
      </c>
      <c r="L243">
        <f>(Table2[[#This Row],[6M Return vs Nifty]]-AVERAGE(Table2[6M Return vs Nifty]))/_xlfn.STDEV.P(Table2[6M Return vs Nifty])</f>
        <v>-7.2589693226013483E-2</v>
      </c>
      <c r="M243">
        <v>-1.5332905761356901</v>
      </c>
      <c r="N243">
        <f>(Table2[[#This Row],[1W Return vs Nifty]]-AVERAGE(Table2[1W Return vs Nifty]))/_xlfn.STDEV.P(Table2[1W Return vs Nifty])</f>
        <v>0.51967424931163231</v>
      </c>
      <c r="O243">
        <v>704.3</v>
      </c>
      <c r="P243">
        <v>711.93955677464203</v>
      </c>
      <c r="Q243">
        <v>625.74609908820298</v>
      </c>
      <c r="R243">
        <v>43.921487375759497</v>
      </c>
      <c r="S243" s="1">
        <f>(Table2[[#This Row],[Close Price]]-Table2[[#This Row],[20D EMA]])/Table2[[#This Row],[20D EMA]]</f>
        <v>-2.3498509158029184E-2</v>
      </c>
      <c r="T243" s="1">
        <f>(Table2[[#This Row],[Close Price]]-Table2[[#This Row],[50D EMA]])/Table2[[#This Row],[50D EMA]]</f>
        <v>-3.3976980973258394E-2</v>
      </c>
      <c r="U243" s="1">
        <f>(Table2[[#This Row],[Close Price]]-Table2[[#This Row],[200D EMA]])/Table2[[#This Row],[200D EMA]]</f>
        <v>9.9087954367027012E-2</v>
      </c>
      <c r="V243">
        <v>0.67950372965345796</v>
      </c>
      <c r="W243">
        <v>649.04999999999995</v>
      </c>
      <c r="X243">
        <v>692</v>
      </c>
      <c r="Y243">
        <v>649.04999999999995</v>
      </c>
      <c r="Z243">
        <v>697.2</v>
      </c>
      <c r="AA243">
        <v>649.04999999999995</v>
      </c>
      <c r="AB243">
        <v>741.45</v>
      </c>
      <c r="AC243" s="1">
        <f>(Table2[[#This Row],[Close Price]]/Table2[[#This Row],[Day Low]])-1</f>
        <v>5.9625606655881791E-2</v>
      </c>
      <c r="AD243" s="1">
        <f>(Table2[[#This Row],[Day High]]/Table2[[#This Row],[Close Price]])-1</f>
        <v>6.1795710650671687E-3</v>
      </c>
      <c r="AE243" s="1">
        <f>(Table2[[#This Row],[Close Price]]/Table2[[#This Row],[Current Week Low]])-1</f>
        <v>5.9625606655881791E-2</v>
      </c>
      <c r="AF243" s="1">
        <f>(Table2[[#This Row],[Current Week High]]/Table2[[#This Row],[Close Price]])-1</f>
        <v>1.3740458015267132E-2</v>
      </c>
      <c r="AG243" s="1">
        <f>(Table2[[#This Row],[Close Price]]/Table2[[#This Row],[Current Month Low]])-1</f>
        <v>5.9625606655881791E-2</v>
      </c>
      <c r="AH243" s="1">
        <f>(Table2[[#This Row],[Current Month High]]/Table2[[#This Row],[Close Price]])-1</f>
        <v>7.8080697928026188E-2</v>
      </c>
      <c r="AI243">
        <v>17.033805888767699</v>
      </c>
      <c r="AJ243">
        <v>97.913669064748206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0.08</v>
      </c>
      <c r="AM243" t="s">
        <v>3166</v>
      </c>
      <c r="AN243">
        <v>2.0099999999999998</v>
      </c>
      <c r="AO243" t="s">
        <v>3166</v>
      </c>
      <c r="AP243">
        <v>7.0449536766116996E-2</v>
      </c>
      <c r="AQ243">
        <f>(Table2[[#This Row],[Sharpe Ratio]]-AVERAGE(Table2[Sharpe Ratio]))/_xlfn.STDEV.P(Table2[Sharpe Ratio])</f>
        <v>0.11591418225112225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156</v>
      </c>
      <c r="AT243">
        <f>_xlfn.RANK.AVG(Table2[[#This Row],[6M Return vs Nifty Z-Score]],Table2[6M Return vs Nifty Z-Score])</f>
        <v>354</v>
      </c>
      <c r="AU243">
        <f>_xlfn.RANK.AVG(Table2[[#This Row],[Sharpe Ratio Z-Score]],Table2[Sharpe Ratio Z-Score])</f>
        <v>314</v>
      </c>
      <c r="AV243">
        <f>(Table2[[#This Row],[Rank 1Y]]+Table2[[#This Row],[Rank 6M]]+Table2[[#This Row],[Rank Sharpe]])/3</f>
        <v>274.66666666666669</v>
      </c>
    </row>
    <row r="244" spans="1:48" x14ac:dyDescent="0.3">
      <c r="A244" t="s">
        <v>1963</v>
      </c>
      <c r="B244" t="s">
        <v>1964</v>
      </c>
      <c r="C244" t="s">
        <v>3134</v>
      </c>
      <c r="D244" t="s">
        <v>265</v>
      </c>
      <c r="E244">
        <v>3466.3494893400002</v>
      </c>
      <c r="F244">
        <v>139.29</v>
      </c>
      <c r="G244">
        <v>31.107051681911901</v>
      </c>
      <c r="H244">
        <f>(Table2[[#This Row],[1Y Return vs Nifty]]-AVERAGE(Table2[1Y Return vs Nifty]))/_xlfn.STDEV.P(Table2[1Y Return vs Nifty])</f>
        <v>0.1267166740894449</v>
      </c>
      <c r="I244">
        <v>-5.3746635220102501</v>
      </c>
      <c r="J244">
        <f>(Table2[[#This Row],[1M Return vs Nifty]]-AVERAGE(Table2[1M Return vs Nifty]))/_xlfn.STDEV.P(Table2[1M Return vs Nifty])</f>
        <v>-0.43749895952511514</v>
      </c>
      <c r="K244">
        <v>26.252993784895502</v>
      </c>
      <c r="L244">
        <f>(Table2[[#This Row],[6M Return vs Nifty]]-AVERAGE(Table2[6M Return vs Nifty]))/_xlfn.STDEV.P(Table2[6M Return vs Nifty])</f>
        <v>0.75037765867548178</v>
      </c>
      <c r="M244">
        <v>-8.7159050264437194</v>
      </c>
      <c r="N244">
        <f>(Table2[[#This Row],[1W Return vs Nifty]]-AVERAGE(Table2[1W Return vs Nifty]))/_xlfn.STDEV.P(Table2[1W Return vs Nifty])</f>
        <v>-0.89475179997389787</v>
      </c>
      <c r="O244">
        <v>151.15</v>
      </c>
      <c r="P244">
        <v>151.22717935439499</v>
      </c>
      <c r="Q244">
        <v>128.185401165153</v>
      </c>
      <c r="R244">
        <v>31.816499025073298</v>
      </c>
      <c r="S244" s="1">
        <f>(Table2[[#This Row],[Close Price]]-Table2[[#This Row],[20D EMA]])/Table2[[#This Row],[20D EMA]]</f>
        <v>-7.846510089315259E-2</v>
      </c>
      <c r="T244" s="1">
        <f>(Table2[[#This Row],[Close Price]]-Table2[[#This Row],[50D EMA]])/Table2[[#This Row],[50D EMA]]</f>
        <v>-7.8935409662179074E-2</v>
      </c>
      <c r="U244" s="1">
        <f>(Table2[[#This Row],[Close Price]]-Table2[[#This Row],[200D EMA]])/Table2[[#This Row],[200D EMA]]</f>
        <v>8.662920062589595E-2</v>
      </c>
      <c r="V244">
        <v>0.866070399881124</v>
      </c>
      <c r="W244">
        <v>138.12</v>
      </c>
      <c r="X244">
        <v>145.38</v>
      </c>
      <c r="Y244">
        <v>136.85</v>
      </c>
      <c r="Z244">
        <v>155.99</v>
      </c>
      <c r="AA244">
        <v>136.85</v>
      </c>
      <c r="AB244">
        <v>163.9</v>
      </c>
      <c r="AC244" s="1">
        <f>(Table2[[#This Row],[Close Price]]/Table2[[#This Row],[Day Low]])-1</f>
        <v>8.4708948740224166E-3</v>
      </c>
      <c r="AD244" s="1">
        <f>(Table2[[#This Row],[Day High]]/Table2[[#This Row],[Close Price]])-1</f>
        <v>4.3721731639026595E-2</v>
      </c>
      <c r="AE244" s="1">
        <f>(Table2[[#This Row],[Close Price]]/Table2[[#This Row],[Current Week Low]])-1</f>
        <v>1.7829740591889021E-2</v>
      </c>
      <c r="AF244" s="1">
        <f>(Table2[[#This Row],[Current Week High]]/Table2[[#This Row],[Close Price]])-1</f>
        <v>0.11989374685907106</v>
      </c>
      <c r="AG244" s="1">
        <f>(Table2[[#This Row],[Close Price]]/Table2[[#This Row],[Current Month Low]])-1</f>
        <v>1.7829740591889021E-2</v>
      </c>
      <c r="AH244" s="1">
        <f>(Table2[[#This Row],[Current Month High]]/Table2[[#This Row],[Close Price]])-1</f>
        <v>0.17668174312585272</v>
      </c>
      <c r="AI244">
        <v>27.073013138057298</v>
      </c>
      <c r="AJ244">
        <v>70.698529411764696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0.03</v>
      </c>
      <c r="AM244" t="s">
        <v>3166</v>
      </c>
      <c r="AN244">
        <v>-0.66</v>
      </c>
      <c r="AO244" t="s">
        <v>3165</v>
      </c>
      <c r="AP244">
        <v>2.3314812519977999E-2</v>
      </c>
      <c r="AQ244">
        <f>(Table2[[#This Row],[Sharpe Ratio]]-AVERAGE(Table2[Sharpe Ratio]))/_xlfn.STDEV.P(Table2[Sharpe Ratio])</f>
        <v>-0.43865204142570163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256</v>
      </c>
      <c r="AT244">
        <f>_xlfn.RANK.AVG(Table2[[#This Row],[6M Return vs Nifty Z-Score]],Table2[6M Return vs Nifty Z-Score])</f>
        <v>121</v>
      </c>
      <c r="AU244">
        <f>_xlfn.RANK.AVG(Table2[[#This Row],[Sharpe Ratio Z-Score]],Table2[Sharpe Ratio Z-Score])</f>
        <v>451</v>
      </c>
      <c r="AV244">
        <f>(Table2[[#This Row],[Rank 1Y]]+Table2[[#This Row],[Rank 6M]]+Table2[[#This Row],[Rank Sharpe]])/3</f>
        <v>276</v>
      </c>
    </row>
    <row r="245" spans="1:48" x14ac:dyDescent="0.3">
      <c r="A245" t="s">
        <v>798</v>
      </c>
      <c r="B245" t="s">
        <v>799</v>
      </c>
      <c r="C245" t="s">
        <v>3129</v>
      </c>
      <c r="D245" t="s">
        <v>800</v>
      </c>
      <c r="E245">
        <v>19530.116685950001</v>
      </c>
      <c r="F245">
        <v>879.05</v>
      </c>
      <c r="G245">
        <v>12.9583113890644</v>
      </c>
      <c r="H245">
        <f>(Table2[[#This Row],[1Y Return vs Nifty]]-AVERAGE(Table2[1Y Return vs Nifty]))/_xlfn.STDEV.P(Table2[1Y Return vs Nifty])</f>
        <v>-0.18395053140946838</v>
      </c>
      <c r="I245">
        <v>3.2399067807729902</v>
      </c>
      <c r="J245">
        <f>(Table2[[#This Row],[1M Return vs Nifty]]-AVERAGE(Table2[1M Return vs Nifty]))/_xlfn.STDEV.P(Table2[1M Return vs Nifty])</f>
        <v>0.55343767238154129</v>
      </c>
      <c r="K245">
        <v>28.183602571741201</v>
      </c>
      <c r="L245">
        <f>(Table2[[#This Row],[6M Return vs Nifty]]-AVERAGE(Table2[6M Return vs Nifty]))/_xlfn.STDEV.P(Table2[6M Return vs Nifty])</f>
        <v>0.816823062451836</v>
      </c>
      <c r="M245">
        <v>1.9808904941054</v>
      </c>
      <c r="N245">
        <f>(Table2[[#This Row],[1W Return vs Nifty]]-AVERAGE(Table2[1W Return vs Nifty]))/_xlfn.STDEV.P(Table2[1W Return vs Nifty])</f>
        <v>1.2116993165128846</v>
      </c>
      <c r="O245">
        <v>878.75</v>
      </c>
      <c r="P245">
        <v>838.90052267666204</v>
      </c>
      <c r="Q245">
        <v>745.32365582386296</v>
      </c>
      <c r="R245">
        <v>46.596700551021399</v>
      </c>
      <c r="S245" s="1">
        <f>(Table2[[#This Row],[Close Price]]-Table2[[#This Row],[20D EMA]])/Table2[[#This Row],[20D EMA]]</f>
        <v>3.4139402560450015E-4</v>
      </c>
      <c r="T245" s="1">
        <f>(Table2[[#This Row],[Close Price]]-Table2[[#This Row],[50D EMA]])/Table2[[#This Row],[50D EMA]]</f>
        <v>4.7859640372178859E-2</v>
      </c>
      <c r="U245" s="1">
        <f>(Table2[[#This Row],[Close Price]]-Table2[[#This Row],[200D EMA]])/Table2[[#This Row],[200D EMA]]</f>
        <v>0.17942050159178038</v>
      </c>
      <c r="V245">
        <v>0.61846303356983401</v>
      </c>
      <c r="W245">
        <v>854.55</v>
      </c>
      <c r="X245">
        <v>900</v>
      </c>
      <c r="Y245">
        <v>854.55</v>
      </c>
      <c r="Z245">
        <v>901.1</v>
      </c>
      <c r="AA245">
        <v>830.55</v>
      </c>
      <c r="AB245">
        <v>925</v>
      </c>
      <c r="AC245" s="1">
        <f>(Table2[[#This Row],[Close Price]]/Table2[[#This Row],[Day Low]])-1</f>
        <v>2.8670060265636899E-2</v>
      </c>
      <c r="AD245" s="1">
        <f>(Table2[[#This Row],[Day High]]/Table2[[#This Row],[Close Price]])-1</f>
        <v>2.3832546499061635E-2</v>
      </c>
      <c r="AE245" s="1">
        <f>(Table2[[#This Row],[Close Price]]/Table2[[#This Row],[Current Week Low]])-1</f>
        <v>2.8670060265636899E-2</v>
      </c>
      <c r="AF245" s="1">
        <f>(Table2[[#This Row],[Current Week High]]/Table2[[#This Row],[Close Price]])-1</f>
        <v>2.5083897389227117E-2</v>
      </c>
      <c r="AG245" s="1">
        <f>(Table2[[#This Row],[Close Price]]/Table2[[#This Row],[Current Month Low]])-1</f>
        <v>5.8395039431701878E-2</v>
      </c>
      <c r="AH245" s="1">
        <f>(Table2[[#This Row],[Current Month High]]/Table2[[#This Row],[Close Price]])-1</f>
        <v>5.2272339457368755E-2</v>
      </c>
      <c r="AI245">
        <v>6.3648256640691701</v>
      </c>
      <c r="AJ245">
        <v>47.988215488215403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0.31</v>
      </c>
      <c r="AM245" t="s">
        <v>3166</v>
      </c>
      <c r="AN245">
        <v>3.34</v>
      </c>
      <c r="AO245" t="s">
        <v>3166</v>
      </c>
      <c r="AP245">
        <v>5.332959991557E-2</v>
      </c>
      <c r="AQ245">
        <f>(Table2[[#This Row],[Sharpe Ratio]]-AVERAGE(Table2[Sharpe Ratio]))/_xlfn.STDEV.P(Table2[Sharpe Ratio])</f>
        <v>-8.5511388400672725E-2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2.3124981315361208</v>
      </c>
      <c r="AS245">
        <f>_xlfn.RANK.AVG(Table2[[#This Row],[1Y Return vs Nifty Z-Score]],Table2[1Y Return vs Nifty Z-Score])</f>
        <v>365</v>
      </c>
      <c r="AT245">
        <f>_xlfn.RANK.AVG(Table2[[#This Row],[6M Return vs Nifty Z-Score]],Table2[6M Return vs Nifty Z-Score])</f>
        <v>110</v>
      </c>
      <c r="AU245">
        <f>_xlfn.RANK.AVG(Table2[[#This Row],[Sharpe Ratio Z-Score]],Table2[Sharpe Ratio Z-Score])</f>
        <v>357</v>
      </c>
      <c r="AV245">
        <f>(Table2[[#This Row],[Rank 1Y]]+Table2[[#This Row],[Rank 6M]]+Table2[[#This Row],[Rank Sharpe]])/3</f>
        <v>277.33333333333331</v>
      </c>
    </row>
    <row r="246" spans="1:48" x14ac:dyDescent="0.3">
      <c r="A246" t="s">
        <v>186</v>
      </c>
      <c r="B246" t="s">
        <v>187</v>
      </c>
      <c r="C246" t="s">
        <v>3118</v>
      </c>
      <c r="D246" t="s">
        <v>188</v>
      </c>
      <c r="E246">
        <v>139043.20921052099</v>
      </c>
      <c r="F246">
        <v>211.47</v>
      </c>
      <c r="G246">
        <v>48.329304650787897</v>
      </c>
      <c r="H246">
        <f>(Table2[[#This Row],[1Y Return vs Nifty]]-AVERAGE(Table2[1Y Return vs Nifty]))/_xlfn.STDEV.P(Table2[1Y Return vs Nifty])</f>
        <v>0.42152441919474459</v>
      </c>
      <c r="I246">
        <v>5.5754004489752802</v>
      </c>
      <c r="J246">
        <f>(Table2[[#This Row],[1M Return vs Nifty]]-AVERAGE(Table2[1M Return vs Nifty]))/_xlfn.STDEV.P(Table2[1M Return vs Nifty])</f>
        <v>0.8220902166250974</v>
      </c>
      <c r="K246">
        <v>-3.32275453341631</v>
      </c>
      <c r="L246">
        <f>(Table2[[#This Row],[6M Return vs Nifty]]-AVERAGE(Table2[6M Return vs Nifty]))/_xlfn.STDEV.P(Table2[6M Return vs Nifty])</f>
        <v>-0.26752537397818799</v>
      </c>
      <c r="M246">
        <v>-6.7918770233095502</v>
      </c>
      <c r="N246">
        <f>(Table2[[#This Row],[1W Return vs Nifty]]-AVERAGE(Table2[1W Return vs Nifty]))/_xlfn.STDEV.P(Table2[1W Return vs Nifty])</f>
        <v>-0.51586534490723579</v>
      </c>
      <c r="O246">
        <v>223.82</v>
      </c>
      <c r="P246">
        <v>225.08661603316</v>
      </c>
      <c r="Q246">
        <v>202.81252123851399</v>
      </c>
      <c r="R246">
        <v>23.293623308740401</v>
      </c>
      <c r="S246" s="1">
        <f>(Table2[[#This Row],[Close Price]]-Table2[[#This Row],[20D EMA]])/Table2[[#This Row],[20D EMA]]</f>
        <v>-5.5178268251273324E-2</v>
      </c>
      <c r="T246" s="1">
        <f>(Table2[[#This Row],[Close Price]]-Table2[[#This Row],[50D EMA]])/Table2[[#This Row],[50D EMA]]</f>
        <v>-6.0495005314549599E-2</v>
      </c>
      <c r="U246" s="1">
        <f>(Table2[[#This Row],[Close Price]]-Table2[[#This Row],[200D EMA]])/Table2[[#This Row],[200D EMA]]</f>
        <v>4.2687101903854018E-2</v>
      </c>
      <c r="V246">
        <v>0.76102401680031595</v>
      </c>
      <c r="W246">
        <v>208.1</v>
      </c>
      <c r="X246">
        <v>215.34</v>
      </c>
      <c r="Y246">
        <v>208.1</v>
      </c>
      <c r="Z246">
        <v>223.55</v>
      </c>
      <c r="AA246">
        <v>208.1</v>
      </c>
      <c r="AB246">
        <v>244.5</v>
      </c>
      <c r="AC246" s="1">
        <f>(Table2[[#This Row],[Close Price]]/Table2[[#This Row],[Day Low]])-1</f>
        <v>1.6194137433926059E-2</v>
      </c>
      <c r="AD246" s="1">
        <f>(Table2[[#This Row],[Day High]]/Table2[[#This Row],[Close Price]])-1</f>
        <v>1.8300468151510874E-2</v>
      </c>
      <c r="AE246" s="1">
        <f>(Table2[[#This Row],[Close Price]]/Table2[[#This Row],[Current Week Low]])-1</f>
        <v>1.6194137433926059E-2</v>
      </c>
      <c r="AF246" s="1">
        <f>(Table2[[#This Row],[Current Week High]]/Table2[[#This Row],[Close Price]])-1</f>
        <v>5.7123941930297573E-2</v>
      </c>
      <c r="AG246" s="1">
        <f>(Table2[[#This Row],[Close Price]]/Table2[[#This Row],[Current Month Low]])-1</f>
        <v>1.6194137433926059E-2</v>
      </c>
      <c r="AH246" s="1">
        <f>(Table2[[#This Row],[Current Month High]]/Table2[[#This Row],[Close Price]])-1</f>
        <v>0.15619236771173206</v>
      </c>
      <c r="AI246">
        <v>16.470421336359699</v>
      </c>
      <c r="AJ246">
        <v>82.066293585880302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0.01</v>
      </c>
      <c r="AM246" t="s">
        <v>3166</v>
      </c>
      <c r="AN246">
        <v>-5.57</v>
      </c>
      <c r="AO246" t="s">
        <v>3165</v>
      </c>
      <c r="AP246">
        <v>9.4165450241731993E-2</v>
      </c>
      <c r="AQ246">
        <f>(Table2[[#This Row],[Sharpe Ratio]]-AVERAGE(Table2[Sharpe Ratio]))/_xlfn.STDEV.P(Table2[Sharpe Ratio])</f>
        <v>0.39494508330270622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183</v>
      </c>
      <c r="AT246">
        <f>_xlfn.RANK.AVG(Table2[[#This Row],[6M Return vs Nifty Z-Score]],Table2[6M Return vs Nifty Z-Score])</f>
        <v>409</v>
      </c>
      <c r="AU246">
        <f>_xlfn.RANK.AVG(Table2[[#This Row],[Sharpe Ratio Z-Score]],Table2[Sharpe Ratio Z-Score])</f>
        <v>241</v>
      </c>
      <c r="AV246">
        <f>(Table2[[#This Row],[Rank 1Y]]+Table2[[#This Row],[Rank 6M]]+Table2[[#This Row],[Rank Sharpe]])/3</f>
        <v>277.66666666666669</v>
      </c>
    </row>
    <row r="247" spans="1:48" x14ac:dyDescent="0.3">
      <c r="A247" t="s">
        <v>763</v>
      </c>
      <c r="B247" t="s">
        <v>764</v>
      </c>
      <c r="C247" t="s">
        <v>3119</v>
      </c>
      <c r="D247" t="s">
        <v>765</v>
      </c>
      <c r="E247">
        <v>21055.6643559</v>
      </c>
      <c r="F247">
        <v>1500.15</v>
      </c>
      <c r="G247">
        <v>18.073481183043899</v>
      </c>
      <c r="H247">
        <f>(Table2[[#This Row],[1Y Return vs Nifty]]-AVERAGE(Table2[1Y Return vs Nifty]))/_xlfn.STDEV.P(Table2[1Y Return vs Nifty])</f>
        <v>-9.6389880923200708E-2</v>
      </c>
      <c r="I247">
        <v>-0.85859040566348899</v>
      </c>
      <c r="J247">
        <f>(Table2[[#This Row],[1M Return vs Nifty]]-AVERAGE(Table2[1M Return vs Nifty]))/_xlfn.STDEV.P(Table2[1M Return vs Nifty])</f>
        <v>8.1986299294004944E-2</v>
      </c>
      <c r="K247">
        <v>31.483901721032701</v>
      </c>
      <c r="L247">
        <f>(Table2[[#This Row],[6M Return vs Nifty]]-AVERAGE(Table2[6M Return vs Nifty]))/_xlfn.STDEV.P(Table2[6M Return vs Nifty])</f>
        <v>0.93040884484937503</v>
      </c>
      <c r="M247">
        <v>-5.9633710465346299</v>
      </c>
      <c r="N247">
        <f>(Table2[[#This Row],[1W Return vs Nifty]]-AVERAGE(Table2[1W Return vs Nifty]))/_xlfn.STDEV.P(Table2[1W Return vs Nifty])</f>
        <v>-0.35271299367822839</v>
      </c>
      <c r="O247">
        <v>1556.8</v>
      </c>
      <c r="P247">
        <v>1544.6975361180801</v>
      </c>
      <c r="Q247">
        <v>1359.1746995149899</v>
      </c>
      <c r="R247">
        <v>33.996354295197797</v>
      </c>
      <c r="S247" s="1">
        <f>(Table2[[#This Row],[Close Price]]-Table2[[#This Row],[20D EMA]])/Table2[[#This Row],[20D EMA]]</f>
        <v>-3.6388746145940301E-2</v>
      </c>
      <c r="T247" s="1">
        <f>(Table2[[#This Row],[Close Price]]-Table2[[#This Row],[50D EMA]])/Table2[[#This Row],[50D EMA]]</f>
        <v>-2.8839002507915344E-2</v>
      </c>
      <c r="U247" s="1">
        <f>(Table2[[#This Row],[Close Price]]-Table2[[#This Row],[200D EMA]])/Table2[[#This Row],[200D EMA]]</f>
        <v>0.10372125123820802</v>
      </c>
      <c r="V247">
        <v>0.58454263634549097</v>
      </c>
      <c r="W247">
        <v>1451.1</v>
      </c>
      <c r="X247">
        <v>1521.9</v>
      </c>
      <c r="Y247">
        <v>1451.1</v>
      </c>
      <c r="Z247">
        <v>1569.85</v>
      </c>
      <c r="AA247">
        <v>1451.1</v>
      </c>
      <c r="AB247">
        <v>1660</v>
      </c>
      <c r="AC247" s="1">
        <f>(Table2[[#This Row],[Close Price]]/Table2[[#This Row],[Day Low]])-1</f>
        <v>3.380194335331832E-2</v>
      </c>
      <c r="AD247" s="1">
        <f>(Table2[[#This Row],[Day High]]/Table2[[#This Row],[Close Price]])-1</f>
        <v>1.4498550144985467E-2</v>
      </c>
      <c r="AE247" s="1">
        <f>(Table2[[#This Row],[Close Price]]/Table2[[#This Row],[Current Week Low]])-1</f>
        <v>3.380194335331832E-2</v>
      </c>
      <c r="AF247" s="1">
        <f>(Table2[[#This Row],[Current Week High]]/Table2[[#This Row],[Close Price]])-1</f>
        <v>4.6462020464620002E-2</v>
      </c>
      <c r="AG247" s="1">
        <f>(Table2[[#This Row],[Close Price]]/Table2[[#This Row],[Current Month Low]])-1</f>
        <v>3.380194335331832E-2</v>
      </c>
      <c r="AH247" s="1">
        <f>(Table2[[#This Row],[Current Month High]]/Table2[[#This Row],[Close Price]])-1</f>
        <v>0.10655601106556012</v>
      </c>
      <c r="AI247">
        <v>14.321901143219</v>
      </c>
      <c r="AJ247">
        <v>51.813995850832299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-0.05</v>
      </c>
      <c r="AM247" t="s">
        <v>3165</v>
      </c>
      <c r="AN247">
        <v>-0.39</v>
      </c>
      <c r="AO247" t="s">
        <v>3165</v>
      </c>
      <c r="AP247">
        <v>3.0589946198858999E-2</v>
      </c>
      <c r="AQ247">
        <f>(Table2[[#This Row],[Sharpe Ratio]]-AVERAGE(Table2[Sharpe Ratio]))/_xlfn.STDEV.P(Table2[Sharpe Ratio])</f>
        <v>-0.3530560508779983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0.21023621866395259</v>
      </c>
      <c r="AS247">
        <f>_xlfn.RANK.AVG(Table2[[#This Row],[1Y Return vs Nifty Z-Score]],Table2[1Y Return vs Nifty Z-Score])</f>
        <v>322</v>
      </c>
      <c r="AT247">
        <f>_xlfn.RANK.AVG(Table2[[#This Row],[6M Return vs Nifty Z-Score]],Table2[6M Return vs Nifty Z-Score])</f>
        <v>92</v>
      </c>
      <c r="AU247">
        <f>_xlfn.RANK.AVG(Table2[[#This Row],[Sharpe Ratio Z-Score]],Table2[Sharpe Ratio Z-Score])</f>
        <v>427</v>
      </c>
      <c r="AV247">
        <f>(Table2[[#This Row],[Rank 1Y]]+Table2[[#This Row],[Rank 6M]]+Table2[[#This Row],[Rank Sharpe]])/3</f>
        <v>280.33333333333331</v>
      </c>
    </row>
    <row r="248" spans="1:48" x14ac:dyDescent="0.3">
      <c r="A248" t="s">
        <v>1518</v>
      </c>
      <c r="B248" t="s">
        <v>1519</v>
      </c>
      <c r="C248" t="s">
        <v>3123</v>
      </c>
      <c r="D248" t="s">
        <v>48</v>
      </c>
      <c r="E248">
        <v>6447.3824489919998</v>
      </c>
      <c r="F248">
        <v>38.380000000000003</v>
      </c>
      <c r="G248">
        <v>36.1248788771763</v>
      </c>
      <c r="H248">
        <f>(Table2[[#This Row],[1Y Return vs Nifty]]-AVERAGE(Table2[1Y Return vs Nifty]))/_xlfn.STDEV.P(Table2[1Y Return vs Nifty])</f>
        <v>0.21261102969073145</v>
      </c>
      <c r="I248">
        <v>-7.5322563962921896</v>
      </c>
      <c r="J248">
        <f>(Table2[[#This Row],[1M Return vs Nifty]]-AVERAGE(Table2[1M Return vs Nifty]))/_xlfn.STDEV.P(Table2[1M Return vs Nifty])</f>
        <v>-0.68568752154497337</v>
      </c>
      <c r="K248">
        <v>-7.4394016366692801</v>
      </c>
      <c r="L248">
        <f>(Table2[[#This Row],[6M Return vs Nifty]]-AVERAGE(Table2[6M Return vs Nifty]))/_xlfn.STDEV.P(Table2[6M Return vs Nifty])</f>
        <v>-0.4092072521733609</v>
      </c>
      <c r="M248">
        <v>-11.8954326690328</v>
      </c>
      <c r="N248">
        <f>(Table2[[#This Row],[1W Return vs Nifty]]-AVERAGE(Table2[1W Return vs Nifty]))/_xlfn.STDEV.P(Table2[1W Return vs Nifty])</f>
        <v>-1.5208757208963892</v>
      </c>
      <c r="O248">
        <v>41.55</v>
      </c>
      <c r="P248">
        <v>43.516787592523201</v>
      </c>
      <c r="Q248">
        <v>40.607209877419301</v>
      </c>
      <c r="R248">
        <v>34.017093597766802</v>
      </c>
      <c r="S248" s="1">
        <f>(Table2[[#This Row],[Close Price]]-Table2[[#This Row],[20D EMA]])/Table2[[#This Row],[20D EMA]]</f>
        <v>-7.6293622141997475E-2</v>
      </c>
      <c r="T248" s="1">
        <f>(Table2[[#This Row],[Close Price]]-Table2[[#This Row],[50D EMA]])/Table2[[#This Row],[50D EMA]]</f>
        <v>-0.11804151631371272</v>
      </c>
      <c r="U248" s="1">
        <f>(Table2[[#This Row],[Close Price]]-Table2[[#This Row],[200D EMA]])/Table2[[#This Row],[200D EMA]]</f>
        <v>-5.4847646123497802E-2</v>
      </c>
      <c r="V248">
        <v>0.75877991750079898</v>
      </c>
      <c r="W248">
        <v>37.299999999999997</v>
      </c>
      <c r="X248">
        <v>39.33</v>
      </c>
      <c r="Y248">
        <v>37.299999999999997</v>
      </c>
      <c r="Z248">
        <v>42.43</v>
      </c>
      <c r="AA248">
        <v>37.049999999999997</v>
      </c>
      <c r="AB248">
        <v>45.06</v>
      </c>
      <c r="AC248" s="1">
        <f>(Table2[[#This Row],[Close Price]]/Table2[[#This Row],[Day Low]])-1</f>
        <v>2.895442359249345E-2</v>
      </c>
      <c r="AD248" s="1">
        <f>(Table2[[#This Row],[Day High]]/Table2[[#This Row],[Close Price]])-1</f>
        <v>2.4752475247524552E-2</v>
      </c>
      <c r="AE248" s="1">
        <f>(Table2[[#This Row],[Close Price]]/Table2[[#This Row],[Current Week Low]])-1</f>
        <v>2.895442359249345E-2</v>
      </c>
      <c r="AF248" s="1">
        <f>(Table2[[#This Row],[Current Week High]]/Table2[[#This Row],[Close Price]])-1</f>
        <v>0.10552371026576335</v>
      </c>
      <c r="AG248" s="1">
        <f>(Table2[[#This Row],[Close Price]]/Table2[[#This Row],[Current Month Low]])-1</f>
        <v>3.5897435897435992E-2</v>
      </c>
      <c r="AH248" s="1">
        <f>(Table2[[#This Row],[Current Month High]]/Table2[[#This Row],[Close Price]])-1</f>
        <v>0.17404898384575307</v>
      </c>
      <c r="AI248">
        <v>49.817613340281298</v>
      </c>
      <c r="AJ248">
        <v>69.409065533711001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-0.2</v>
      </c>
      <c r="AM248" t="s">
        <v>3165</v>
      </c>
      <c r="AN248">
        <v>2.1800000000000002</v>
      </c>
      <c r="AO248" t="s">
        <v>3166</v>
      </c>
      <c r="AP248">
        <v>0.128149957077346</v>
      </c>
      <c r="AQ248">
        <f>(Table2[[#This Row],[Sharpe Ratio]]-AVERAGE(Table2[Sharpe Ratio]))/_xlfn.STDEV.P(Table2[Sharpe Ratio])</f>
        <v>0.79479169152571871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232</v>
      </c>
      <c r="AT248">
        <f>_xlfn.RANK.AVG(Table2[[#This Row],[6M Return vs Nifty Z-Score]],Table2[6M Return vs Nifty Z-Score])</f>
        <v>458</v>
      </c>
      <c r="AU248">
        <f>_xlfn.RANK.AVG(Table2[[#This Row],[Sharpe Ratio Z-Score]],Table2[Sharpe Ratio Z-Score])</f>
        <v>151</v>
      </c>
      <c r="AV248">
        <f>(Table2[[#This Row],[Rank 1Y]]+Table2[[#This Row],[Rank 6M]]+Table2[[#This Row],[Rank Sharpe]])/3</f>
        <v>280.33333333333331</v>
      </c>
    </row>
    <row r="249" spans="1:48" x14ac:dyDescent="0.3">
      <c r="A249" t="s">
        <v>1076</v>
      </c>
      <c r="B249" t="s">
        <v>1077</v>
      </c>
      <c r="C249" t="s">
        <v>3131</v>
      </c>
      <c r="D249" t="s">
        <v>117</v>
      </c>
      <c r="E249">
        <v>11907.794040749999</v>
      </c>
      <c r="F249">
        <v>390.75</v>
      </c>
      <c r="G249">
        <v>11.223696554133101</v>
      </c>
      <c r="H249">
        <f>(Table2[[#This Row],[1Y Return vs Nifty]]-AVERAGE(Table2[1Y Return vs Nifty]))/_xlfn.STDEV.P(Table2[1Y Return vs Nifty])</f>
        <v>-0.213643388031448</v>
      </c>
      <c r="I249">
        <v>19.406622827805599</v>
      </c>
      <c r="J249">
        <f>(Table2[[#This Row],[1M Return vs Nifty]]-AVERAGE(Table2[1M Return vs Nifty]))/_xlfn.STDEV.P(Table2[1M Return vs Nifty])</f>
        <v>2.4130999173413277</v>
      </c>
      <c r="K249">
        <v>-0.97212597083827501</v>
      </c>
      <c r="L249">
        <f>(Table2[[#This Row],[6M Return vs Nifty]]-AVERAGE(Table2[6M Return vs Nifty]))/_xlfn.STDEV.P(Table2[6M Return vs Nifty])</f>
        <v>-0.18662422764915085</v>
      </c>
      <c r="M249">
        <v>-9.0656043842556606</v>
      </c>
      <c r="N249">
        <f>(Table2[[#This Row],[1W Return vs Nifty]]-AVERAGE(Table2[1W Return vs Nifty]))/_xlfn.STDEV.P(Table2[1W Return vs Nifty])</f>
        <v>-0.96361584447045567</v>
      </c>
      <c r="O249">
        <v>390.39</v>
      </c>
      <c r="P249">
        <v>372.79861930585599</v>
      </c>
      <c r="Q249">
        <v>348.837504045635</v>
      </c>
      <c r="R249">
        <v>45.5987230227257</v>
      </c>
      <c r="S249" s="1">
        <f>(Table2[[#This Row],[Close Price]]-Table2[[#This Row],[20D EMA]])/Table2[[#This Row],[20D EMA]]</f>
        <v>9.2215476830864946E-4</v>
      </c>
      <c r="T249" s="1">
        <f>(Table2[[#This Row],[Close Price]]-Table2[[#This Row],[50D EMA]])/Table2[[#This Row],[50D EMA]]</f>
        <v>4.8153023548126707E-2</v>
      </c>
      <c r="U249" s="1">
        <f>(Table2[[#This Row],[Close Price]]-Table2[[#This Row],[200D EMA]])/Table2[[#This Row],[200D EMA]]</f>
        <v>0.12014905355154129</v>
      </c>
      <c r="V249">
        <v>3.59274793471024</v>
      </c>
      <c r="W249">
        <v>388.05</v>
      </c>
      <c r="X249">
        <v>408</v>
      </c>
      <c r="Y249">
        <v>388.05</v>
      </c>
      <c r="Z249">
        <v>437.8</v>
      </c>
      <c r="AA249">
        <v>334.4</v>
      </c>
      <c r="AB249">
        <v>451</v>
      </c>
      <c r="AC249" s="1">
        <f>(Table2[[#This Row],[Close Price]]/Table2[[#This Row],[Day Low]])-1</f>
        <v>6.957866254348577E-3</v>
      </c>
      <c r="AD249" s="1">
        <f>(Table2[[#This Row],[Day High]]/Table2[[#This Row],[Close Price]])-1</f>
        <v>4.4145873320537321E-2</v>
      </c>
      <c r="AE249" s="1">
        <f>(Table2[[#This Row],[Close Price]]/Table2[[#This Row],[Current Week Low]])-1</f>
        <v>6.957866254348577E-3</v>
      </c>
      <c r="AF249" s="1">
        <f>(Table2[[#This Row],[Current Week High]]/Table2[[#This Row],[Close Price]])-1</f>
        <v>0.12040946896992955</v>
      </c>
      <c r="AG249" s="1">
        <f>(Table2[[#This Row],[Close Price]]/Table2[[#This Row],[Current Month Low]])-1</f>
        <v>0.16851076555023936</v>
      </c>
      <c r="AH249" s="1">
        <f>(Table2[[#This Row],[Current Month High]]/Table2[[#This Row],[Close Price]])-1</f>
        <v>0.15419065898912354</v>
      </c>
      <c r="AI249">
        <v>15.419065898912301</v>
      </c>
      <c r="AJ249">
        <v>54.568829113923996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7.0000000000000007E-2</v>
      </c>
      <c r="AM249" t="s">
        <v>3166</v>
      </c>
      <c r="AN249">
        <v>15.21</v>
      </c>
      <c r="AO249" t="s">
        <v>3166</v>
      </c>
      <c r="AP249">
        <v>0.16403818721350399</v>
      </c>
      <c r="AQ249">
        <f>(Table2[[#This Row],[Sharpe Ratio]]-AVERAGE(Table2[Sharpe Ratio]))/_xlfn.STDEV.P(Table2[Sharpe Ratio])</f>
        <v>1.2170366622849189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2.2662531194751923</v>
      </c>
      <c r="AS249">
        <f>_xlfn.RANK.AVG(Table2[[#This Row],[1Y Return vs Nifty Z-Score]],Table2[1Y Return vs Nifty Z-Score])</f>
        <v>373</v>
      </c>
      <c r="AT249">
        <f>_xlfn.RANK.AVG(Table2[[#This Row],[6M Return vs Nifty Z-Score]],Table2[6M Return vs Nifty Z-Score])</f>
        <v>384</v>
      </c>
      <c r="AU249">
        <f>_xlfn.RANK.AVG(Table2[[#This Row],[Sharpe Ratio Z-Score]],Table2[Sharpe Ratio Z-Score])</f>
        <v>89</v>
      </c>
      <c r="AV249">
        <f>(Table2[[#This Row],[Rank 1Y]]+Table2[[#This Row],[Rank 6M]]+Table2[[#This Row],[Rank Sharpe]])/3</f>
        <v>282</v>
      </c>
    </row>
    <row r="250" spans="1:48" x14ac:dyDescent="0.3">
      <c r="A250" t="s">
        <v>783</v>
      </c>
      <c r="B250" t="s">
        <v>784</v>
      </c>
      <c r="C250" t="s">
        <v>3133</v>
      </c>
      <c r="D250" t="s">
        <v>138</v>
      </c>
      <c r="E250">
        <v>20105.67477519</v>
      </c>
      <c r="F250">
        <v>1430.9</v>
      </c>
      <c r="G250">
        <v>143.686173845604</v>
      </c>
      <c r="H250">
        <f>(Table2[[#This Row],[1Y Return vs Nifty]]-AVERAGE(Table2[1Y Return vs Nifty]))/_xlfn.STDEV.P(Table2[1Y Return vs Nifty])</f>
        <v>2.0538279069224288</v>
      </c>
      <c r="I250">
        <v>-0.69402165950367301</v>
      </c>
      <c r="J250">
        <f>(Table2[[#This Row],[1M Return vs Nifty]]-AVERAGE(Table2[1M Return vs Nifty]))/_xlfn.STDEV.P(Table2[1M Return vs Nifty])</f>
        <v>0.10091669202456537</v>
      </c>
      <c r="K250">
        <v>8.5167399914335107</v>
      </c>
      <c r="L250">
        <f>(Table2[[#This Row],[6M Return vs Nifty]]-AVERAGE(Table2[6M Return vs Nifty]))/_xlfn.STDEV.P(Table2[6M Return vs Nifty])</f>
        <v>0.13995230848739806</v>
      </c>
      <c r="M250">
        <v>-4.9034958149229304</v>
      </c>
      <c r="N250">
        <f>(Table2[[#This Row],[1W Return vs Nifty]]-AVERAGE(Table2[1W Return vs Nifty]))/_xlfn.STDEV.P(Table2[1W Return vs Nifty])</f>
        <v>-0.14399858377142458</v>
      </c>
      <c r="O250">
        <v>1501.1</v>
      </c>
      <c r="P250">
        <v>1495.83615914395</v>
      </c>
      <c r="Q250">
        <v>1287.5336651272701</v>
      </c>
      <c r="R250">
        <v>24.140121231078801</v>
      </c>
      <c r="S250" s="1">
        <f>(Table2[[#This Row],[Close Price]]-Table2[[#This Row],[20D EMA]])/Table2[[#This Row],[20D EMA]]</f>
        <v>-4.6765705149556872E-2</v>
      </c>
      <c r="T250" s="1">
        <f>(Table2[[#This Row],[Close Price]]-Table2[[#This Row],[50D EMA]])/Table2[[#This Row],[50D EMA]]</f>
        <v>-4.3411277864222865E-2</v>
      </c>
      <c r="U250" s="1">
        <f>(Table2[[#This Row],[Close Price]]-Table2[[#This Row],[200D EMA]])/Table2[[#This Row],[200D EMA]]</f>
        <v>0.1113495815727339</v>
      </c>
      <c r="V250">
        <v>0.63397011174922602</v>
      </c>
      <c r="W250">
        <v>1401</v>
      </c>
      <c r="X250">
        <v>1461.2</v>
      </c>
      <c r="Y250">
        <v>1401</v>
      </c>
      <c r="Z250">
        <v>1503.95</v>
      </c>
      <c r="AA250">
        <v>1401</v>
      </c>
      <c r="AB250">
        <v>1617.85</v>
      </c>
      <c r="AC250" s="1">
        <f>(Table2[[#This Row],[Close Price]]/Table2[[#This Row],[Day Low]])-1</f>
        <v>2.1341898643825852E-2</v>
      </c>
      <c r="AD250" s="1">
        <f>(Table2[[#This Row],[Day High]]/Table2[[#This Row],[Close Price]])-1</f>
        <v>2.1175483961143327E-2</v>
      </c>
      <c r="AE250" s="1">
        <f>(Table2[[#This Row],[Close Price]]/Table2[[#This Row],[Current Week Low]])-1</f>
        <v>2.1341898643825852E-2</v>
      </c>
      <c r="AF250" s="1">
        <f>(Table2[[#This Row],[Current Week High]]/Table2[[#This Row],[Close Price]])-1</f>
        <v>5.1051785589489196E-2</v>
      </c>
      <c r="AG250" s="1">
        <f>(Table2[[#This Row],[Close Price]]/Table2[[#This Row],[Current Month Low]])-1</f>
        <v>2.1341898643825852E-2</v>
      </c>
      <c r="AH250" s="1">
        <f>(Table2[[#This Row],[Current Month High]]/Table2[[#This Row],[Close Price]])-1</f>
        <v>0.13065203717939755</v>
      </c>
      <c r="AI250">
        <v>15.1023831155217</v>
      </c>
      <c r="AJ250">
        <v>178.927875243664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0.02</v>
      </c>
      <c r="AM250" t="s">
        <v>3166</v>
      </c>
      <c r="AN250">
        <v>-6.5</v>
      </c>
      <c r="AO250" t="s">
        <v>3165</v>
      </c>
      <c r="AQ250">
        <f>(Table2[[#This Row],[Sharpe Ratio]]-AVERAGE(Table2[Sharpe Ratio]))/_xlfn.STDEV.P(Table2[Sharpe Ratio])</f>
        <v>-0.71296376684109852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1.4377345568218693</v>
      </c>
      <c r="AS250">
        <f>_xlfn.RANK.AVG(Table2[[#This Row],[1Y Return vs Nifty Z-Score]],Table2[1Y Return vs Nifty Z-Score])</f>
        <v>34</v>
      </c>
      <c r="AT250">
        <f>_xlfn.RANK.AVG(Table2[[#This Row],[6M Return vs Nifty Z-Score]],Table2[6M Return vs Nifty Z-Score])</f>
        <v>279</v>
      </c>
      <c r="AU250">
        <f>_xlfn.RANK.AVG(Table2[[#This Row],[Sharpe Ratio Z-Score]],Table2[Sharpe Ratio Z-Score])</f>
        <v>533.5</v>
      </c>
      <c r="AV250">
        <f>(Table2[[#This Row],[Rank 1Y]]+Table2[[#This Row],[Rank 6M]]+Table2[[#This Row],[Rank Sharpe]])/3</f>
        <v>282.16666666666669</v>
      </c>
    </row>
    <row r="251" spans="1:48" x14ac:dyDescent="0.3">
      <c r="A251" t="s">
        <v>1021</v>
      </c>
      <c r="B251" t="s">
        <v>1022</v>
      </c>
      <c r="C251" t="s">
        <v>3130</v>
      </c>
      <c r="D251" t="s">
        <v>719</v>
      </c>
      <c r="E251">
        <v>13344.109326685</v>
      </c>
      <c r="F251">
        <v>2840.65</v>
      </c>
      <c r="G251">
        <v>19.9347543833793</v>
      </c>
      <c r="H251">
        <f>(Table2[[#This Row],[1Y Return vs Nifty]]-AVERAGE(Table2[1Y Return vs Nifty]))/_xlfn.STDEV.P(Table2[1Y Return vs Nifty])</f>
        <v>-6.4528906856251095E-2</v>
      </c>
      <c r="I251">
        <v>10.8467914156207</v>
      </c>
      <c r="J251">
        <f>(Table2[[#This Row],[1M Return vs Nifty]]-AVERAGE(Table2[1M Return vs Nifty]))/_xlfn.STDEV.P(Table2[1M Return vs Nifty])</f>
        <v>1.4284599166045744</v>
      </c>
      <c r="K251">
        <v>11.5122835771898</v>
      </c>
      <c r="L251">
        <f>(Table2[[#This Row],[6M Return vs Nifty]]-AVERAGE(Table2[6M Return vs Nifty]))/_xlfn.STDEV.P(Table2[6M Return vs Nifty])</f>
        <v>0.24304937529938742</v>
      </c>
      <c r="M251">
        <v>-4.7446804774761899</v>
      </c>
      <c r="N251">
        <f>(Table2[[#This Row],[1W Return vs Nifty]]-AVERAGE(Table2[1W Return vs Nifty]))/_xlfn.STDEV.P(Table2[1W Return vs Nifty])</f>
        <v>-0.11272410121847229</v>
      </c>
      <c r="O251">
        <v>2955.22</v>
      </c>
      <c r="P251">
        <v>2848.5351555422599</v>
      </c>
      <c r="Q251">
        <v>2535.4862151710699</v>
      </c>
      <c r="R251">
        <v>26.962343816143399</v>
      </c>
      <c r="S251" s="1">
        <f>(Table2[[#This Row],[Close Price]]-Table2[[#This Row],[20D EMA]])/Table2[[#This Row],[20D EMA]]</f>
        <v>-3.8768687272013491E-2</v>
      </c>
      <c r="T251" s="1">
        <f>(Table2[[#This Row],[Close Price]]-Table2[[#This Row],[50D EMA]])/Table2[[#This Row],[50D EMA]]</f>
        <v>-2.7681440149748575E-3</v>
      </c>
      <c r="U251" s="1">
        <f>(Table2[[#This Row],[Close Price]]-Table2[[#This Row],[200D EMA]])/Table2[[#This Row],[200D EMA]]</f>
        <v>0.12035710665788048</v>
      </c>
      <c r="V251">
        <v>0.49194274562700402</v>
      </c>
      <c r="W251">
        <v>2822.2</v>
      </c>
      <c r="X251">
        <v>2890</v>
      </c>
      <c r="Y251">
        <v>2822.2</v>
      </c>
      <c r="Z251">
        <v>3012.7</v>
      </c>
      <c r="AA251">
        <v>2822.2</v>
      </c>
      <c r="AB251">
        <v>3217</v>
      </c>
      <c r="AC251" s="1">
        <f>(Table2[[#This Row],[Close Price]]/Table2[[#This Row],[Day Low]])-1</f>
        <v>6.537453050811548E-3</v>
      </c>
      <c r="AD251" s="1">
        <f>(Table2[[#This Row],[Day High]]/Table2[[#This Row],[Close Price]])-1</f>
        <v>1.7372784397936991E-2</v>
      </c>
      <c r="AE251" s="1">
        <f>(Table2[[#This Row],[Close Price]]/Table2[[#This Row],[Current Week Low]])-1</f>
        <v>6.537453050811548E-3</v>
      </c>
      <c r="AF251" s="1">
        <f>(Table2[[#This Row],[Current Week High]]/Table2[[#This Row],[Close Price]])-1</f>
        <v>6.056712372168338E-2</v>
      </c>
      <c r="AG251" s="1">
        <f>(Table2[[#This Row],[Close Price]]/Table2[[#This Row],[Current Month Low]])-1</f>
        <v>6.537453050811548E-3</v>
      </c>
      <c r="AH251" s="1">
        <f>(Table2[[#This Row],[Current Month High]]/Table2[[#This Row],[Close Price]])-1</f>
        <v>0.13248728284019506</v>
      </c>
      <c r="AI251">
        <v>13.248728284019499</v>
      </c>
      <c r="AJ251">
        <v>52.272849102117398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7.0000000000000007E-2</v>
      </c>
      <c r="AM251" t="s">
        <v>3166</v>
      </c>
      <c r="AN251">
        <v>-7.68</v>
      </c>
      <c r="AO251" t="s">
        <v>3165</v>
      </c>
      <c r="AP251">
        <v>7.5048868781798006E-2</v>
      </c>
      <c r="AQ251">
        <f>(Table2[[#This Row],[Sharpe Ratio]]-AVERAGE(Table2[Sharpe Ratio]))/_xlfn.STDEV.P(Table2[Sharpe Ratio])</f>
        <v>0.17002787927950924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1.6642841631087477</v>
      </c>
      <c r="AS251">
        <f>_xlfn.RANK.AVG(Table2[[#This Row],[1Y Return vs Nifty Z-Score]],Table2[1Y Return vs Nifty Z-Score])</f>
        <v>311</v>
      </c>
      <c r="AT251">
        <f>_xlfn.RANK.AVG(Table2[[#This Row],[6M Return vs Nifty Z-Score]],Table2[6M Return vs Nifty Z-Score])</f>
        <v>240</v>
      </c>
      <c r="AU251">
        <f>_xlfn.RANK.AVG(Table2[[#This Row],[Sharpe Ratio Z-Score]],Table2[Sharpe Ratio Z-Score])</f>
        <v>297</v>
      </c>
      <c r="AV251">
        <f>(Table2[[#This Row],[Rank 1Y]]+Table2[[#This Row],[Rank 6M]]+Table2[[#This Row],[Rank Sharpe]])/3</f>
        <v>282.66666666666669</v>
      </c>
    </row>
    <row r="252" spans="1:48" x14ac:dyDescent="0.3">
      <c r="A252" t="s">
        <v>1649</v>
      </c>
      <c r="B252" t="s">
        <v>1650</v>
      </c>
      <c r="C252" t="s">
        <v>3124</v>
      </c>
      <c r="D252" t="s">
        <v>258</v>
      </c>
      <c r="E252">
        <v>5311.5539157100002</v>
      </c>
      <c r="F252">
        <v>618.70000000000005</v>
      </c>
      <c r="G252">
        <v>41.946384893733899</v>
      </c>
      <c r="H252">
        <f>(Table2[[#This Row],[1Y Return vs Nifty]]-AVERAGE(Table2[1Y Return vs Nifty]))/_xlfn.STDEV.P(Table2[1Y Return vs Nifty])</f>
        <v>0.31226262956908873</v>
      </c>
      <c r="I252">
        <v>9.9646113524485393</v>
      </c>
      <c r="J252">
        <f>(Table2[[#This Row],[1M Return vs Nifty]]-AVERAGE(Table2[1M Return vs Nifty]))/_xlfn.STDEV.P(Table2[1M Return vs Nifty])</f>
        <v>1.3269824766616225</v>
      </c>
      <c r="K252">
        <v>28.905818630276599</v>
      </c>
      <c r="L252">
        <f>(Table2[[#This Row],[6M Return vs Nifty]]-AVERAGE(Table2[6M Return vs Nifty]))/_xlfn.STDEV.P(Table2[6M Return vs Nifty])</f>
        <v>0.84167943830080139</v>
      </c>
      <c r="M252">
        <v>-4.3910612853962796</v>
      </c>
      <c r="N252">
        <f>(Table2[[#This Row],[1W Return vs Nifty]]-AVERAGE(Table2[1W Return vs Nifty]))/_xlfn.STDEV.P(Table2[1W Return vs Nifty])</f>
        <v>-4.3088148980540503E-2</v>
      </c>
      <c r="O252">
        <v>595.91</v>
      </c>
      <c r="P252">
        <v>555.14598101838499</v>
      </c>
      <c r="Q252">
        <v>469.55501744646699</v>
      </c>
      <c r="R252">
        <v>55.603475413318897</v>
      </c>
      <c r="S252" s="1">
        <f>(Table2[[#This Row],[Close Price]]-Table2[[#This Row],[20D EMA]])/Table2[[#This Row],[20D EMA]]</f>
        <v>3.8244030138779479E-2</v>
      </c>
      <c r="T252" s="1">
        <f>(Table2[[#This Row],[Close Price]]-Table2[[#This Row],[50D EMA]])/Table2[[#This Row],[50D EMA]]</f>
        <v>0.11448163393893022</v>
      </c>
      <c r="U252" s="1">
        <f>(Table2[[#This Row],[Close Price]]-Table2[[#This Row],[200D EMA]])/Table2[[#This Row],[200D EMA]]</f>
        <v>0.31763047355901541</v>
      </c>
      <c r="V252">
        <v>1.0587645335017799</v>
      </c>
      <c r="W252">
        <v>580</v>
      </c>
      <c r="X252">
        <v>633</v>
      </c>
      <c r="Y252">
        <v>580</v>
      </c>
      <c r="Z252">
        <v>638.70000000000005</v>
      </c>
      <c r="AA252">
        <v>525.04999999999995</v>
      </c>
      <c r="AB252">
        <v>663</v>
      </c>
      <c r="AC252" s="1">
        <f>(Table2[[#This Row],[Close Price]]/Table2[[#This Row],[Day Low]])-1</f>
        <v>6.6724137931034599E-2</v>
      </c>
      <c r="AD252" s="1">
        <f>(Table2[[#This Row],[Day High]]/Table2[[#This Row],[Close Price]])-1</f>
        <v>2.3112978826571817E-2</v>
      </c>
      <c r="AE252" s="1">
        <f>(Table2[[#This Row],[Close Price]]/Table2[[#This Row],[Current Week Low]])-1</f>
        <v>6.6724137931034599E-2</v>
      </c>
      <c r="AF252" s="1">
        <f>(Table2[[#This Row],[Current Week High]]/Table2[[#This Row],[Close Price]])-1</f>
        <v>3.232584451268794E-2</v>
      </c>
      <c r="AG252" s="1">
        <f>(Table2[[#This Row],[Close Price]]/Table2[[#This Row],[Current Month Low]])-1</f>
        <v>0.1783639653366349</v>
      </c>
      <c r="AH252" s="1">
        <f>(Table2[[#This Row],[Current Month High]]/Table2[[#This Row],[Close Price]])-1</f>
        <v>7.1601745595603505E-2</v>
      </c>
      <c r="AI252">
        <v>7.1601745595603496</v>
      </c>
      <c r="AJ252">
        <v>79.802383028189396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0.39</v>
      </c>
      <c r="AM252" t="s">
        <v>3166</v>
      </c>
      <c r="AN252">
        <v>15.79</v>
      </c>
      <c r="AO252" t="s">
        <v>3166</v>
      </c>
      <c r="AQ252">
        <f>(Table2[[#This Row],[Sharpe Ratio]]-AVERAGE(Table2[Sharpe Ratio]))/_xlfn.STDEV.P(Table2[Sharpe Ratio])</f>
        <v>-0.71296376684109852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1.7248726287098737</v>
      </c>
      <c r="AS252">
        <f>_xlfn.RANK.AVG(Table2[[#This Row],[1Y Return vs Nifty Z-Score]],Table2[1Y Return vs Nifty Z-Score])</f>
        <v>210</v>
      </c>
      <c r="AT252">
        <f>_xlfn.RANK.AVG(Table2[[#This Row],[6M Return vs Nifty Z-Score]],Table2[6M Return vs Nifty Z-Score])</f>
        <v>106</v>
      </c>
      <c r="AU252">
        <f>_xlfn.RANK.AVG(Table2[[#This Row],[Sharpe Ratio Z-Score]],Table2[Sharpe Ratio Z-Score])</f>
        <v>533.5</v>
      </c>
      <c r="AV252">
        <f>(Table2[[#This Row],[Rank 1Y]]+Table2[[#This Row],[Rank 6M]]+Table2[[#This Row],[Rank Sharpe]])/3</f>
        <v>283.16666666666669</v>
      </c>
    </row>
    <row r="253" spans="1:48" x14ac:dyDescent="0.3">
      <c r="A253" t="s">
        <v>181</v>
      </c>
      <c r="B253" t="s">
        <v>182</v>
      </c>
      <c r="C253" t="s">
        <v>3125</v>
      </c>
      <c r="D253" t="s">
        <v>83</v>
      </c>
      <c r="E253">
        <v>139860.01197219</v>
      </c>
      <c r="F253">
        <v>437.7</v>
      </c>
      <c r="G253">
        <v>56.985943150332801</v>
      </c>
      <c r="H253">
        <f>(Table2[[#This Row],[1Y Return vs Nifty]]-AVERAGE(Table2[1Y Return vs Nifty]))/_xlfn.STDEV.P(Table2[1Y Return vs Nifty])</f>
        <v>0.56970735907227421</v>
      </c>
      <c r="I253">
        <v>3.6852993874409501</v>
      </c>
      <c r="J253">
        <f>(Table2[[#This Row],[1M Return vs Nifty]]-AVERAGE(Table2[1M Return vs Nifty]))/_xlfn.STDEV.P(Table2[1M Return vs Nifty])</f>
        <v>0.60467131886824743</v>
      </c>
      <c r="K253">
        <v>-7.3694971033081202</v>
      </c>
      <c r="L253">
        <f>(Table2[[#This Row],[6M Return vs Nifty]]-AVERAGE(Table2[6M Return vs Nifty]))/_xlfn.STDEV.P(Table2[6M Return vs Nifty])</f>
        <v>-0.40680136084176244</v>
      </c>
      <c r="M253">
        <v>-3.8198168217717998</v>
      </c>
      <c r="N253">
        <f>(Table2[[#This Row],[1W Return vs Nifty]]-AVERAGE(Table2[1W Return vs Nifty]))/_xlfn.STDEV.P(Table2[1W Return vs Nifty])</f>
        <v>6.9403347737058474E-2</v>
      </c>
      <c r="O253">
        <v>453.65</v>
      </c>
      <c r="P253">
        <v>448.11957637846899</v>
      </c>
      <c r="Q253">
        <v>408.3320455434</v>
      </c>
      <c r="R253">
        <v>30.941586948344799</v>
      </c>
      <c r="S253" s="1">
        <f>(Table2[[#This Row],[Close Price]]-Table2[[#This Row],[20D EMA]])/Table2[[#This Row],[20D EMA]]</f>
        <v>-3.515926374958666E-2</v>
      </c>
      <c r="T253" s="1">
        <f>(Table2[[#This Row],[Close Price]]-Table2[[#This Row],[50D EMA]])/Table2[[#This Row],[50D EMA]]</f>
        <v>-2.325177681965165E-2</v>
      </c>
      <c r="U253" s="1">
        <f>(Table2[[#This Row],[Close Price]]-Table2[[#This Row],[200D EMA]])/Table2[[#This Row],[200D EMA]]</f>
        <v>7.1921747942946063E-2</v>
      </c>
      <c r="V253">
        <v>0.78703626918645497</v>
      </c>
      <c r="W253">
        <v>430.4</v>
      </c>
      <c r="X253">
        <v>443.15</v>
      </c>
      <c r="Y253">
        <v>430.4</v>
      </c>
      <c r="Z253">
        <v>465.55</v>
      </c>
      <c r="AA253">
        <v>430.4</v>
      </c>
      <c r="AB253">
        <v>491.2</v>
      </c>
      <c r="AC253" s="1">
        <f>(Table2[[#This Row],[Close Price]]/Table2[[#This Row],[Day Low]])-1</f>
        <v>1.6960966542751033E-2</v>
      </c>
      <c r="AD253" s="1">
        <f>(Table2[[#This Row],[Day High]]/Table2[[#This Row],[Close Price]])-1</f>
        <v>1.2451450765364358E-2</v>
      </c>
      <c r="AE253" s="1">
        <f>(Table2[[#This Row],[Close Price]]/Table2[[#This Row],[Current Week Low]])-1</f>
        <v>1.6960966542751033E-2</v>
      </c>
      <c r="AF253" s="1">
        <f>(Table2[[#This Row],[Current Week High]]/Table2[[#This Row],[Close Price]])-1</f>
        <v>6.3628055745944767E-2</v>
      </c>
      <c r="AG253" s="1">
        <f>(Table2[[#This Row],[Close Price]]/Table2[[#This Row],[Current Month Low]])-1</f>
        <v>1.6960966542751033E-2</v>
      </c>
      <c r="AH253" s="1">
        <f>(Table2[[#This Row],[Current Month High]]/Table2[[#This Row],[Close Price]])-1</f>
        <v>0.12222983778843965</v>
      </c>
      <c r="AI253">
        <v>13.0568882796435</v>
      </c>
      <c r="AJ253">
        <v>89.6447140381282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0.08</v>
      </c>
      <c r="AM253" t="s">
        <v>3166</v>
      </c>
      <c r="AN253">
        <v>-0.82</v>
      </c>
      <c r="AO253" t="s">
        <v>3165</v>
      </c>
      <c r="AP253">
        <v>9.3933493281943004E-2</v>
      </c>
      <c r="AQ253">
        <f>(Table2[[#This Row],[Sharpe Ratio]]-AVERAGE(Table2[Sharpe Ratio]))/_xlfn.STDEV.P(Table2[Sharpe Ratio])</f>
        <v>0.39221598077154474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1.2291966456073626</v>
      </c>
      <c r="AS253">
        <f>_xlfn.RANK.AVG(Table2[[#This Row],[1Y Return vs Nifty Z-Score]],Table2[1Y Return vs Nifty Z-Score])</f>
        <v>152</v>
      </c>
      <c r="AT253">
        <f>_xlfn.RANK.AVG(Table2[[#This Row],[6M Return vs Nifty Z-Score]],Table2[6M Return vs Nifty Z-Score])</f>
        <v>456</v>
      </c>
      <c r="AU253">
        <f>_xlfn.RANK.AVG(Table2[[#This Row],[Sharpe Ratio Z-Score]],Table2[Sharpe Ratio Z-Score])</f>
        <v>243</v>
      </c>
      <c r="AV253">
        <f>(Table2[[#This Row],[Rank 1Y]]+Table2[[#This Row],[Rank 6M]]+Table2[[#This Row],[Rank Sharpe]])/3</f>
        <v>283.66666666666669</v>
      </c>
    </row>
    <row r="254" spans="1:48" x14ac:dyDescent="0.3">
      <c r="A254" t="s">
        <v>567</v>
      </c>
      <c r="B254" t="s">
        <v>568</v>
      </c>
      <c r="C254" t="s">
        <v>3136</v>
      </c>
      <c r="D254" t="s">
        <v>166</v>
      </c>
      <c r="E254">
        <v>33892.413997404998</v>
      </c>
      <c r="F254">
        <v>1006.45</v>
      </c>
      <c r="G254">
        <v>36.193251600972999</v>
      </c>
      <c r="H254">
        <f>(Table2[[#This Row],[1Y Return vs Nifty]]-AVERAGE(Table2[1Y Return vs Nifty]))/_xlfn.STDEV.P(Table2[1Y Return vs Nifty])</f>
        <v>0.21378142293519486</v>
      </c>
      <c r="I254">
        <v>-10.860582885180801</v>
      </c>
      <c r="J254">
        <f>(Table2[[#This Row],[1M Return vs Nifty]]-AVERAGE(Table2[1M Return vs Nifty]))/_xlfn.STDEV.P(Table2[1M Return vs Nifty])</f>
        <v>-1.0685459259530725</v>
      </c>
      <c r="K254">
        <v>8.3946617041602298</v>
      </c>
      <c r="L254">
        <f>(Table2[[#This Row],[6M Return vs Nifty]]-AVERAGE(Table2[6M Return vs Nifty]))/_xlfn.STDEV.P(Table2[6M Return vs Nifty])</f>
        <v>0.1357507627648947</v>
      </c>
      <c r="M254">
        <v>-0.80411854273524697</v>
      </c>
      <c r="N254">
        <f>(Table2[[#This Row],[1W Return vs Nifty]]-AVERAGE(Table2[1W Return vs Nifty]))/_xlfn.STDEV.P(Table2[1W Return vs Nifty])</f>
        <v>0.66326540620685659</v>
      </c>
      <c r="O254">
        <v>1082.69</v>
      </c>
      <c r="P254">
        <v>1075.1631949856101</v>
      </c>
      <c r="Q254">
        <v>911.68772203710205</v>
      </c>
      <c r="R254">
        <v>21.8997295007402</v>
      </c>
      <c r="S254" s="1">
        <f>(Table2[[#This Row],[Close Price]]-Table2[[#This Row],[20D EMA]])/Table2[[#This Row],[20D EMA]]</f>
        <v>-7.0417201599719217E-2</v>
      </c>
      <c r="T254" s="1">
        <f>(Table2[[#This Row],[Close Price]]-Table2[[#This Row],[50D EMA]])/Table2[[#This Row],[50D EMA]]</f>
        <v>-6.3909549086201445E-2</v>
      </c>
      <c r="U254" s="1">
        <f>(Table2[[#This Row],[Close Price]]-Table2[[#This Row],[200D EMA]])/Table2[[#This Row],[200D EMA]]</f>
        <v>0.10394159718544674</v>
      </c>
      <c r="V254">
        <v>0.41624515591950101</v>
      </c>
      <c r="W254">
        <v>973.5</v>
      </c>
      <c r="X254">
        <v>1019.6</v>
      </c>
      <c r="Y254">
        <v>973.5</v>
      </c>
      <c r="Z254">
        <v>1044.7</v>
      </c>
      <c r="AA254">
        <v>973.5</v>
      </c>
      <c r="AB254">
        <v>1245.7</v>
      </c>
      <c r="AC254" s="1">
        <f>(Table2[[#This Row],[Close Price]]/Table2[[#This Row],[Day Low]])-1</f>
        <v>3.384694401643551E-2</v>
      </c>
      <c r="AD254" s="1">
        <f>(Table2[[#This Row],[Day High]]/Table2[[#This Row],[Close Price]])-1</f>
        <v>1.3065726066868733E-2</v>
      </c>
      <c r="AE254" s="1">
        <f>(Table2[[#This Row],[Close Price]]/Table2[[#This Row],[Current Week Low]])-1</f>
        <v>3.384694401643551E-2</v>
      </c>
      <c r="AF254" s="1">
        <f>(Table2[[#This Row],[Current Week High]]/Table2[[#This Row],[Close Price]])-1</f>
        <v>3.8004868597545816E-2</v>
      </c>
      <c r="AG254" s="1">
        <f>(Table2[[#This Row],[Close Price]]/Table2[[#This Row],[Current Month Low]])-1</f>
        <v>3.384694401643551E-2</v>
      </c>
      <c r="AH254" s="1">
        <f>(Table2[[#This Row],[Current Month High]]/Table2[[#This Row],[Close Price]])-1</f>
        <v>0.23771672711013969</v>
      </c>
      <c r="AI254">
        <v>30.557901535098601</v>
      </c>
      <c r="AJ254">
        <v>67.073373173970793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0.18</v>
      </c>
      <c r="AM254" t="s">
        <v>3166</v>
      </c>
      <c r="AN254">
        <v>-7.36</v>
      </c>
      <c r="AO254" t="s">
        <v>3165</v>
      </c>
      <c r="AP254">
        <v>5.665962768446E-2</v>
      </c>
      <c r="AQ254">
        <f>(Table2[[#This Row],[Sharpe Ratio]]-AVERAGE(Table2[Sharpe Ratio]))/_xlfn.STDEV.P(Table2[Sharpe Ratio])</f>
        <v>-4.633176119231882E-2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-0.10208009523844519</v>
      </c>
      <c r="AS254">
        <f>_xlfn.RANK.AVG(Table2[[#This Row],[1Y Return vs Nifty Z-Score]],Table2[1Y Return vs Nifty Z-Score])</f>
        <v>231</v>
      </c>
      <c r="AT254">
        <f>_xlfn.RANK.AVG(Table2[[#This Row],[6M Return vs Nifty Z-Score]],Table2[6M Return vs Nifty Z-Score])</f>
        <v>280</v>
      </c>
      <c r="AU254">
        <f>_xlfn.RANK.AVG(Table2[[#This Row],[Sharpe Ratio Z-Score]],Table2[Sharpe Ratio Z-Score])</f>
        <v>346</v>
      </c>
      <c r="AV254">
        <f>(Table2[[#This Row],[Rank 1Y]]+Table2[[#This Row],[Rank 6M]]+Table2[[#This Row],[Rank Sharpe]])/3</f>
        <v>285.66666666666669</v>
      </c>
    </row>
    <row r="255" spans="1:48" x14ac:dyDescent="0.3">
      <c r="A255" t="s">
        <v>942</v>
      </c>
      <c r="B255" t="s">
        <v>943</v>
      </c>
      <c r="C255" t="s">
        <v>3131</v>
      </c>
      <c r="D255" t="s">
        <v>944</v>
      </c>
      <c r="E255">
        <v>15183.806643899999</v>
      </c>
      <c r="F255">
        <v>1275.8499999999999</v>
      </c>
      <c r="G255">
        <v>51.924301690291699</v>
      </c>
      <c r="H255">
        <f>(Table2[[#This Row],[1Y Return vs Nifty]]-AVERAGE(Table2[1Y Return vs Nifty]))/_xlfn.STDEV.P(Table2[1Y Return vs Nifty])</f>
        <v>0.48306299796209118</v>
      </c>
      <c r="I255">
        <v>-3.1251880286545601</v>
      </c>
      <c r="J255">
        <f>(Table2[[#This Row],[1M Return vs Nifty]]-AVERAGE(Table2[1M Return vs Nifty]))/_xlfn.STDEV.P(Table2[1M Return vs Nifty])</f>
        <v>-0.17874111199530082</v>
      </c>
      <c r="K255">
        <v>-24.612422981840201</v>
      </c>
      <c r="L255">
        <f>(Table2[[#This Row],[6M Return vs Nifty]]-AVERAGE(Table2[6M Return vs Nifty]))/_xlfn.STDEV.P(Table2[6M Return vs Nifty])</f>
        <v>-1.000247935876118</v>
      </c>
      <c r="M255">
        <v>-0.53650039060219101</v>
      </c>
      <c r="N255">
        <f>(Table2[[#This Row],[1W Return vs Nifty]]-AVERAGE(Table2[1W Return vs Nifty]))/_xlfn.STDEV.P(Table2[1W Return vs Nifty])</f>
        <v>0.71596572699637351</v>
      </c>
      <c r="O255">
        <v>1347.86</v>
      </c>
      <c r="P255">
        <v>1347.2881278054599</v>
      </c>
      <c r="Q255">
        <v>1257.97253683537</v>
      </c>
      <c r="R255">
        <v>31.724051632545301</v>
      </c>
      <c r="S255" s="1">
        <f>(Table2[[#This Row],[Close Price]]-Table2[[#This Row],[20D EMA]])/Table2[[#This Row],[20D EMA]]</f>
        <v>-5.3425429940795036E-2</v>
      </c>
      <c r="T255" s="1">
        <f>(Table2[[#This Row],[Close Price]]-Table2[[#This Row],[50D EMA]])/Table2[[#This Row],[50D EMA]]</f>
        <v>-5.3023645299853206E-2</v>
      </c>
      <c r="U255" s="1">
        <f>(Table2[[#This Row],[Close Price]]-Table2[[#This Row],[200D EMA]])/Table2[[#This Row],[200D EMA]]</f>
        <v>1.4211330248594733E-2</v>
      </c>
      <c r="V255">
        <v>1.0214686777450299</v>
      </c>
      <c r="W255">
        <v>1241.3499999999999</v>
      </c>
      <c r="X255">
        <v>1293.05</v>
      </c>
      <c r="Y255">
        <v>1241.3499999999999</v>
      </c>
      <c r="Z255">
        <v>1418</v>
      </c>
      <c r="AA255">
        <v>1241.3499999999999</v>
      </c>
      <c r="AB255">
        <v>1437.05</v>
      </c>
      <c r="AC255" s="1">
        <f>(Table2[[#This Row],[Close Price]]/Table2[[#This Row],[Day Low]])-1</f>
        <v>2.779232287429001E-2</v>
      </c>
      <c r="AD255" s="1">
        <f>(Table2[[#This Row],[Day High]]/Table2[[#This Row],[Close Price]])-1</f>
        <v>1.3481208606027417E-2</v>
      </c>
      <c r="AE255" s="1">
        <f>(Table2[[#This Row],[Close Price]]/Table2[[#This Row],[Current Week Low]])-1</f>
        <v>2.779232287429001E-2</v>
      </c>
      <c r="AF255" s="1">
        <f>(Table2[[#This Row],[Current Week High]]/Table2[[#This Row],[Close Price]])-1</f>
        <v>0.11141591879923207</v>
      </c>
      <c r="AG255" s="1">
        <f>(Table2[[#This Row],[Close Price]]/Table2[[#This Row],[Current Month Low]])-1</f>
        <v>2.779232287429001E-2</v>
      </c>
      <c r="AH255" s="1">
        <f>(Table2[[#This Row],[Current Month High]]/Table2[[#This Row],[Close Price]])-1</f>
        <v>0.12634714112160528</v>
      </c>
      <c r="AI255">
        <v>32.852608065211399</v>
      </c>
      <c r="AJ255">
        <v>94.104670622242494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0.02</v>
      </c>
      <c r="AM255" t="s">
        <v>3166</v>
      </c>
      <c r="AN255">
        <v>-0.49</v>
      </c>
      <c r="AO255" t="s">
        <v>3165</v>
      </c>
      <c r="AP255">
        <v>0.189526826528542</v>
      </c>
      <c r="AQ255">
        <f>(Table2[[#This Row],[Sharpe Ratio]]-AVERAGE(Table2[Sharpe Ratio]))/_xlfn.STDEV.P(Table2[Sharpe Ratio])</f>
        <v>1.5169246679468831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1.5369643450339288</v>
      </c>
      <c r="AS255">
        <f>_xlfn.RANK.AVG(Table2[[#This Row],[1Y Return vs Nifty Z-Score]],Table2[1Y Return vs Nifty Z-Score])</f>
        <v>169</v>
      </c>
      <c r="AT255">
        <f>_xlfn.RANK.AVG(Table2[[#This Row],[6M Return vs Nifty Z-Score]],Table2[6M Return vs Nifty Z-Score])</f>
        <v>644</v>
      </c>
      <c r="AU255">
        <f>_xlfn.RANK.AVG(Table2[[#This Row],[Sharpe Ratio Z-Score]],Table2[Sharpe Ratio Z-Score])</f>
        <v>45</v>
      </c>
      <c r="AV255">
        <f>(Table2[[#This Row],[Rank 1Y]]+Table2[[#This Row],[Rank 6M]]+Table2[[#This Row],[Rank Sharpe]])/3</f>
        <v>286</v>
      </c>
    </row>
    <row r="256" spans="1:48" x14ac:dyDescent="0.3">
      <c r="A256" t="s">
        <v>1714</v>
      </c>
      <c r="B256" t="s">
        <v>1715</v>
      </c>
      <c r="C256" t="s">
        <v>3126</v>
      </c>
      <c r="D256" t="s">
        <v>185</v>
      </c>
      <c r="E256">
        <v>4717.72774725</v>
      </c>
      <c r="F256">
        <v>659.65</v>
      </c>
      <c r="G256">
        <v>18.4408118562725</v>
      </c>
      <c r="H256">
        <f>(Table2[[#This Row],[1Y Return vs Nifty]]-AVERAGE(Table2[1Y Return vs Nifty]))/_xlfn.STDEV.P(Table2[1Y Return vs Nifty])</f>
        <v>-9.0101973778982103E-2</v>
      </c>
      <c r="I256">
        <v>2.3885379922916199</v>
      </c>
      <c r="J256">
        <f>(Table2[[#This Row],[1M Return vs Nifty]]-AVERAGE(Table2[1M Return vs Nifty]))/_xlfn.STDEV.P(Table2[1M Return vs Nifty])</f>
        <v>0.45550446270123857</v>
      </c>
      <c r="K256">
        <v>-3.75818672444719</v>
      </c>
      <c r="L256">
        <f>(Table2[[#This Row],[6M Return vs Nifty]]-AVERAGE(Table2[6M Return vs Nifty]))/_xlfn.STDEV.P(Table2[6M Return vs Nifty])</f>
        <v>-0.28251156276350914</v>
      </c>
      <c r="M256">
        <v>-7.7872590633294996</v>
      </c>
      <c r="N256">
        <f>(Table2[[#This Row],[1W Return vs Nifty]]-AVERAGE(Table2[1W Return vs Nifty]))/_xlfn.STDEV.P(Table2[1W Return vs Nifty])</f>
        <v>-0.71187952555629053</v>
      </c>
      <c r="O256">
        <v>698.01</v>
      </c>
      <c r="P256">
        <v>691.018991137076</v>
      </c>
      <c r="Q256">
        <v>636.60252446438096</v>
      </c>
      <c r="R256">
        <v>30.224812918706199</v>
      </c>
      <c r="S256" s="1">
        <f>(Table2[[#This Row],[Close Price]]-Table2[[#This Row],[20D EMA]])/Table2[[#This Row],[20D EMA]]</f>
        <v>-5.495623271872898E-2</v>
      </c>
      <c r="T256" s="1">
        <f>(Table2[[#This Row],[Close Price]]-Table2[[#This Row],[50D EMA]])/Table2[[#This Row],[50D EMA]]</f>
        <v>-4.5395266323228184E-2</v>
      </c>
      <c r="U256" s="1">
        <f>(Table2[[#This Row],[Close Price]]-Table2[[#This Row],[200D EMA]])/Table2[[#This Row],[200D EMA]]</f>
        <v>3.6203870782652796E-2</v>
      </c>
      <c r="V256">
        <v>0.51098108595789704</v>
      </c>
      <c r="W256">
        <v>638.20000000000005</v>
      </c>
      <c r="X256">
        <v>673.35</v>
      </c>
      <c r="Y256">
        <v>638.20000000000005</v>
      </c>
      <c r="Z256">
        <v>713.55</v>
      </c>
      <c r="AA256">
        <v>638.20000000000005</v>
      </c>
      <c r="AB256">
        <v>783.9</v>
      </c>
      <c r="AC256" s="1">
        <f>(Table2[[#This Row],[Close Price]]/Table2[[#This Row],[Day Low]])-1</f>
        <v>3.3610153556878686E-2</v>
      </c>
      <c r="AD256" s="1">
        <f>(Table2[[#This Row],[Day High]]/Table2[[#This Row],[Close Price]])-1</f>
        <v>2.0768589403471704E-2</v>
      </c>
      <c r="AE256" s="1">
        <f>(Table2[[#This Row],[Close Price]]/Table2[[#This Row],[Current Week Low]])-1</f>
        <v>3.3610153556878686E-2</v>
      </c>
      <c r="AF256" s="1">
        <f>(Table2[[#This Row],[Current Week High]]/Table2[[#This Row],[Close Price]])-1</f>
        <v>8.1709997726066907E-2</v>
      </c>
      <c r="AG256" s="1">
        <f>(Table2[[#This Row],[Close Price]]/Table2[[#This Row],[Current Month Low]])-1</f>
        <v>3.3610153556878686E-2</v>
      </c>
      <c r="AH256" s="1">
        <f>(Table2[[#This Row],[Current Month High]]/Table2[[#This Row],[Close Price]])-1</f>
        <v>0.18835746229060857</v>
      </c>
      <c r="AI256">
        <v>21.147578261199101</v>
      </c>
      <c r="AJ256">
        <v>60.596469872184997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-0.02</v>
      </c>
      <c r="AM256" t="s">
        <v>3165</v>
      </c>
      <c r="AN256">
        <v>-5.58</v>
      </c>
      <c r="AO256" t="s">
        <v>3165</v>
      </c>
      <c r="AP256">
        <v>0.13765965886557899</v>
      </c>
      <c r="AQ256">
        <f>(Table2[[#This Row],[Sharpe Ratio]]-AVERAGE(Table2[Sharpe Ratio]))/_xlfn.STDEV.P(Table2[Sharpe Ratio])</f>
        <v>0.90667861763678215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0.27769001823923889</v>
      </c>
      <c r="AS256">
        <f>_xlfn.RANK.AVG(Table2[[#This Row],[1Y Return vs Nifty Z-Score]],Table2[1Y Return vs Nifty Z-Score])</f>
        <v>316</v>
      </c>
      <c r="AT256">
        <f>_xlfn.RANK.AVG(Table2[[#This Row],[6M Return vs Nifty Z-Score]],Table2[6M Return vs Nifty Z-Score])</f>
        <v>416</v>
      </c>
      <c r="AU256">
        <f>_xlfn.RANK.AVG(Table2[[#This Row],[Sharpe Ratio Z-Score]],Table2[Sharpe Ratio Z-Score])</f>
        <v>127</v>
      </c>
      <c r="AV256">
        <f>(Table2[[#This Row],[Rank 1Y]]+Table2[[#This Row],[Rank 6M]]+Table2[[#This Row],[Rank Sharpe]])/3</f>
        <v>286.33333333333331</v>
      </c>
    </row>
    <row r="257" spans="1:48" x14ac:dyDescent="0.3">
      <c r="A257" t="s">
        <v>1868</v>
      </c>
      <c r="B257" t="s">
        <v>1869</v>
      </c>
      <c r="C257" t="s">
        <v>3119</v>
      </c>
      <c r="D257" t="s">
        <v>268</v>
      </c>
      <c r="E257">
        <v>3874.1549204399998</v>
      </c>
      <c r="F257">
        <v>1419.1</v>
      </c>
      <c r="G257">
        <v>21.7671458378999</v>
      </c>
      <c r="H257">
        <f>(Table2[[#This Row],[1Y Return vs Nifty]]-AVERAGE(Table2[1Y Return vs Nifty]))/_xlfn.STDEV.P(Table2[1Y Return vs Nifty])</f>
        <v>-3.3162325850055678E-2</v>
      </c>
      <c r="I257">
        <v>5.7712930293606499</v>
      </c>
      <c r="J257">
        <f>(Table2[[#This Row],[1M Return vs Nifty]]-AVERAGE(Table2[1M Return vs Nifty]))/_xlfn.STDEV.P(Table2[1M Return vs Nifty])</f>
        <v>0.84462379949688215</v>
      </c>
      <c r="K257">
        <v>3.1742017444189301</v>
      </c>
      <c r="L257">
        <f>(Table2[[#This Row],[6M Return vs Nifty]]-AVERAGE(Table2[6M Return vs Nifty]))/_xlfn.STDEV.P(Table2[6M Return vs Nifty])</f>
        <v>-4.3920837347336809E-2</v>
      </c>
      <c r="M257">
        <v>2.0773473864867298</v>
      </c>
      <c r="N257">
        <f>(Table2[[#This Row],[1W Return vs Nifty]]-AVERAGE(Table2[1W Return vs Nifty]))/_xlfn.STDEV.P(Table2[1W Return vs Nifty])</f>
        <v>1.2306939517061233</v>
      </c>
      <c r="O257">
        <v>1392.24</v>
      </c>
      <c r="P257">
        <v>1381.3337811753399</v>
      </c>
      <c r="Q257">
        <v>1268.4649473965801</v>
      </c>
      <c r="R257">
        <v>76.917306211313701</v>
      </c>
      <c r="S257" s="1">
        <f>(Table2[[#This Row],[Close Price]]-Table2[[#This Row],[20D EMA]])/Table2[[#This Row],[20D EMA]]</f>
        <v>1.9292650692409284E-2</v>
      </c>
      <c r="T257" s="1">
        <f>(Table2[[#This Row],[Close Price]]-Table2[[#This Row],[50D EMA]])/Table2[[#This Row],[50D EMA]]</f>
        <v>2.734040051675686E-2</v>
      </c>
      <c r="U257" s="1">
        <f>(Table2[[#This Row],[Close Price]]-Table2[[#This Row],[200D EMA]])/Table2[[#This Row],[200D EMA]]</f>
        <v>0.11875381571448691</v>
      </c>
      <c r="V257">
        <v>2.0985329446675798</v>
      </c>
      <c r="W257">
        <v>1385.6</v>
      </c>
      <c r="X257">
        <v>1437.55</v>
      </c>
      <c r="Y257">
        <v>1366.6</v>
      </c>
      <c r="Z257">
        <v>1437.55</v>
      </c>
      <c r="AA257">
        <v>1365.6</v>
      </c>
      <c r="AB257">
        <v>1437.55</v>
      </c>
      <c r="AC257" s="1">
        <f>(Table2[[#This Row],[Close Price]]/Table2[[#This Row],[Day Low]])-1</f>
        <v>2.4177251732101723E-2</v>
      </c>
      <c r="AD257" s="1">
        <f>(Table2[[#This Row],[Day High]]/Table2[[#This Row],[Close Price]])-1</f>
        <v>1.3001197942357878E-2</v>
      </c>
      <c r="AE257" s="1">
        <f>(Table2[[#This Row],[Close Price]]/Table2[[#This Row],[Current Week Low]])-1</f>
        <v>3.8416508122347537E-2</v>
      </c>
      <c r="AF257" s="1">
        <f>(Table2[[#This Row],[Current Week High]]/Table2[[#This Row],[Close Price]])-1</f>
        <v>1.3001197942357878E-2</v>
      </c>
      <c r="AG257" s="1">
        <f>(Table2[[#This Row],[Close Price]]/Table2[[#This Row],[Current Month Low]])-1</f>
        <v>3.917691857059169E-2</v>
      </c>
      <c r="AH257" s="1">
        <f>(Table2[[#This Row],[Current Month High]]/Table2[[#This Row],[Close Price]])-1</f>
        <v>1.3001197942357878E-2</v>
      </c>
      <c r="AI257">
        <v>1.3001197942357801</v>
      </c>
      <c r="AJ257">
        <v>55.662809192124101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-0.05</v>
      </c>
      <c r="AM257" t="s">
        <v>3165</v>
      </c>
      <c r="AN257">
        <v>2.64</v>
      </c>
      <c r="AO257" t="s">
        <v>3166</v>
      </c>
      <c r="AP257">
        <v>0.10352854609184101</v>
      </c>
      <c r="AQ257">
        <f>(Table2[[#This Row],[Sharpe Ratio]]-AVERAGE(Table2[Sharpe Ratio]))/_xlfn.STDEV.P(Table2[Sharpe Ratio])</f>
        <v>0.50510710908234002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2.503341697087953</v>
      </c>
      <c r="AS257">
        <f>_xlfn.RANK.AVG(Table2[[#This Row],[1Y Return vs Nifty Z-Score]],Table2[1Y Return vs Nifty Z-Score])</f>
        <v>303</v>
      </c>
      <c r="AT257">
        <f>_xlfn.RANK.AVG(Table2[[#This Row],[6M Return vs Nifty Z-Score]],Table2[6M Return vs Nifty Z-Score])</f>
        <v>343</v>
      </c>
      <c r="AU257">
        <f>_xlfn.RANK.AVG(Table2[[#This Row],[Sharpe Ratio Z-Score]],Table2[Sharpe Ratio Z-Score])</f>
        <v>213</v>
      </c>
      <c r="AV257">
        <f>(Table2[[#This Row],[Rank 1Y]]+Table2[[#This Row],[Rank 6M]]+Table2[[#This Row],[Rank Sharpe]])/3</f>
        <v>286.33333333333331</v>
      </c>
    </row>
    <row r="258" spans="1:48" x14ac:dyDescent="0.3">
      <c r="A258" t="s">
        <v>1019</v>
      </c>
      <c r="B258" t="s">
        <v>1020</v>
      </c>
      <c r="C258" t="s">
        <v>3126</v>
      </c>
      <c r="D258" t="s">
        <v>275</v>
      </c>
      <c r="E258">
        <v>13349.1071351399</v>
      </c>
      <c r="F258">
        <v>5595.8</v>
      </c>
      <c r="G258">
        <v>-2.7577087876182702</v>
      </c>
      <c r="H258">
        <f>(Table2[[#This Row],[1Y Return vs Nifty]]-AVERAGE(Table2[1Y Return vs Nifty]))/_xlfn.STDEV.P(Table2[1Y Return vs Nifty])</f>
        <v>-0.45297482681903672</v>
      </c>
      <c r="I258">
        <v>-8.4882385029797707</v>
      </c>
      <c r="J258">
        <f>(Table2[[#This Row],[1M Return vs Nifty]]-AVERAGE(Table2[1M Return vs Nifty]))/_xlfn.STDEV.P(Table2[1M Return vs Nifty])</f>
        <v>-0.79565443291349014</v>
      </c>
      <c r="K258">
        <v>20.8040623204312</v>
      </c>
      <c r="L258">
        <f>(Table2[[#This Row],[6M Return vs Nifty]]-AVERAGE(Table2[6M Return vs Nifty]))/_xlfn.STDEV.P(Table2[6M Return vs Nifty])</f>
        <v>0.56284279725099118</v>
      </c>
      <c r="M258">
        <v>-8.8914157941658907</v>
      </c>
      <c r="N258">
        <f>(Table2[[#This Row],[1W Return vs Nifty]]-AVERAGE(Table2[1W Return vs Nifty]))/_xlfn.STDEV.P(Table2[1W Return vs Nifty])</f>
        <v>-0.92931400618917015</v>
      </c>
      <c r="O258">
        <v>6067.52</v>
      </c>
      <c r="P258">
        <v>5991.0533924791598</v>
      </c>
      <c r="Q258">
        <v>5242.9533128688799</v>
      </c>
      <c r="R258">
        <v>24.220738201098701</v>
      </c>
      <c r="S258" s="1">
        <f>(Table2[[#This Row],[Close Price]]-Table2[[#This Row],[20D EMA]])/Table2[[#This Row],[20D EMA]]</f>
        <v>-7.7745108380359723E-2</v>
      </c>
      <c r="T258" s="1">
        <f>(Table2[[#This Row],[Close Price]]-Table2[[#This Row],[50D EMA]])/Table2[[#This Row],[50D EMA]]</f>
        <v>-6.5973939236685666E-2</v>
      </c>
      <c r="U258" s="1">
        <f>(Table2[[#This Row],[Close Price]]-Table2[[#This Row],[200D EMA]])/Table2[[#This Row],[200D EMA]]</f>
        <v>6.7299223562615862E-2</v>
      </c>
      <c r="V258">
        <v>0.491014585349273</v>
      </c>
      <c r="W258">
        <v>5293.35</v>
      </c>
      <c r="X258">
        <v>5675.2</v>
      </c>
      <c r="Y258">
        <v>5293.35</v>
      </c>
      <c r="Z258">
        <v>6055</v>
      </c>
      <c r="AA258">
        <v>5293.35</v>
      </c>
      <c r="AB258">
        <v>6618.95</v>
      </c>
      <c r="AC258" s="1">
        <f>(Table2[[#This Row],[Close Price]]/Table2[[#This Row],[Day Low]])-1</f>
        <v>5.7137729415209559E-2</v>
      </c>
      <c r="AD258" s="1">
        <f>(Table2[[#This Row],[Day High]]/Table2[[#This Row],[Close Price]])-1</f>
        <v>1.4189213338575257E-2</v>
      </c>
      <c r="AE258" s="1">
        <f>(Table2[[#This Row],[Close Price]]/Table2[[#This Row],[Current Week Low]])-1</f>
        <v>5.7137729415209559E-2</v>
      </c>
      <c r="AF258" s="1">
        <f>(Table2[[#This Row],[Current Week High]]/Table2[[#This Row],[Close Price]])-1</f>
        <v>8.2061546159619692E-2</v>
      </c>
      <c r="AG258" s="1">
        <f>(Table2[[#This Row],[Close Price]]/Table2[[#This Row],[Current Month Low]])-1</f>
        <v>5.7137729415209559E-2</v>
      </c>
      <c r="AH258" s="1">
        <f>(Table2[[#This Row],[Current Month High]]/Table2[[#This Row],[Close Price]])-1</f>
        <v>0.18284248900961431</v>
      </c>
      <c r="AI258">
        <v>27.260624039458101</v>
      </c>
      <c r="AJ258">
        <v>47.956795917557898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0.09</v>
      </c>
      <c r="AM258" t="s">
        <v>3166</v>
      </c>
      <c r="AN258">
        <v>-7.67</v>
      </c>
      <c r="AO258" t="s">
        <v>3165</v>
      </c>
      <c r="AP258">
        <v>9.3372196980962996E-2</v>
      </c>
      <c r="AQ258">
        <f>(Table2[[#This Row],[Sharpe Ratio]]-AVERAGE(Table2[Sharpe Ratio]))/_xlfn.STDEV.P(Table2[Sharpe Ratio])</f>
        <v>0.38561201787631783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-1.229488450794388</v>
      </c>
      <c r="AS258">
        <f>_xlfn.RANK.AVG(Table2[[#This Row],[1Y Return vs Nifty Z-Score]],Table2[1Y Return vs Nifty Z-Score])</f>
        <v>460</v>
      </c>
      <c r="AT258">
        <f>_xlfn.RANK.AVG(Table2[[#This Row],[6M Return vs Nifty Z-Score]],Table2[6M Return vs Nifty Z-Score])</f>
        <v>155</v>
      </c>
      <c r="AU258">
        <f>_xlfn.RANK.AVG(Table2[[#This Row],[Sharpe Ratio Z-Score]],Table2[Sharpe Ratio Z-Score])</f>
        <v>245</v>
      </c>
      <c r="AV258">
        <f>(Table2[[#This Row],[Rank 1Y]]+Table2[[#This Row],[Rank 6M]]+Table2[[#This Row],[Rank Sharpe]])/3</f>
        <v>286.66666666666669</v>
      </c>
    </row>
    <row r="259" spans="1:48" x14ac:dyDescent="0.3">
      <c r="A259" t="s">
        <v>44</v>
      </c>
      <c r="B259" t="s">
        <v>45</v>
      </c>
      <c r="C259" t="s">
        <v>3119</v>
      </c>
      <c r="D259" t="s">
        <v>21</v>
      </c>
      <c r="E259">
        <v>499484.54443417501</v>
      </c>
      <c r="F259">
        <v>1845.75</v>
      </c>
      <c r="G259">
        <v>22.525390704142399</v>
      </c>
      <c r="H259">
        <f>(Table2[[#This Row],[1Y Return vs Nifty]]-AVERAGE(Table2[1Y Return vs Nifty]))/_xlfn.STDEV.P(Table2[1Y Return vs Nifty])</f>
        <v>-2.0182812678428527E-2</v>
      </c>
      <c r="I259">
        <v>9.2354536759873405</v>
      </c>
      <c r="J259">
        <f>(Table2[[#This Row],[1M Return vs Nifty]]-AVERAGE(Table2[1M Return vs Nifty]))/_xlfn.STDEV.P(Table2[1M Return vs Nifty])</f>
        <v>1.2431072482236007</v>
      </c>
      <c r="K259">
        <v>14.9118641513908</v>
      </c>
      <c r="L259">
        <f>(Table2[[#This Row],[6M Return vs Nifty]]-AVERAGE(Table2[6M Return vs Nifty]))/_xlfn.STDEV.P(Table2[6M Return vs Nifty])</f>
        <v>0.36005210804468774</v>
      </c>
      <c r="M259">
        <v>-0.32631302196705603</v>
      </c>
      <c r="N259">
        <f>(Table2[[#This Row],[1W Return vs Nifty]]-AVERAGE(Table2[1W Return vs Nifty]))/_xlfn.STDEV.P(Table2[1W Return vs Nifty])</f>
        <v>0.75735657311307758</v>
      </c>
      <c r="O259">
        <v>1822.47</v>
      </c>
      <c r="P259">
        <v>1763.0774474678401</v>
      </c>
      <c r="Q259">
        <v>1578.0541131437001</v>
      </c>
      <c r="R259">
        <v>56.683922944375702</v>
      </c>
      <c r="S259" s="1">
        <f>(Table2[[#This Row],[Close Price]]-Table2[[#This Row],[20D EMA]])/Table2[[#This Row],[20D EMA]]</f>
        <v>1.277387282095177E-2</v>
      </c>
      <c r="T259" s="1">
        <f>(Table2[[#This Row],[Close Price]]-Table2[[#This Row],[50D EMA]])/Table2[[#This Row],[50D EMA]]</f>
        <v>4.689104988036432E-2</v>
      </c>
      <c r="U259" s="1">
        <f>(Table2[[#This Row],[Close Price]]-Table2[[#This Row],[200D EMA]])/Table2[[#This Row],[200D EMA]]</f>
        <v>0.1696366966295047</v>
      </c>
      <c r="V259">
        <v>1.02481647656627</v>
      </c>
      <c r="W259">
        <v>1793.5</v>
      </c>
      <c r="X259">
        <v>1865</v>
      </c>
      <c r="Y259">
        <v>1793.5</v>
      </c>
      <c r="Z259">
        <v>1888.5</v>
      </c>
      <c r="AA259">
        <v>1743</v>
      </c>
      <c r="AB259">
        <v>1888.5</v>
      </c>
      <c r="AC259" s="1">
        <f>(Table2[[#This Row],[Close Price]]/Table2[[#This Row],[Day Low]])-1</f>
        <v>2.9132980206300507E-2</v>
      </c>
      <c r="AD259" s="1">
        <f>(Table2[[#This Row],[Day High]]/Table2[[#This Row],[Close Price]])-1</f>
        <v>1.0429364756873838E-2</v>
      </c>
      <c r="AE259" s="1">
        <f>(Table2[[#This Row],[Close Price]]/Table2[[#This Row],[Current Week Low]])-1</f>
        <v>2.9132980206300507E-2</v>
      </c>
      <c r="AF259" s="1">
        <f>(Table2[[#This Row],[Current Week High]]/Table2[[#This Row],[Close Price]])-1</f>
        <v>2.3161316537992693E-2</v>
      </c>
      <c r="AG259" s="1">
        <f>(Table2[[#This Row],[Close Price]]/Table2[[#This Row],[Current Month Low]])-1</f>
        <v>5.8950086058519702E-2</v>
      </c>
      <c r="AH259" s="1">
        <f>(Table2[[#This Row],[Current Month High]]/Table2[[#This Row],[Close Price]])-1</f>
        <v>2.3161316537992693E-2</v>
      </c>
      <c r="AI259">
        <v>2.31613165379926</v>
      </c>
      <c r="AJ259">
        <v>52.2833216451466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0.08</v>
      </c>
      <c r="AM259" t="s">
        <v>3166</v>
      </c>
      <c r="AN259">
        <v>3.87</v>
      </c>
      <c r="AO259" t="s">
        <v>3166</v>
      </c>
      <c r="AP259">
        <v>5.3459623093733998E-2</v>
      </c>
      <c r="AQ259">
        <f>(Table2[[#This Row],[Sharpe Ratio]]-AVERAGE(Table2[Sharpe Ratio]))/_xlfn.STDEV.P(Table2[Sharpe Ratio])</f>
        <v>-8.3981593455266346E-2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2.2563515232476714</v>
      </c>
      <c r="AS259">
        <f>_xlfn.RANK.AVG(Table2[[#This Row],[1Y Return vs Nifty Z-Score]],Table2[1Y Return vs Nifty Z-Score])</f>
        <v>295</v>
      </c>
      <c r="AT259">
        <f>_xlfn.RANK.AVG(Table2[[#This Row],[6M Return vs Nifty Z-Score]],Table2[6M Return vs Nifty Z-Score])</f>
        <v>210</v>
      </c>
      <c r="AU259">
        <f>_xlfn.RANK.AVG(Table2[[#This Row],[Sharpe Ratio Z-Score]],Table2[Sharpe Ratio Z-Score])</f>
        <v>356</v>
      </c>
      <c r="AV259">
        <f>(Table2[[#This Row],[Rank 1Y]]+Table2[[#This Row],[Rank 6M]]+Table2[[#This Row],[Rank Sharpe]])/3</f>
        <v>287</v>
      </c>
    </row>
    <row r="260" spans="1:48" x14ac:dyDescent="0.3">
      <c r="A260" t="s">
        <v>1537</v>
      </c>
      <c r="B260" t="s">
        <v>1538</v>
      </c>
      <c r="C260" t="s">
        <v>3138</v>
      </c>
      <c r="D260" t="s">
        <v>163</v>
      </c>
      <c r="E260">
        <v>6298.3751160290003</v>
      </c>
      <c r="F260">
        <v>171.61</v>
      </c>
      <c r="G260">
        <v>143.73629064904401</v>
      </c>
      <c r="H260">
        <f>(Table2[[#This Row],[1Y Return vs Nifty]]-AVERAGE(Table2[1Y Return vs Nifty]))/_xlfn.STDEV.P(Table2[1Y Return vs Nifty])</f>
        <v>2.0546857982703686</v>
      </c>
      <c r="I260">
        <v>-16.927838358008898</v>
      </c>
      <c r="J260">
        <f>(Table2[[#This Row],[1M Return vs Nifty]]-AVERAGE(Table2[1M Return vs Nifty]))/_xlfn.STDEV.P(Table2[1M Return vs Nifty])</f>
        <v>-1.766464161203765</v>
      </c>
      <c r="K260">
        <v>7.4586869436057404</v>
      </c>
      <c r="L260">
        <f>(Table2[[#This Row],[6M Return vs Nifty]]-AVERAGE(Table2[6M Return vs Nifty]))/_xlfn.STDEV.P(Table2[6M Return vs Nifty])</f>
        <v>0.10353749339967551</v>
      </c>
      <c r="M260">
        <v>-9.6799527514340795</v>
      </c>
      <c r="N260">
        <f>(Table2[[#This Row],[1W Return vs Nifty]]-AVERAGE(Table2[1W Return vs Nifty]))/_xlfn.STDEV.P(Table2[1W Return vs Nifty])</f>
        <v>-1.0845955155755811</v>
      </c>
      <c r="O260">
        <v>188.73</v>
      </c>
      <c r="P260">
        <v>190.96844578460201</v>
      </c>
      <c r="Q260">
        <v>156.776977811427</v>
      </c>
      <c r="R260">
        <v>28.570495790069302</v>
      </c>
      <c r="S260" s="1">
        <f>(Table2[[#This Row],[Close Price]]-Table2[[#This Row],[20D EMA]])/Table2[[#This Row],[20D EMA]]</f>
        <v>-9.0711598579981859E-2</v>
      </c>
      <c r="T260" s="1">
        <f>(Table2[[#This Row],[Close Price]]-Table2[[#This Row],[50D EMA]])/Table2[[#This Row],[50D EMA]]</f>
        <v>-0.10136986613189941</v>
      </c>
      <c r="U260" s="1">
        <f>(Table2[[#This Row],[Close Price]]-Table2[[#This Row],[200D EMA]])/Table2[[#This Row],[200D EMA]]</f>
        <v>9.4612247254914725E-2</v>
      </c>
      <c r="V260">
        <v>0.34584663219921302</v>
      </c>
      <c r="W260">
        <v>164.11</v>
      </c>
      <c r="X260">
        <v>177.12</v>
      </c>
      <c r="Y260">
        <v>163</v>
      </c>
      <c r="Z260">
        <v>187.18</v>
      </c>
      <c r="AA260">
        <v>163</v>
      </c>
      <c r="AB260">
        <v>212.64</v>
      </c>
      <c r="AC260" s="1">
        <f>(Table2[[#This Row],[Close Price]]/Table2[[#This Row],[Day Low]])-1</f>
        <v>4.5701054170982802E-2</v>
      </c>
      <c r="AD260" s="1">
        <f>(Table2[[#This Row],[Day High]]/Table2[[#This Row],[Close Price]])-1</f>
        <v>3.2107686032282423E-2</v>
      </c>
      <c r="AE260" s="1">
        <f>(Table2[[#This Row],[Close Price]]/Table2[[#This Row],[Current Week Low]])-1</f>
        <v>5.2822085889570713E-2</v>
      </c>
      <c r="AF260" s="1">
        <f>(Table2[[#This Row],[Current Week High]]/Table2[[#This Row],[Close Price]])-1</f>
        <v>9.0728978497756518E-2</v>
      </c>
      <c r="AG260" s="1">
        <f>(Table2[[#This Row],[Close Price]]/Table2[[#This Row],[Current Month Low]])-1</f>
        <v>5.2822085889570713E-2</v>
      </c>
      <c r="AH260" s="1">
        <f>(Table2[[#This Row],[Current Month High]]/Table2[[#This Row],[Close Price]])-1</f>
        <v>0.23908863119864798</v>
      </c>
      <c r="AI260">
        <v>30.9072897849775</v>
      </c>
      <c r="AJ260">
        <v>184.122516556291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0.04</v>
      </c>
      <c r="AM260" t="s">
        <v>3166</v>
      </c>
      <c r="AN260">
        <v>-6.49</v>
      </c>
      <c r="AO260" t="s">
        <v>3165</v>
      </c>
      <c r="AQ260">
        <f>(Table2[[#This Row],[Sharpe Ratio]]-AVERAGE(Table2[Sharpe Ratio]))/_xlfn.STDEV.P(Table2[Sharpe Ratio])</f>
        <v>-0.71296376684109852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33</v>
      </c>
      <c r="AT260">
        <f>_xlfn.RANK.AVG(Table2[[#This Row],[6M Return vs Nifty Z-Score]],Table2[6M Return vs Nifty Z-Score])</f>
        <v>297</v>
      </c>
      <c r="AU260">
        <f>_xlfn.RANK.AVG(Table2[[#This Row],[Sharpe Ratio Z-Score]],Table2[Sharpe Ratio Z-Score])</f>
        <v>533.5</v>
      </c>
      <c r="AV260">
        <f>(Table2[[#This Row],[Rank 1Y]]+Table2[[#This Row],[Rank 6M]]+Table2[[#This Row],[Rank Sharpe]])/3</f>
        <v>287.83333333333331</v>
      </c>
    </row>
    <row r="261" spans="1:48" x14ac:dyDescent="0.3">
      <c r="A261" t="s">
        <v>1046</v>
      </c>
      <c r="B261" t="s">
        <v>1047</v>
      </c>
      <c r="C261" t="s">
        <v>3129</v>
      </c>
      <c r="D261" t="s">
        <v>111</v>
      </c>
      <c r="E261">
        <v>12697.990572000001</v>
      </c>
      <c r="F261">
        <v>918.8</v>
      </c>
      <c r="G261">
        <v>58.066208797453001</v>
      </c>
      <c r="H261">
        <f>(Table2[[#This Row],[1Y Return vs Nifty]]-AVERAGE(Table2[1Y Return vs Nifty]))/_xlfn.STDEV.P(Table2[1Y Return vs Nifty])</f>
        <v>0.5881991719679367</v>
      </c>
      <c r="I261">
        <v>26.319651693422699</v>
      </c>
      <c r="J261">
        <f>(Table2[[#This Row],[1M Return vs Nifty]]-AVERAGE(Table2[1M Return vs Nifty]))/_xlfn.STDEV.P(Table2[1M Return vs Nifty])</f>
        <v>3.2083077222105789</v>
      </c>
      <c r="K261">
        <v>17.391851412558701</v>
      </c>
      <c r="L261">
        <f>(Table2[[#This Row],[6M Return vs Nifty]]-AVERAGE(Table2[6M Return vs Nifty]))/_xlfn.STDEV.P(Table2[6M Return vs Nifty])</f>
        <v>0.44540536865930763</v>
      </c>
      <c r="M261">
        <v>-0.86542183511301296</v>
      </c>
      <c r="N261">
        <f>(Table2[[#This Row],[1W Return vs Nifty]]-AVERAGE(Table2[1W Return vs Nifty]))/_xlfn.STDEV.P(Table2[1W Return vs Nifty])</f>
        <v>0.65119334327685197</v>
      </c>
      <c r="O261">
        <v>856.8</v>
      </c>
      <c r="P261">
        <v>792.57203526566695</v>
      </c>
      <c r="Q261">
        <v>685.09875434432104</v>
      </c>
      <c r="R261">
        <v>61.957748873420996</v>
      </c>
      <c r="S261" s="1">
        <f>(Table2[[#This Row],[Close Price]]-Table2[[#This Row],[20D EMA]])/Table2[[#This Row],[20D EMA]]</f>
        <v>7.2362278244631192E-2</v>
      </c>
      <c r="T261" s="1">
        <f>(Table2[[#This Row],[Close Price]]-Table2[[#This Row],[50D EMA]])/Table2[[#This Row],[50D EMA]]</f>
        <v>0.15926371246750068</v>
      </c>
      <c r="U261" s="1">
        <f>(Table2[[#This Row],[Close Price]]-Table2[[#This Row],[200D EMA]])/Table2[[#This Row],[200D EMA]]</f>
        <v>0.34112052338986437</v>
      </c>
      <c r="V261">
        <v>1.3321242299598699</v>
      </c>
      <c r="W261">
        <v>882.05</v>
      </c>
      <c r="X261">
        <v>938.25</v>
      </c>
      <c r="Y261">
        <v>882.05</v>
      </c>
      <c r="Z261">
        <v>975</v>
      </c>
      <c r="AA261">
        <v>763.05</v>
      </c>
      <c r="AB261">
        <v>975</v>
      </c>
      <c r="AC261" s="1">
        <f>(Table2[[#This Row],[Close Price]]/Table2[[#This Row],[Day Low]])-1</f>
        <v>4.166430474462901E-2</v>
      </c>
      <c r="AD261" s="1">
        <f>(Table2[[#This Row],[Day High]]/Table2[[#This Row],[Close Price]])-1</f>
        <v>2.1168915977361813E-2</v>
      </c>
      <c r="AE261" s="1">
        <f>(Table2[[#This Row],[Close Price]]/Table2[[#This Row],[Current Week Low]])-1</f>
        <v>4.166430474462901E-2</v>
      </c>
      <c r="AF261" s="1">
        <f>(Table2[[#This Row],[Current Week High]]/Table2[[#This Row],[Close Price]])-1</f>
        <v>6.1166739225076316E-2</v>
      </c>
      <c r="AG261" s="1">
        <f>(Table2[[#This Row],[Close Price]]/Table2[[#This Row],[Current Month Low]])-1</f>
        <v>0.20411506454360784</v>
      </c>
      <c r="AH261" s="1">
        <f>(Table2[[#This Row],[Current Month High]]/Table2[[#This Row],[Close Price]])-1</f>
        <v>6.1166739225076316E-2</v>
      </c>
      <c r="AI261">
        <v>6.1166739225076299</v>
      </c>
      <c r="AJ261">
        <v>110.227662738817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0.3</v>
      </c>
      <c r="AM261" t="s">
        <v>3166</v>
      </c>
      <c r="AN261">
        <v>18.329999999999998</v>
      </c>
      <c r="AO261" t="s">
        <v>3166</v>
      </c>
      <c r="AQ261">
        <f>(Table2[[#This Row],[Sharpe Ratio]]-AVERAGE(Table2[Sharpe Ratio]))/_xlfn.STDEV.P(Table2[Sharpe Ratio])</f>
        <v>-0.71296376684109852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4.1801418392735767</v>
      </c>
      <c r="AS261">
        <f>_xlfn.RANK.AVG(Table2[[#This Row],[1Y Return vs Nifty Z-Score]],Table2[1Y Return vs Nifty Z-Score])</f>
        <v>150</v>
      </c>
      <c r="AT261">
        <f>_xlfn.RANK.AVG(Table2[[#This Row],[6M Return vs Nifty Z-Score]],Table2[6M Return vs Nifty Z-Score])</f>
        <v>187</v>
      </c>
      <c r="AU261">
        <f>_xlfn.RANK.AVG(Table2[[#This Row],[Sharpe Ratio Z-Score]],Table2[Sharpe Ratio Z-Score])</f>
        <v>533.5</v>
      </c>
      <c r="AV261">
        <f>(Table2[[#This Row],[Rank 1Y]]+Table2[[#This Row],[Rank 6M]]+Table2[[#This Row],[Rank Sharpe]])/3</f>
        <v>290.16666666666669</v>
      </c>
    </row>
    <row r="262" spans="1:48" x14ac:dyDescent="0.3">
      <c r="A262" t="s">
        <v>1618</v>
      </c>
      <c r="B262" t="s">
        <v>1619</v>
      </c>
      <c r="C262" t="s">
        <v>3126</v>
      </c>
      <c r="D262" t="s">
        <v>185</v>
      </c>
      <c r="E262">
        <v>5535.2482316699998</v>
      </c>
      <c r="F262">
        <v>454.15</v>
      </c>
      <c r="G262">
        <v>8.3077433192163692</v>
      </c>
      <c r="H262">
        <f>(Table2[[#This Row],[1Y Return vs Nifty]]-AVERAGE(Table2[1Y Return vs Nifty]))/_xlfn.STDEV.P(Table2[1Y Return vs Nifty])</f>
        <v>-0.26355820461043189</v>
      </c>
      <c r="I262">
        <v>-3.0926433174702299</v>
      </c>
      <c r="J262">
        <f>(Table2[[#This Row],[1M Return vs Nifty]]-AVERAGE(Table2[1M Return vs Nifty]))/_xlfn.STDEV.P(Table2[1M Return vs Nifty])</f>
        <v>-0.17499748400761633</v>
      </c>
      <c r="K262">
        <v>-5.27104556745115</v>
      </c>
      <c r="L262">
        <f>(Table2[[#This Row],[6M Return vs Nifty]]-AVERAGE(Table2[6M Return vs Nifty]))/_xlfn.STDEV.P(Table2[6M Return vs Nifty])</f>
        <v>-0.33457934436946762</v>
      </c>
      <c r="M262">
        <v>-2.7245706780130701</v>
      </c>
      <c r="N262">
        <f>(Table2[[#This Row],[1W Return vs Nifty]]-AVERAGE(Table2[1W Return vs Nifty]))/_xlfn.STDEV.P(Table2[1W Return vs Nifty])</f>
        <v>0.28508312378927803</v>
      </c>
      <c r="O262">
        <v>466.33</v>
      </c>
      <c r="P262">
        <v>476.61563629470203</v>
      </c>
      <c r="Q262">
        <v>441.11068105676497</v>
      </c>
      <c r="R262">
        <v>41.136352499295199</v>
      </c>
      <c r="S262" s="1">
        <f>(Table2[[#This Row],[Close Price]]-Table2[[#This Row],[20D EMA]])/Table2[[#This Row],[20D EMA]]</f>
        <v>-2.6118842879505944E-2</v>
      </c>
      <c r="T262" s="1">
        <f>(Table2[[#This Row],[Close Price]]-Table2[[#This Row],[50D EMA]])/Table2[[#This Row],[50D EMA]]</f>
        <v>-4.7135751712541488E-2</v>
      </c>
      <c r="U262" s="1">
        <f>(Table2[[#This Row],[Close Price]]-Table2[[#This Row],[200D EMA]])/Table2[[#This Row],[200D EMA]]</f>
        <v>2.9560197708196095E-2</v>
      </c>
      <c r="V262">
        <v>0.59824276464299897</v>
      </c>
      <c r="W262">
        <v>432</v>
      </c>
      <c r="X262">
        <v>461.4</v>
      </c>
      <c r="Y262">
        <v>432</v>
      </c>
      <c r="Z262">
        <v>471.95</v>
      </c>
      <c r="AA262">
        <v>432</v>
      </c>
      <c r="AB262">
        <v>483.9</v>
      </c>
      <c r="AC262" s="1">
        <f>(Table2[[#This Row],[Close Price]]/Table2[[#This Row],[Day Low]])-1</f>
        <v>5.1273148148148096E-2</v>
      </c>
      <c r="AD262" s="1">
        <f>(Table2[[#This Row],[Day High]]/Table2[[#This Row],[Close Price]])-1</f>
        <v>1.5963888583067298E-2</v>
      </c>
      <c r="AE262" s="1">
        <f>(Table2[[#This Row],[Close Price]]/Table2[[#This Row],[Current Week Low]])-1</f>
        <v>5.1273148148148096E-2</v>
      </c>
      <c r="AF262" s="1">
        <f>(Table2[[#This Row],[Current Week High]]/Table2[[#This Row],[Close Price]])-1</f>
        <v>3.9194098866013549E-2</v>
      </c>
      <c r="AG262" s="1">
        <f>(Table2[[#This Row],[Close Price]]/Table2[[#This Row],[Current Month Low]])-1</f>
        <v>5.1273148148148096E-2</v>
      </c>
      <c r="AH262" s="1">
        <f>(Table2[[#This Row],[Current Month High]]/Table2[[#This Row],[Close Price]])-1</f>
        <v>6.550699108224145E-2</v>
      </c>
      <c r="AI262">
        <v>19.453924914675699</v>
      </c>
      <c r="AJ262">
        <v>46.075908652299702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-0.05</v>
      </c>
      <c r="AM262" t="s">
        <v>3165</v>
      </c>
      <c r="AN262">
        <v>-2.0699999999999998</v>
      </c>
      <c r="AO262" t="s">
        <v>3165</v>
      </c>
      <c r="AP262">
        <v>0.18613001185211001</v>
      </c>
      <c r="AQ262">
        <f>(Table2[[#This Row],[Sharpe Ratio]]-AVERAGE(Table2[Sharpe Ratio]))/_xlfn.STDEV.P(Table2[Sharpe Ratio])</f>
        <v>1.4769592556575939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389</v>
      </c>
      <c r="AT262">
        <f>_xlfn.RANK.AVG(Table2[[#This Row],[6M Return vs Nifty Z-Score]],Table2[6M Return vs Nifty Z-Score])</f>
        <v>432</v>
      </c>
      <c r="AU262">
        <f>_xlfn.RANK.AVG(Table2[[#This Row],[Sharpe Ratio Z-Score]],Table2[Sharpe Ratio Z-Score])</f>
        <v>52</v>
      </c>
      <c r="AV262">
        <f>(Table2[[#This Row],[Rank 1Y]]+Table2[[#This Row],[Rank 6M]]+Table2[[#This Row],[Rank Sharpe]])/3</f>
        <v>291</v>
      </c>
    </row>
    <row r="263" spans="1:48" x14ac:dyDescent="0.3">
      <c r="A263" t="s">
        <v>1052</v>
      </c>
      <c r="B263" t="s">
        <v>1053</v>
      </c>
      <c r="C263" t="s">
        <v>3131</v>
      </c>
      <c r="D263" t="s">
        <v>117</v>
      </c>
      <c r="E263">
        <v>12439.5890093</v>
      </c>
      <c r="F263">
        <v>185.95</v>
      </c>
      <c r="G263">
        <v>29.3375649910279</v>
      </c>
      <c r="H263">
        <f>(Table2[[#This Row],[1Y Return vs Nifty]]-AVERAGE(Table2[1Y Return vs Nifty]))/_xlfn.STDEV.P(Table2[1Y Return vs Nifty])</f>
        <v>9.6426886668711381E-2</v>
      </c>
      <c r="I263">
        <v>2.7938619194183101</v>
      </c>
      <c r="J263">
        <f>(Table2[[#This Row],[1M Return vs Nifty]]-AVERAGE(Table2[1M Return vs Nifty]))/_xlfn.STDEV.P(Table2[1M Return vs Nifty])</f>
        <v>0.50212899684060641</v>
      </c>
      <c r="K263">
        <v>-1.8258660165801399</v>
      </c>
      <c r="L263">
        <f>(Table2[[#This Row],[6M Return vs Nifty]]-AVERAGE(Table2[6M Return vs Nifty]))/_xlfn.STDEV.P(Table2[6M Return vs Nifty])</f>
        <v>-0.21600724011955622</v>
      </c>
      <c r="M263">
        <v>0.66064598457092005</v>
      </c>
      <c r="N263">
        <f>(Table2[[#This Row],[1W Return vs Nifty]]-AVERAGE(Table2[1W Return vs Nifty]))/_xlfn.STDEV.P(Table2[1W Return vs Nifty])</f>
        <v>0.95171205997405106</v>
      </c>
      <c r="O263">
        <v>192.62</v>
      </c>
      <c r="P263">
        <v>196.05703717029701</v>
      </c>
      <c r="Q263">
        <v>180.92129786943701</v>
      </c>
      <c r="R263">
        <v>38.156088572080002</v>
      </c>
      <c r="S263" s="1">
        <f>(Table2[[#This Row],[Close Price]]-Table2[[#This Row],[20D EMA]])/Table2[[#This Row],[20D EMA]]</f>
        <v>-3.4627764510435137E-2</v>
      </c>
      <c r="T263" s="1">
        <f>(Table2[[#This Row],[Close Price]]-Table2[[#This Row],[50D EMA]])/Table2[[#This Row],[50D EMA]]</f>
        <v>-5.1551514376492136E-2</v>
      </c>
      <c r="U263" s="1">
        <f>(Table2[[#This Row],[Close Price]]-Table2[[#This Row],[200D EMA]])/Table2[[#This Row],[200D EMA]]</f>
        <v>2.7794970463853132E-2</v>
      </c>
      <c r="V263">
        <v>0.71734238566398001</v>
      </c>
      <c r="W263">
        <v>177.75</v>
      </c>
      <c r="X263">
        <v>186.95</v>
      </c>
      <c r="Y263">
        <v>177.75</v>
      </c>
      <c r="Z263">
        <v>196.25</v>
      </c>
      <c r="AA263">
        <v>177.75</v>
      </c>
      <c r="AB263">
        <v>224</v>
      </c>
      <c r="AC263" s="1">
        <f>(Table2[[#This Row],[Close Price]]/Table2[[#This Row],[Day Low]])-1</f>
        <v>4.6132208157524612E-2</v>
      </c>
      <c r="AD263" s="1">
        <f>(Table2[[#This Row],[Day High]]/Table2[[#This Row],[Close Price]])-1</f>
        <v>5.3777897284215115E-3</v>
      </c>
      <c r="AE263" s="1">
        <f>(Table2[[#This Row],[Close Price]]/Table2[[#This Row],[Current Week Low]])-1</f>
        <v>4.6132208157524612E-2</v>
      </c>
      <c r="AF263" s="1">
        <f>(Table2[[#This Row],[Current Week High]]/Table2[[#This Row],[Close Price]])-1</f>
        <v>5.5391234202742723E-2</v>
      </c>
      <c r="AG263" s="1">
        <f>(Table2[[#This Row],[Close Price]]/Table2[[#This Row],[Current Month Low]])-1</f>
        <v>4.6132208157524612E-2</v>
      </c>
      <c r="AH263" s="1">
        <f>(Table2[[#This Row],[Current Month High]]/Table2[[#This Row],[Close Price]])-1</f>
        <v>0.20462489916644278</v>
      </c>
      <c r="AI263">
        <v>31.642914762032799</v>
      </c>
      <c r="AJ263">
        <v>62.302522475342499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-0.18</v>
      </c>
      <c r="AM263" t="s">
        <v>3165</v>
      </c>
      <c r="AN263">
        <v>-3</v>
      </c>
      <c r="AO263" t="s">
        <v>3165</v>
      </c>
      <c r="AP263">
        <v>0.102800239560774</v>
      </c>
      <c r="AQ263">
        <f>(Table2[[#This Row],[Sharpe Ratio]]-AVERAGE(Table2[Sharpe Ratio]))/_xlfn.STDEV.P(Table2[Sharpe Ratio])</f>
        <v>0.4965381780220065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263</v>
      </c>
      <c r="AT263">
        <f>_xlfn.RANK.AVG(Table2[[#This Row],[6M Return vs Nifty Z-Score]],Table2[6M Return vs Nifty Z-Score])</f>
        <v>393</v>
      </c>
      <c r="AU263">
        <f>_xlfn.RANK.AVG(Table2[[#This Row],[Sharpe Ratio Z-Score]],Table2[Sharpe Ratio Z-Score])</f>
        <v>219</v>
      </c>
      <c r="AV263">
        <f>(Table2[[#This Row],[Rank 1Y]]+Table2[[#This Row],[Rank 6M]]+Table2[[#This Row],[Rank Sharpe]])/3</f>
        <v>291.66666666666669</v>
      </c>
    </row>
    <row r="264" spans="1:48" x14ac:dyDescent="0.3">
      <c r="A264" t="s">
        <v>174</v>
      </c>
      <c r="B264" t="s">
        <v>175</v>
      </c>
      <c r="C264" t="s">
        <v>3124</v>
      </c>
      <c r="D264" t="s">
        <v>176</v>
      </c>
      <c r="E264">
        <v>152049.78388080001</v>
      </c>
      <c r="F264">
        <v>5727.6</v>
      </c>
      <c r="G264">
        <v>36.8726658472617</v>
      </c>
      <c r="H264">
        <f>(Table2[[#This Row],[1Y Return vs Nifty]]-AVERAGE(Table2[1Y Return vs Nifty]))/_xlfn.STDEV.P(Table2[1Y Return vs Nifty])</f>
        <v>0.22541152628478356</v>
      </c>
      <c r="I264">
        <v>11.6745973452069</v>
      </c>
      <c r="J264">
        <f>(Table2[[#This Row],[1M Return vs Nifty]]-AVERAGE(Table2[1M Return vs Nifty]))/_xlfn.STDEV.P(Table2[1M Return vs Nifty])</f>
        <v>1.5236826834872685</v>
      </c>
      <c r="K264">
        <v>42.737036879314502</v>
      </c>
      <c r="L264">
        <f>(Table2[[#This Row],[6M Return vs Nifty]]-AVERAGE(Table2[6M Return vs Nifty]))/_xlfn.STDEV.P(Table2[6M Return vs Nifty])</f>
        <v>1.3177059059818761</v>
      </c>
      <c r="M264">
        <v>-2.6840495313536499</v>
      </c>
      <c r="N264">
        <f>(Table2[[#This Row],[1W Return vs Nifty]]-AVERAGE(Table2[1W Return vs Nifty]))/_xlfn.STDEV.P(Table2[1W Return vs Nifty])</f>
        <v>0.29306269247955424</v>
      </c>
      <c r="O264">
        <v>5778.26</v>
      </c>
      <c r="P264">
        <v>5449.7996718022196</v>
      </c>
      <c r="Q264">
        <v>4608.3978403309302</v>
      </c>
      <c r="R264">
        <v>39.044717367666003</v>
      </c>
      <c r="S264" s="1">
        <f>(Table2[[#This Row],[Close Price]]-Table2[[#This Row],[20D EMA]])/Table2[[#This Row],[20D EMA]]</f>
        <v>-8.7673451869593709E-3</v>
      </c>
      <c r="T264" s="1">
        <f>(Table2[[#This Row],[Close Price]]-Table2[[#This Row],[50D EMA]])/Table2[[#This Row],[50D EMA]]</f>
        <v>5.097441097425031E-2</v>
      </c>
      <c r="U264" s="1">
        <f>(Table2[[#This Row],[Close Price]]-Table2[[#This Row],[200D EMA]])/Table2[[#This Row],[200D EMA]]</f>
        <v>0.24286144522381339</v>
      </c>
      <c r="V264">
        <v>1.1756744177498299</v>
      </c>
      <c r="W264">
        <v>5717.25</v>
      </c>
      <c r="X264">
        <v>5858.4</v>
      </c>
      <c r="Y264">
        <v>5717.25</v>
      </c>
      <c r="Z264">
        <v>6108.4</v>
      </c>
      <c r="AA264">
        <v>5241.7</v>
      </c>
      <c r="AB264">
        <v>6275.85</v>
      </c>
      <c r="AC264" s="1">
        <f>(Table2[[#This Row],[Close Price]]/Table2[[#This Row],[Day Low]])-1</f>
        <v>1.8103109012199692E-3</v>
      </c>
      <c r="AD264" s="1">
        <f>(Table2[[#This Row],[Day High]]/Table2[[#This Row],[Close Price]])-1</f>
        <v>2.2836790278650598E-2</v>
      </c>
      <c r="AE264" s="1">
        <f>(Table2[[#This Row],[Close Price]]/Table2[[#This Row],[Current Week Low]])-1</f>
        <v>1.8103109012199692E-3</v>
      </c>
      <c r="AF264" s="1">
        <f>(Table2[[#This Row],[Current Week High]]/Table2[[#This Row],[Close Price]])-1</f>
        <v>6.6485089740903502E-2</v>
      </c>
      <c r="AG264" s="1">
        <f>(Table2[[#This Row],[Close Price]]/Table2[[#This Row],[Current Month Low]])-1</f>
        <v>9.2698933552092022E-2</v>
      </c>
      <c r="AH264" s="1">
        <f>(Table2[[#This Row],[Current Month High]]/Table2[[#This Row],[Close Price]])-1</f>
        <v>9.5720720720720687E-2</v>
      </c>
      <c r="AI264">
        <v>9.5720720720720607</v>
      </c>
      <c r="AJ264">
        <v>73.811185628015593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0.14000000000000001</v>
      </c>
      <c r="AM264" t="s">
        <v>3166</v>
      </c>
      <c r="AN264">
        <v>5.98</v>
      </c>
      <c r="AO264" t="s">
        <v>3166</v>
      </c>
      <c r="AP264">
        <v>-1.1940022504282E-2</v>
      </c>
      <c r="AQ264">
        <f>(Table2[[#This Row],[Sharpe Ratio]]-AVERAGE(Table2[Sharpe Ratio]))/_xlfn.STDEV.P(Table2[Sharpe Ratio])</f>
        <v>-0.85344476671367875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2.5064180415198036</v>
      </c>
      <c r="AS264">
        <f>_xlfn.RANK.AVG(Table2[[#This Row],[1Y Return vs Nifty Z-Score]],Table2[1Y Return vs Nifty Z-Score])</f>
        <v>226</v>
      </c>
      <c r="AT264">
        <f>_xlfn.RANK.AVG(Table2[[#This Row],[6M Return vs Nifty Z-Score]],Table2[6M Return vs Nifty Z-Score])</f>
        <v>67</v>
      </c>
      <c r="AU264">
        <f>_xlfn.RANK.AVG(Table2[[#This Row],[Sharpe Ratio Z-Score]],Table2[Sharpe Ratio Z-Score])</f>
        <v>583</v>
      </c>
      <c r="AV264">
        <f>(Table2[[#This Row],[Rank 1Y]]+Table2[[#This Row],[Rank 6M]]+Table2[[#This Row],[Rank Sharpe]])/3</f>
        <v>292</v>
      </c>
    </row>
    <row r="265" spans="1:48" x14ac:dyDescent="0.3">
      <c r="A265" t="s">
        <v>711</v>
      </c>
      <c r="B265" t="s">
        <v>712</v>
      </c>
      <c r="C265" t="s">
        <v>3120</v>
      </c>
      <c r="D265" t="s">
        <v>581</v>
      </c>
      <c r="E265">
        <v>24624.007775014899</v>
      </c>
      <c r="F265">
        <v>947.65</v>
      </c>
      <c r="G265">
        <v>5.80055139359437</v>
      </c>
      <c r="H265">
        <f>(Table2[[#This Row],[1Y Return vs Nifty]]-AVERAGE(Table2[1Y Return vs Nifty]))/_xlfn.STDEV.P(Table2[1Y Return vs Nifty])</f>
        <v>-0.30647591110763678</v>
      </c>
      <c r="I265">
        <v>-8.0599873874172001</v>
      </c>
      <c r="J265">
        <f>(Table2[[#This Row],[1M Return vs Nifty]]-AVERAGE(Table2[1M Return vs Nifty]))/_xlfn.STDEV.P(Table2[1M Return vs Nifty])</f>
        <v>-0.74639257734203646</v>
      </c>
      <c r="K265">
        <v>13.4935769738033</v>
      </c>
      <c r="L265">
        <f>(Table2[[#This Row],[6M Return vs Nifty]]-AVERAGE(Table2[6M Return vs Nifty]))/_xlfn.STDEV.P(Table2[6M Return vs Nifty])</f>
        <v>0.3112391818694174</v>
      </c>
      <c r="M265">
        <v>-8.6343990203442207</v>
      </c>
      <c r="N265">
        <f>(Table2[[#This Row],[1W Return vs Nifty]]-AVERAGE(Table2[1W Return vs Nifty]))/_xlfn.STDEV.P(Table2[1W Return vs Nifty])</f>
        <v>-0.87870134661907351</v>
      </c>
      <c r="O265">
        <v>953.16</v>
      </c>
      <c r="P265">
        <v>942.890753774823</v>
      </c>
      <c r="Q265">
        <v>831.07186330387799</v>
      </c>
      <c r="R265">
        <v>50.708915311762702</v>
      </c>
      <c r="S265" s="1">
        <f>(Table2[[#This Row],[Close Price]]-Table2[[#This Row],[20D EMA]])/Table2[[#This Row],[20D EMA]]</f>
        <v>-5.7807713290528254E-3</v>
      </c>
      <c r="T265" s="1">
        <f>(Table2[[#This Row],[Close Price]]-Table2[[#This Row],[50D EMA]])/Table2[[#This Row],[50D EMA]]</f>
        <v>5.0475054571524226E-3</v>
      </c>
      <c r="U265" s="1">
        <f>(Table2[[#This Row],[Close Price]]-Table2[[#This Row],[200D EMA]])/Table2[[#This Row],[200D EMA]]</f>
        <v>0.14027443575417459</v>
      </c>
      <c r="V265">
        <v>0.41634637239941802</v>
      </c>
      <c r="W265">
        <v>877.55</v>
      </c>
      <c r="X265">
        <v>967.15</v>
      </c>
      <c r="Y265">
        <v>866.35</v>
      </c>
      <c r="Z265">
        <v>967.15</v>
      </c>
      <c r="AA265">
        <v>866.35</v>
      </c>
      <c r="AB265">
        <v>1014.4</v>
      </c>
      <c r="AC265" s="1">
        <f>(Table2[[#This Row],[Close Price]]/Table2[[#This Row],[Day Low]])-1</f>
        <v>7.9881488234288645E-2</v>
      </c>
      <c r="AD265" s="1">
        <f>(Table2[[#This Row],[Day High]]/Table2[[#This Row],[Close Price]])-1</f>
        <v>2.0577217327072184E-2</v>
      </c>
      <c r="AE265" s="1">
        <f>(Table2[[#This Row],[Close Price]]/Table2[[#This Row],[Current Week Low]])-1</f>
        <v>9.3841980723725849E-2</v>
      </c>
      <c r="AF265" s="1">
        <f>(Table2[[#This Row],[Current Week High]]/Table2[[#This Row],[Close Price]])-1</f>
        <v>2.0577217327072184E-2</v>
      </c>
      <c r="AG265" s="1">
        <f>(Table2[[#This Row],[Close Price]]/Table2[[#This Row],[Current Month Low]])-1</f>
        <v>9.3841980723725849E-2</v>
      </c>
      <c r="AH265" s="1">
        <f>(Table2[[#This Row],[Current Month High]]/Table2[[#This Row],[Close Price]])-1</f>
        <v>7.0437397773439603E-2</v>
      </c>
      <c r="AI265">
        <v>26.861182926185801</v>
      </c>
      <c r="AJ265">
        <v>56.895695364238399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0.17</v>
      </c>
      <c r="AM265" t="s">
        <v>3166</v>
      </c>
      <c r="AN265">
        <v>1.37</v>
      </c>
      <c r="AO265" t="s">
        <v>3166</v>
      </c>
      <c r="AP265">
        <v>9.2720626077329005E-2</v>
      </c>
      <c r="AQ265">
        <f>(Table2[[#This Row],[Sharpe Ratio]]-AVERAGE(Table2[Sharpe Ratio]))/_xlfn.STDEV.P(Table2[Sharpe Ratio])</f>
        <v>0.3779459241149738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-1.2423847290843555</v>
      </c>
      <c r="AS265">
        <f>_xlfn.RANK.AVG(Table2[[#This Row],[1Y Return vs Nifty Z-Score]],Table2[1Y Return vs Nifty Z-Score])</f>
        <v>406</v>
      </c>
      <c r="AT265">
        <f>_xlfn.RANK.AVG(Table2[[#This Row],[6M Return vs Nifty Z-Score]],Table2[6M Return vs Nifty Z-Score])</f>
        <v>225</v>
      </c>
      <c r="AU265">
        <f>_xlfn.RANK.AVG(Table2[[#This Row],[Sharpe Ratio Z-Score]],Table2[Sharpe Ratio Z-Score])</f>
        <v>247</v>
      </c>
      <c r="AV265">
        <f>(Table2[[#This Row],[Rank 1Y]]+Table2[[#This Row],[Rank 6M]]+Table2[[#This Row],[Rank Sharpe]])/3</f>
        <v>292.66666666666669</v>
      </c>
    </row>
    <row r="266" spans="1:48" x14ac:dyDescent="0.3">
      <c r="A266" t="s">
        <v>378</v>
      </c>
      <c r="B266" t="s">
        <v>379</v>
      </c>
      <c r="C266" t="s">
        <v>3126</v>
      </c>
      <c r="D266" t="s">
        <v>185</v>
      </c>
      <c r="E266">
        <v>60600.495895699998</v>
      </c>
      <c r="F266">
        <v>3877.1</v>
      </c>
      <c r="G266">
        <v>4.0335836005662902</v>
      </c>
      <c r="H266">
        <f>(Table2[[#This Row],[1Y Return vs Nifty]]-AVERAGE(Table2[1Y Return vs Nifty]))/_xlfn.STDEV.P(Table2[1Y Return vs Nifty])</f>
        <v>-0.3367225804416486</v>
      </c>
      <c r="I266">
        <v>6.9087534504519104</v>
      </c>
      <c r="J266">
        <f>(Table2[[#This Row],[1M Return vs Nifty]]-AVERAGE(Table2[1M Return vs Nifty]))/_xlfn.STDEV.P(Table2[1M Return vs Nifty])</f>
        <v>0.9754662163541844</v>
      </c>
      <c r="K266">
        <v>8.9701632865806999</v>
      </c>
      <c r="L266">
        <f>(Table2[[#This Row],[6M Return vs Nifty]]-AVERAGE(Table2[6M Return vs Nifty]))/_xlfn.STDEV.P(Table2[6M Return vs Nifty])</f>
        <v>0.15555769375909992</v>
      </c>
      <c r="M266">
        <v>-0.56004702756220304</v>
      </c>
      <c r="N266">
        <f>(Table2[[#This Row],[1W Return vs Nifty]]-AVERAGE(Table2[1W Return vs Nifty]))/_xlfn.STDEV.P(Table2[1W Return vs Nifty])</f>
        <v>0.71132883928372692</v>
      </c>
      <c r="O266">
        <v>3924.04</v>
      </c>
      <c r="P266">
        <v>3943.0146322591499</v>
      </c>
      <c r="Q266">
        <v>3756.4453746342701</v>
      </c>
      <c r="R266">
        <v>40.0318729966558</v>
      </c>
      <c r="S266" s="1">
        <f>(Table2[[#This Row],[Close Price]]-Table2[[#This Row],[20D EMA]])/Table2[[#This Row],[20D EMA]]</f>
        <v>-1.1962161445856835E-2</v>
      </c>
      <c r="T266" s="1">
        <f>(Table2[[#This Row],[Close Price]]-Table2[[#This Row],[50D EMA]])/Table2[[#This Row],[50D EMA]]</f>
        <v>-1.6716811477157582E-2</v>
      </c>
      <c r="U266" s="1">
        <f>(Table2[[#This Row],[Close Price]]-Table2[[#This Row],[200D EMA]])/Table2[[#This Row],[200D EMA]]</f>
        <v>3.211936108014795E-2</v>
      </c>
      <c r="V266">
        <v>0.73962271748064701</v>
      </c>
      <c r="W266">
        <v>3747</v>
      </c>
      <c r="X266">
        <v>3887.6</v>
      </c>
      <c r="Y266">
        <v>3747</v>
      </c>
      <c r="Z266">
        <v>4052.25</v>
      </c>
      <c r="AA266">
        <v>3715.45</v>
      </c>
      <c r="AB266">
        <v>4083.05</v>
      </c>
      <c r="AC266" s="1">
        <f>(Table2[[#This Row],[Close Price]]/Table2[[#This Row],[Day Low]])-1</f>
        <v>3.4721110221510587E-2</v>
      </c>
      <c r="AD266" s="1">
        <f>(Table2[[#This Row],[Day High]]/Table2[[#This Row],[Close Price]])-1</f>
        <v>2.7082097443966724E-3</v>
      </c>
      <c r="AE266" s="1">
        <f>(Table2[[#This Row],[Close Price]]/Table2[[#This Row],[Current Week Low]])-1</f>
        <v>3.4721110221510587E-2</v>
      </c>
      <c r="AF266" s="1">
        <f>(Table2[[#This Row],[Current Week High]]/Table2[[#This Row],[Close Price]])-1</f>
        <v>4.5175517783910601E-2</v>
      </c>
      <c r="AG266" s="1">
        <f>(Table2[[#This Row],[Close Price]]/Table2[[#This Row],[Current Month Low]])-1</f>
        <v>4.3507515913280947E-2</v>
      </c>
      <c r="AH266" s="1">
        <f>(Table2[[#This Row],[Current Month High]]/Table2[[#This Row],[Close Price]])-1</f>
        <v>5.3119599700807374E-2</v>
      </c>
      <c r="AI266">
        <v>27.698537566738</v>
      </c>
      <c r="AJ266">
        <v>48.422785391623897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0.01</v>
      </c>
      <c r="AM266" t="s">
        <v>3166</v>
      </c>
      <c r="AN266">
        <v>2.96</v>
      </c>
      <c r="AO266" t="s">
        <v>3166</v>
      </c>
      <c r="AP266">
        <v>0.109647507864594</v>
      </c>
      <c r="AQ266">
        <f>(Table2[[#This Row],[Sharpe Ratio]]-AVERAGE(Table2[Sharpe Ratio]))/_xlfn.STDEV.P(Table2[Sharpe Ratio])</f>
        <v>0.5771000946659236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416</v>
      </c>
      <c r="AT266">
        <f>_xlfn.RANK.AVG(Table2[[#This Row],[6M Return vs Nifty Z-Score]],Table2[6M Return vs Nifty Z-Score])</f>
        <v>274</v>
      </c>
      <c r="AU266">
        <f>_xlfn.RANK.AVG(Table2[[#This Row],[Sharpe Ratio Z-Score]],Table2[Sharpe Ratio Z-Score])</f>
        <v>190</v>
      </c>
      <c r="AV266">
        <f>(Table2[[#This Row],[Rank 1Y]]+Table2[[#This Row],[Rank 6M]]+Table2[[#This Row],[Rank Sharpe]])/3</f>
        <v>293.33333333333331</v>
      </c>
    </row>
    <row r="267" spans="1:48" x14ac:dyDescent="0.3">
      <c r="A267" t="s">
        <v>932</v>
      </c>
      <c r="B267" t="s">
        <v>933</v>
      </c>
      <c r="C267" t="s">
        <v>3120</v>
      </c>
      <c r="D267" t="s">
        <v>220</v>
      </c>
      <c r="E267">
        <v>15634.90224275</v>
      </c>
      <c r="F267">
        <v>1226.05</v>
      </c>
      <c r="G267">
        <v>34.966049355285698</v>
      </c>
      <c r="H267">
        <f>(Table2[[#This Row],[1Y Return vs Nifty]]-AVERAGE(Table2[1Y Return vs Nifty]))/_xlfn.STDEV.P(Table2[1Y Return vs Nifty])</f>
        <v>0.19277437307400325</v>
      </c>
      <c r="I267">
        <v>1.32218248606919</v>
      </c>
      <c r="J267">
        <f>(Table2[[#This Row],[1M Return vs Nifty]]-AVERAGE(Table2[1M Return vs Nifty]))/_xlfn.STDEV.P(Table2[1M Return vs Nifty])</f>
        <v>0.33284126574412848</v>
      </c>
      <c r="K267">
        <v>21.2918861663283</v>
      </c>
      <c r="L267">
        <f>(Table2[[#This Row],[6M Return vs Nifty]]-AVERAGE(Table2[6M Return vs Nifty]))/_xlfn.STDEV.P(Table2[6M Return vs Nifty])</f>
        <v>0.57963213988385343</v>
      </c>
      <c r="M267">
        <v>1.95800769165919</v>
      </c>
      <c r="N267">
        <f>(Table2[[#This Row],[1W Return vs Nifty]]-AVERAGE(Table2[1W Return vs Nifty]))/_xlfn.STDEV.P(Table2[1W Return vs Nifty])</f>
        <v>1.2071931534597939</v>
      </c>
      <c r="O267">
        <v>1245.77</v>
      </c>
      <c r="P267">
        <v>1204.53179381728</v>
      </c>
      <c r="Q267">
        <v>1035.7357791279701</v>
      </c>
      <c r="R267">
        <v>42.770731564637202</v>
      </c>
      <c r="S267" s="1">
        <f>(Table2[[#This Row],[Close Price]]-Table2[[#This Row],[20D EMA]])/Table2[[#This Row],[20D EMA]]</f>
        <v>-1.5829567255592949E-2</v>
      </c>
      <c r="T267" s="1">
        <f>(Table2[[#This Row],[Close Price]]-Table2[[#This Row],[50D EMA]])/Table2[[#This Row],[50D EMA]]</f>
        <v>1.7864373770099196E-2</v>
      </c>
      <c r="U267" s="1">
        <f>(Table2[[#This Row],[Close Price]]-Table2[[#This Row],[200D EMA]])/Table2[[#This Row],[200D EMA]]</f>
        <v>0.1837478483482182</v>
      </c>
      <c r="V267">
        <v>1.29783189178394</v>
      </c>
      <c r="W267">
        <v>1206.2</v>
      </c>
      <c r="X267">
        <v>1245.05</v>
      </c>
      <c r="Y267">
        <v>1206.2</v>
      </c>
      <c r="Z267">
        <v>1325.9</v>
      </c>
      <c r="AA267">
        <v>1160.4000000000001</v>
      </c>
      <c r="AB267">
        <v>1342.1</v>
      </c>
      <c r="AC267" s="1">
        <f>(Table2[[#This Row],[Close Price]]/Table2[[#This Row],[Day Low]])-1</f>
        <v>1.6456640689769486E-2</v>
      </c>
      <c r="AD267" s="1">
        <f>(Table2[[#This Row],[Day High]]/Table2[[#This Row],[Close Price]])-1</f>
        <v>1.5496921006484143E-2</v>
      </c>
      <c r="AE267" s="1">
        <f>(Table2[[#This Row],[Close Price]]/Table2[[#This Row],[Current Week Low]])-1</f>
        <v>1.6456640689769486E-2</v>
      </c>
      <c r="AF267" s="1">
        <f>(Table2[[#This Row],[Current Week High]]/Table2[[#This Row],[Close Price]])-1</f>
        <v>8.1440398026181748E-2</v>
      </c>
      <c r="AG267" s="1">
        <f>(Table2[[#This Row],[Close Price]]/Table2[[#This Row],[Current Month Low]])-1</f>
        <v>5.6575318855566881E-2</v>
      </c>
      <c r="AH267" s="1">
        <f>(Table2[[#This Row],[Current Month High]]/Table2[[#This Row],[Close Price]])-1</f>
        <v>9.4653562252762891E-2</v>
      </c>
      <c r="AI267">
        <v>9.4653562252762793</v>
      </c>
      <c r="AJ267">
        <v>65.458839406207801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0.19</v>
      </c>
      <c r="AM267" t="s">
        <v>3166</v>
      </c>
      <c r="AN267">
        <v>2.04</v>
      </c>
      <c r="AO267" t="s">
        <v>3166</v>
      </c>
      <c r="AP267">
        <v>6.0191277986610002E-3</v>
      </c>
      <c r="AQ267">
        <f>(Table2[[#This Row],[Sharpe Ratio]]-AVERAGE(Table2[Sharpe Ratio]))/_xlfn.STDEV.P(Table2[Sharpe Ratio])</f>
        <v>-0.64214538344077443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1.6702955487210047</v>
      </c>
      <c r="AS267">
        <f>_xlfn.RANK.AVG(Table2[[#This Row],[1Y Return vs Nifty Z-Score]],Table2[1Y Return vs Nifty Z-Score])</f>
        <v>238</v>
      </c>
      <c r="AT267">
        <f>_xlfn.RANK.AVG(Table2[[#This Row],[6M Return vs Nifty Z-Score]],Table2[6M Return vs Nifty Z-Score])</f>
        <v>149</v>
      </c>
      <c r="AU267">
        <f>_xlfn.RANK.AVG(Table2[[#This Row],[Sharpe Ratio Z-Score]],Table2[Sharpe Ratio Z-Score])</f>
        <v>493</v>
      </c>
      <c r="AV267">
        <f>(Table2[[#This Row],[Rank 1Y]]+Table2[[#This Row],[Rank 6M]]+Table2[[#This Row],[Rank Sharpe]])/3</f>
        <v>293.33333333333331</v>
      </c>
    </row>
    <row r="268" spans="1:48" x14ac:dyDescent="0.3">
      <c r="A268" t="s">
        <v>247</v>
      </c>
      <c r="B268" t="s">
        <v>248</v>
      </c>
      <c r="C268" t="s">
        <v>3124</v>
      </c>
      <c r="D268" t="s">
        <v>51</v>
      </c>
      <c r="E268">
        <v>100724.02239899999</v>
      </c>
      <c r="F268">
        <v>1001</v>
      </c>
      <c r="G268">
        <v>48.777625711923299</v>
      </c>
      <c r="H268">
        <f>(Table2[[#This Row],[1Y Return vs Nifty]]-AVERAGE(Table2[1Y Return vs Nifty]))/_xlfn.STDEV.P(Table2[1Y Return vs Nifty])</f>
        <v>0.42919870672004096</v>
      </c>
      <c r="I268">
        <v>-0.73020134834944095</v>
      </c>
      <c r="J268">
        <f>(Table2[[#This Row],[1M Return vs Nifty]]-AVERAGE(Table2[1M Return vs Nifty]))/_xlfn.STDEV.P(Table2[1M Return vs Nifty])</f>
        <v>9.6754931455187584E-2</v>
      </c>
      <c r="K268">
        <v>-4.9125090881228104</v>
      </c>
      <c r="L268">
        <f>(Table2[[#This Row],[6M Return vs Nifty]]-AVERAGE(Table2[6M Return vs Nifty]))/_xlfn.STDEV.P(Table2[6M Return vs Nifty])</f>
        <v>-0.32223966100127621</v>
      </c>
      <c r="M268">
        <v>-2.2791155396837999</v>
      </c>
      <c r="N268">
        <f>(Table2[[#This Row],[1W Return vs Nifty]]-AVERAGE(Table2[1W Return vs Nifty]))/_xlfn.STDEV.P(Table2[1W Return vs Nifty])</f>
        <v>0.37280373803079403</v>
      </c>
      <c r="O268">
        <v>1043.3</v>
      </c>
      <c r="P268">
        <v>1079.6717760111301</v>
      </c>
      <c r="Q268">
        <v>998.50345710079102</v>
      </c>
      <c r="R268">
        <v>28.611245891732398</v>
      </c>
      <c r="S268" s="1">
        <f>(Table2[[#This Row],[Close Price]]-Table2[[#This Row],[20D EMA]])/Table2[[#This Row],[20D EMA]]</f>
        <v>-4.0544426339499624E-2</v>
      </c>
      <c r="T268" s="1">
        <f>(Table2[[#This Row],[Close Price]]-Table2[[#This Row],[50D EMA]])/Table2[[#This Row],[50D EMA]]</f>
        <v>-7.2866381949692707E-2</v>
      </c>
      <c r="U268" s="1">
        <f>(Table2[[#This Row],[Close Price]]-Table2[[#This Row],[200D EMA]])/Table2[[#This Row],[200D EMA]]</f>
        <v>2.5002846824965668E-3</v>
      </c>
      <c r="V268">
        <v>0.55455499134878905</v>
      </c>
      <c r="W268">
        <v>985.1</v>
      </c>
      <c r="X268">
        <v>1016.2</v>
      </c>
      <c r="Y268">
        <v>983.95</v>
      </c>
      <c r="Z268">
        <v>1029.25</v>
      </c>
      <c r="AA268">
        <v>983.95</v>
      </c>
      <c r="AB268">
        <v>1087.25</v>
      </c>
      <c r="AC268" s="1">
        <f>(Table2[[#This Row],[Close Price]]/Table2[[#This Row],[Day Low]])-1</f>
        <v>1.614049335092882E-2</v>
      </c>
      <c r="AD268" s="1">
        <f>(Table2[[#This Row],[Day High]]/Table2[[#This Row],[Close Price]])-1</f>
        <v>1.5184815184815292E-2</v>
      </c>
      <c r="AE268" s="1">
        <f>(Table2[[#This Row],[Close Price]]/Table2[[#This Row],[Current Week Low]])-1</f>
        <v>1.7328116266070337E-2</v>
      </c>
      <c r="AF268" s="1">
        <f>(Table2[[#This Row],[Current Week High]]/Table2[[#This Row],[Close Price]])-1</f>
        <v>2.8221778221778182E-2</v>
      </c>
      <c r="AG268" s="1">
        <f>(Table2[[#This Row],[Close Price]]/Table2[[#This Row],[Current Month Low]])-1</f>
        <v>1.7328116266070337E-2</v>
      </c>
      <c r="AH268" s="1">
        <f>(Table2[[#This Row],[Current Month High]]/Table2[[#This Row],[Close Price]])-1</f>
        <v>8.6163836163836161E-2</v>
      </c>
      <c r="AI268">
        <v>32.297702297702301</v>
      </c>
      <c r="AJ268">
        <v>76.309995596653394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-0.22</v>
      </c>
      <c r="AM268" t="s">
        <v>3165</v>
      </c>
      <c r="AN268">
        <v>-4.7300000000000004</v>
      </c>
      <c r="AO268" t="s">
        <v>3165</v>
      </c>
      <c r="AP268">
        <v>8.2785336315381E-2</v>
      </c>
      <c r="AQ268">
        <f>(Table2[[#This Row],[Sharpe Ratio]]-AVERAGE(Table2[Sharpe Ratio]))/_xlfn.STDEV.P(Table2[Sharpe Ratio])</f>
        <v>0.261051718992519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179</v>
      </c>
      <c r="AT268">
        <f>_xlfn.RANK.AVG(Table2[[#This Row],[6M Return vs Nifty Z-Score]],Table2[6M Return vs Nifty Z-Score])</f>
        <v>427</v>
      </c>
      <c r="AU268">
        <f>_xlfn.RANK.AVG(Table2[[#This Row],[Sharpe Ratio Z-Score]],Table2[Sharpe Ratio Z-Score])</f>
        <v>276</v>
      </c>
      <c r="AV268">
        <f>(Table2[[#This Row],[Rank 1Y]]+Table2[[#This Row],[Rank 6M]]+Table2[[#This Row],[Rank Sharpe]])/3</f>
        <v>294</v>
      </c>
    </row>
    <row r="269" spans="1:48" x14ac:dyDescent="0.3">
      <c r="A269" t="s">
        <v>1794</v>
      </c>
      <c r="B269" t="s">
        <v>1795</v>
      </c>
      <c r="C269" t="s">
        <v>3131</v>
      </c>
      <c r="D269" t="s">
        <v>275</v>
      </c>
      <c r="E269">
        <v>4238.8367575379998</v>
      </c>
      <c r="F269">
        <v>182.33</v>
      </c>
      <c r="G269">
        <v>16.071517184171299</v>
      </c>
      <c r="H269">
        <f>(Table2[[#This Row],[1Y Return vs Nifty]]-AVERAGE(Table2[1Y Return vs Nifty]))/_xlfn.STDEV.P(Table2[1Y Return vs Nifty])</f>
        <v>-0.13065917735939972</v>
      </c>
      <c r="I269">
        <v>7.6746743652708602</v>
      </c>
      <c r="J269">
        <f>(Table2[[#This Row],[1M Return vs Nifty]]-AVERAGE(Table2[1M Return vs Nifty]))/_xlfn.STDEV.P(Table2[1M Return vs Nifty])</f>
        <v>1.0635703312387468</v>
      </c>
      <c r="K269">
        <v>26.8240490145837</v>
      </c>
      <c r="L269">
        <f>(Table2[[#This Row],[6M Return vs Nifty]]-AVERAGE(Table2[6M Return vs Nifty]))/_xlfn.STDEV.P(Table2[6M Return vs Nifty])</f>
        <v>0.77003156037413989</v>
      </c>
      <c r="M269">
        <v>-3.6438104628323802</v>
      </c>
      <c r="N269">
        <f>(Table2[[#This Row],[1W Return vs Nifty]]-AVERAGE(Table2[1W Return vs Nifty]))/_xlfn.STDEV.P(Table2[1W Return vs Nifty])</f>
        <v>0.10406314754200806</v>
      </c>
      <c r="O269">
        <v>181.13</v>
      </c>
      <c r="P269">
        <v>174.841589263732</v>
      </c>
      <c r="Q269">
        <v>156.99585645400899</v>
      </c>
      <c r="R269">
        <v>49.4200441896839</v>
      </c>
      <c r="S269" s="1">
        <f>(Table2[[#This Row],[Close Price]]-Table2[[#This Row],[20D EMA]])/Table2[[#This Row],[20D EMA]]</f>
        <v>6.6250759123282566E-3</v>
      </c>
      <c r="T269" s="1">
        <f>(Table2[[#This Row],[Close Price]]-Table2[[#This Row],[50D EMA]])/Table2[[#This Row],[50D EMA]]</f>
        <v>4.2829688106829369E-2</v>
      </c>
      <c r="U269" s="1">
        <f>(Table2[[#This Row],[Close Price]]-Table2[[#This Row],[200D EMA]])/Table2[[#This Row],[200D EMA]]</f>
        <v>0.16136823046290089</v>
      </c>
      <c r="V269">
        <v>1.2061578915437401</v>
      </c>
      <c r="W269">
        <v>178.28</v>
      </c>
      <c r="X269">
        <v>187.99</v>
      </c>
      <c r="Y269">
        <v>177.77</v>
      </c>
      <c r="Z269">
        <v>199</v>
      </c>
      <c r="AA269">
        <v>159</v>
      </c>
      <c r="AB269">
        <v>199</v>
      </c>
      <c r="AC269" s="1">
        <f>(Table2[[#This Row],[Close Price]]/Table2[[#This Row],[Day Low]])-1</f>
        <v>2.2717074265200976E-2</v>
      </c>
      <c r="AD269" s="1">
        <f>(Table2[[#This Row],[Day High]]/Table2[[#This Row],[Close Price]])-1</f>
        <v>3.1042615038666233E-2</v>
      </c>
      <c r="AE269" s="1">
        <f>(Table2[[#This Row],[Close Price]]/Table2[[#This Row],[Current Week Low]])-1</f>
        <v>2.5651122236597823E-2</v>
      </c>
      <c r="AF269" s="1">
        <f>(Table2[[#This Row],[Current Week High]]/Table2[[#This Row],[Close Price]])-1</f>
        <v>9.1427631218120808E-2</v>
      </c>
      <c r="AG269" s="1">
        <f>(Table2[[#This Row],[Close Price]]/Table2[[#This Row],[Current Month Low]])-1</f>
        <v>0.14672955974842772</v>
      </c>
      <c r="AH269" s="1">
        <f>(Table2[[#This Row],[Current Month High]]/Table2[[#This Row],[Close Price]])-1</f>
        <v>9.1427631218120808E-2</v>
      </c>
      <c r="AI269">
        <v>9.1427631218120808</v>
      </c>
      <c r="AJ269">
        <v>62.721999107541201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0.18</v>
      </c>
      <c r="AM269" t="s">
        <v>3166</v>
      </c>
      <c r="AN269">
        <v>13.06</v>
      </c>
      <c r="AO269" t="s">
        <v>3166</v>
      </c>
      <c r="AP269">
        <v>3.1072713517599E-2</v>
      </c>
      <c r="AQ269">
        <f>(Table2[[#This Row],[Sharpe Ratio]]-AVERAGE(Table2[Sharpe Ratio]))/_xlfn.STDEV.P(Table2[Sharpe Ratio])</f>
        <v>-0.34737602509763832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1.4596298366978566</v>
      </c>
      <c r="AS269">
        <f>_xlfn.RANK.AVG(Table2[[#This Row],[1Y Return vs Nifty Z-Score]],Table2[1Y Return vs Nifty Z-Score])</f>
        <v>343</v>
      </c>
      <c r="AT269">
        <f>_xlfn.RANK.AVG(Table2[[#This Row],[6M Return vs Nifty Z-Score]],Table2[6M Return vs Nifty Z-Score])</f>
        <v>117</v>
      </c>
      <c r="AU269">
        <f>_xlfn.RANK.AVG(Table2[[#This Row],[Sharpe Ratio Z-Score]],Table2[Sharpe Ratio Z-Score])</f>
        <v>426</v>
      </c>
      <c r="AV269">
        <f>(Table2[[#This Row],[Rank 1Y]]+Table2[[#This Row],[Rank 6M]]+Table2[[#This Row],[Rank Sharpe]])/3</f>
        <v>295.33333333333331</v>
      </c>
    </row>
    <row r="270" spans="1:48" x14ac:dyDescent="0.3">
      <c r="A270" t="s">
        <v>1508</v>
      </c>
      <c r="B270" t="s">
        <v>1509</v>
      </c>
      <c r="C270" t="s">
        <v>3134</v>
      </c>
      <c r="D270" t="s">
        <v>412</v>
      </c>
      <c r="E270">
        <v>6510.4369436999996</v>
      </c>
      <c r="F270">
        <v>1444.25</v>
      </c>
      <c r="G270">
        <v>49.420888061460701</v>
      </c>
      <c r="H270">
        <f>(Table2[[#This Row],[1Y Return vs Nifty]]-AVERAGE(Table2[1Y Return vs Nifty]))/_xlfn.STDEV.P(Table2[1Y Return vs Nifty])</f>
        <v>0.44020996773919874</v>
      </c>
      <c r="I270">
        <v>-1.1222746885959201</v>
      </c>
      <c r="J270">
        <f>(Table2[[#This Row],[1M Return vs Nifty]]-AVERAGE(Table2[1M Return vs Nifty]))/_xlfn.STDEV.P(Table2[1M Return vs Nifty])</f>
        <v>5.1654616339213262E-2</v>
      </c>
      <c r="K270">
        <v>-4.2258455771729801</v>
      </c>
      <c r="L270">
        <f>(Table2[[#This Row],[6M Return vs Nifty]]-AVERAGE(Table2[6M Return vs Nifty]))/_xlfn.STDEV.P(Table2[6M Return vs Nifty])</f>
        <v>-0.2986068905744434</v>
      </c>
      <c r="M270">
        <v>-2.4620206716175099</v>
      </c>
      <c r="N270">
        <f>(Table2[[#This Row],[1W Return vs Nifty]]-AVERAGE(Table2[1W Return vs Nifty]))/_xlfn.STDEV.P(Table2[1W Return vs Nifty])</f>
        <v>0.33678540724819833</v>
      </c>
      <c r="O270">
        <v>1513.28</v>
      </c>
      <c r="P270">
        <v>1570.19581374377</v>
      </c>
      <c r="Q270">
        <v>1416.63128955515</v>
      </c>
      <c r="R270">
        <v>34.288455785174499</v>
      </c>
      <c r="S270" s="1">
        <f>(Table2[[#This Row],[Close Price]]-Table2[[#This Row],[20D EMA]])/Table2[[#This Row],[20D EMA]]</f>
        <v>-4.5616145062381035E-2</v>
      </c>
      <c r="T270" s="1">
        <f>(Table2[[#This Row],[Close Price]]-Table2[[#This Row],[50D EMA]])/Table2[[#This Row],[50D EMA]]</f>
        <v>-8.0210259536663303E-2</v>
      </c>
      <c r="U270" s="1">
        <f>(Table2[[#This Row],[Close Price]]-Table2[[#This Row],[200D EMA]])/Table2[[#This Row],[200D EMA]]</f>
        <v>1.9496047170836375E-2</v>
      </c>
      <c r="V270">
        <v>0.34464461957474701</v>
      </c>
      <c r="W270">
        <v>1402</v>
      </c>
      <c r="X270">
        <v>1450</v>
      </c>
      <c r="Y270">
        <v>1402</v>
      </c>
      <c r="Z270">
        <v>1508.65</v>
      </c>
      <c r="AA270">
        <v>1402</v>
      </c>
      <c r="AB270">
        <v>1580</v>
      </c>
      <c r="AC270" s="1">
        <f>(Table2[[#This Row],[Close Price]]/Table2[[#This Row],[Day Low]])-1</f>
        <v>3.0135520684736017E-2</v>
      </c>
      <c r="AD270" s="1">
        <f>(Table2[[#This Row],[Day High]]/Table2[[#This Row],[Close Price]])-1</f>
        <v>3.9813051756967255E-3</v>
      </c>
      <c r="AE270" s="1">
        <f>(Table2[[#This Row],[Close Price]]/Table2[[#This Row],[Current Week Low]])-1</f>
        <v>3.0135520684736017E-2</v>
      </c>
      <c r="AF270" s="1">
        <f>(Table2[[#This Row],[Current Week High]]/Table2[[#This Row],[Close Price]])-1</f>
        <v>4.4590617967803503E-2</v>
      </c>
      <c r="AG270" s="1">
        <f>(Table2[[#This Row],[Close Price]]/Table2[[#This Row],[Current Month Low]])-1</f>
        <v>3.0135520684736017E-2</v>
      </c>
      <c r="AH270" s="1">
        <f>(Table2[[#This Row],[Current Month High]]/Table2[[#This Row],[Close Price]])-1</f>
        <v>9.3993422191448905E-2</v>
      </c>
      <c r="AI270">
        <v>33.342565345334897</v>
      </c>
      <c r="AJ270">
        <v>88.889615485221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-0.16</v>
      </c>
      <c r="AM270" t="s">
        <v>3165</v>
      </c>
      <c r="AN270">
        <v>-1.08</v>
      </c>
      <c r="AO270" t="s">
        <v>3165</v>
      </c>
      <c r="AP270">
        <v>7.5990677308617E-2</v>
      </c>
      <c r="AQ270">
        <f>(Table2[[#This Row],[Sharpe Ratio]]-AVERAGE(Table2[Sharpe Ratio]))/_xlfn.STDEV.P(Table2[Sharpe Ratio])</f>
        <v>0.18110877996362484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175</v>
      </c>
      <c r="AT270">
        <f>_xlfn.RANK.AVG(Table2[[#This Row],[6M Return vs Nifty Z-Score]],Table2[6M Return vs Nifty Z-Score])</f>
        <v>420</v>
      </c>
      <c r="AU270">
        <f>_xlfn.RANK.AVG(Table2[[#This Row],[Sharpe Ratio Z-Score]],Table2[Sharpe Ratio Z-Score])</f>
        <v>293</v>
      </c>
      <c r="AV270">
        <f>(Table2[[#This Row],[Rank 1Y]]+Table2[[#This Row],[Rank 6M]]+Table2[[#This Row],[Rank Sharpe]])/3</f>
        <v>296</v>
      </c>
    </row>
    <row r="271" spans="1:48" x14ac:dyDescent="0.3">
      <c r="A271" t="s">
        <v>468</v>
      </c>
      <c r="B271" t="s">
        <v>469</v>
      </c>
      <c r="C271" t="s">
        <v>3120</v>
      </c>
      <c r="D271" t="s">
        <v>24</v>
      </c>
      <c r="E271">
        <v>46285.746958527998</v>
      </c>
      <c r="F271">
        <v>188.72</v>
      </c>
      <c r="G271">
        <v>4.8752627913109299</v>
      </c>
      <c r="H271">
        <f>(Table2[[#This Row],[1Y Return vs Nifty]]-AVERAGE(Table2[1Y Return vs Nifty]))/_xlfn.STDEV.P(Table2[1Y Return vs Nifty])</f>
        <v>-0.32231485197697524</v>
      </c>
      <c r="I271">
        <v>7.7511333776409499</v>
      </c>
      <c r="J271">
        <f>(Table2[[#This Row],[1M Return vs Nifty]]-AVERAGE(Table2[1M Return vs Nifty]))/_xlfn.STDEV.P(Table2[1M Return vs Nifty])</f>
        <v>1.0723654345966529</v>
      </c>
      <c r="K271">
        <v>13.501600282633699</v>
      </c>
      <c r="L271">
        <f>(Table2[[#This Row],[6M Return vs Nifty]]-AVERAGE(Table2[6M Return vs Nifty]))/_xlfn.STDEV.P(Table2[6M Return vs Nifty])</f>
        <v>0.31151531859814807</v>
      </c>
      <c r="M271">
        <v>-1.7377826388178099</v>
      </c>
      <c r="N271">
        <f>(Table2[[#This Row],[1W Return vs Nifty]]-AVERAGE(Table2[1W Return vs Nifty]))/_xlfn.STDEV.P(Table2[1W Return vs Nifty])</f>
        <v>0.47940494315148952</v>
      </c>
      <c r="O271">
        <v>191.49</v>
      </c>
      <c r="P271">
        <v>190.770851042836</v>
      </c>
      <c r="Q271">
        <v>175.03258459189499</v>
      </c>
      <c r="R271">
        <v>41.005123502237801</v>
      </c>
      <c r="S271" s="1">
        <f>(Table2[[#This Row],[Close Price]]-Table2[[#This Row],[20D EMA]])/Table2[[#This Row],[20D EMA]]</f>
        <v>-1.4465507337197817E-2</v>
      </c>
      <c r="T271" s="1">
        <f>(Table2[[#This Row],[Close Price]]-Table2[[#This Row],[50D EMA]])/Table2[[#This Row],[50D EMA]]</f>
        <v>-1.0750337546984574E-2</v>
      </c>
      <c r="U271" s="1">
        <f>(Table2[[#This Row],[Close Price]]-Table2[[#This Row],[200D EMA]])/Table2[[#This Row],[200D EMA]]</f>
        <v>7.8199241815565451E-2</v>
      </c>
      <c r="V271">
        <v>0.819343242161783</v>
      </c>
      <c r="W271">
        <v>187.6</v>
      </c>
      <c r="X271">
        <v>191.38</v>
      </c>
      <c r="Y271">
        <v>187.6</v>
      </c>
      <c r="Z271">
        <v>197.25</v>
      </c>
      <c r="AA271">
        <v>182.35</v>
      </c>
      <c r="AB271">
        <v>200.1</v>
      </c>
      <c r="AC271" s="1">
        <f>(Table2[[#This Row],[Close Price]]/Table2[[#This Row],[Day Low]])-1</f>
        <v>5.9701492537314049E-3</v>
      </c>
      <c r="AD271" s="1">
        <f>(Table2[[#This Row],[Day High]]/Table2[[#This Row],[Close Price]])-1</f>
        <v>1.4094955489614147E-2</v>
      </c>
      <c r="AE271" s="1">
        <f>(Table2[[#This Row],[Close Price]]/Table2[[#This Row],[Current Week Low]])-1</f>
        <v>5.9701492537314049E-3</v>
      </c>
      <c r="AF271" s="1">
        <f>(Table2[[#This Row],[Current Week High]]/Table2[[#This Row],[Close Price]])-1</f>
        <v>4.5199236964815537E-2</v>
      </c>
      <c r="AG271" s="1">
        <f>(Table2[[#This Row],[Close Price]]/Table2[[#This Row],[Current Month Low]])-1</f>
        <v>3.4932821497120958E-2</v>
      </c>
      <c r="AH271" s="1">
        <f>(Table2[[#This Row],[Current Month High]]/Table2[[#This Row],[Close Price]])-1</f>
        <v>6.0300974989402345E-2</v>
      </c>
      <c r="AI271">
        <v>9.4690546841882099</v>
      </c>
      <c r="AJ271">
        <v>37.500910746812302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-0.04</v>
      </c>
      <c r="AM271" t="s">
        <v>3165</v>
      </c>
      <c r="AN271">
        <v>2.4500000000000002</v>
      </c>
      <c r="AO271" t="s">
        <v>3166</v>
      </c>
      <c r="AP271">
        <v>8.8234886504890003E-2</v>
      </c>
      <c r="AQ271">
        <f>(Table2[[#This Row],[Sharpe Ratio]]-AVERAGE(Table2[Sharpe Ratio]))/_xlfn.STDEV.P(Table2[Sharpe Ratio])</f>
        <v>0.32516870530502268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1.8661395496743378</v>
      </c>
      <c r="AS271">
        <f>_xlfn.RANK.AVG(Table2[[#This Row],[1Y Return vs Nifty Z-Score]],Table2[1Y Return vs Nifty Z-Score])</f>
        <v>412</v>
      </c>
      <c r="AT271">
        <f>_xlfn.RANK.AVG(Table2[[#This Row],[6M Return vs Nifty Z-Score]],Table2[6M Return vs Nifty Z-Score])</f>
        <v>224</v>
      </c>
      <c r="AU271">
        <f>_xlfn.RANK.AVG(Table2[[#This Row],[Sharpe Ratio Z-Score]],Table2[Sharpe Ratio Z-Score])</f>
        <v>258</v>
      </c>
      <c r="AV271">
        <f>(Table2[[#This Row],[Rank 1Y]]+Table2[[#This Row],[Rank 6M]]+Table2[[#This Row],[Rank Sharpe]])/3</f>
        <v>298</v>
      </c>
    </row>
    <row r="272" spans="1:48" x14ac:dyDescent="0.3">
      <c r="A272" t="s">
        <v>831</v>
      </c>
      <c r="B272" t="s">
        <v>832</v>
      </c>
      <c r="C272" t="s">
        <v>3129</v>
      </c>
      <c r="D272" t="s">
        <v>231</v>
      </c>
      <c r="E272">
        <v>18526.411041854899</v>
      </c>
      <c r="F272">
        <v>425.85</v>
      </c>
      <c r="G272">
        <v>16.414214773777498</v>
      </c>
      <c r="H272">
        <f>(Table2[[#This Row],[1Y Return vs Nifty]]-AVERAGE(Table2[1Y Return vs Nifty]))/_xlfn.STDEV.P(Table2[1Y Return vs Nifty])</f>
        <v>-0.12479293536264088</v>
      </c>
      <c r="I272">
        <v>-1.8522837752702399</v>
      </c>
      <c r="J272">
        <f>(Table2[[#This Row],[1M Return vs Nifty]]-AVERAGE(Table2[1M Return vs Nifty]))/_xlfn.STDEV.P(Table2[1M Return vs Nifty])</f>
        <v>-3.2318550073577798E-2</v>
      </c>
      <c r="K272">
        <v>15.712870750972201</v>
      </c>
      <c r="L272">
        <f>(Table2[[#This Row],[6M Return vs Nifty]]-AVERAGE(Table2[6M Return vs Nifty]))/_xlfn.STDEV.P(Table2[6M Return vs Nifty])</f>
        <v>0.38762020330010649</v>
      </c>
      <c r="M272">
        <v>-3.1049062547038599</v>
      </c>
      <c r="N272">
        <f>(Table2[[#This Row],[1W Return vs Nifty]]-AVERAGE(Table2[1W Return vs Nifty]))/_xlfn.STDEV.P(Table2[1W Return vs Nifty])</f>
        <v>0.21018608582862053</v>
      </c>
      <c r="O272">
        <v>439.22</v>
      </c>
      <c r="P272">
        <v>446.73043330400702</v>
      </c>
      <c r="Q272">
        <v>400.531602816087</v>
      </c>
      <c r="R272">
        <v>37.2074472770393</v>
      </c>
      <c r="S272" s="1">
        <f>(Table2[[#This Row],[Close Price]]-Table2[[#This Row],[20D EMA]])/Table2[[#This Row],[20D EMA]]</f>
        <v>-3.0440326032512188E-2</v>
      </c>
      <c r="T272" s="1">
        <f>(Table2[[#This Row],[Close Price]]-Table2[[#This Row],[50D EMA]])/Table2[[#This Row],[50D EMA]]</f>
        <v>-4.6740566004370557E-2</v>
      </c>
      <c r="U272" s="1">
        <f>(Table2[[#This Row],[Close Price]]-Table2[[#This Row],[200D EMA]])/Table2[[#This Row],[200D EMA]]</f>
        <v>6.3211983788301784E-2</v>
      </c>
      <c r="V272">
        <v>0.43314525020211803</v>
      </c>
      <c r="W272">
        <v>407</v>
      </c>
      <c r="X272">
        <v>443.2</v>
      </c>
      <c r="Y272">
        <v>407</v>
      </c>
      <c r="Z272">
        <v>443.2</v>
      </c>
      <c r="AA272">
        <v>407</v>
      </c>
      <c r="AB272">
        <v>453.8</v>
      </c>
      <c r="AC272" s="1">
        <f>(Table2[[#This Row],[Close Price]]/Table2[[#This Row],[Day Low]])-1</f>
        <v>4.6314496314496356E-2</v>
      </c>
      <c r="AD272" s="1">
        <f>(Table2[[#This Row],[Day High]]/Table2[[#This Row],[Close Price]])-1</f>
        <v>4.0742045321122466E-2</v>
      </c>
      <c r="AE272" s="1">
        <f>(Table2[[#This Row],[Close Price]]/Table2[[#This Row],[Current Week Low]])-1</f>
        <v>4.6314496314496356E-2</v>
      </c>
      <c r="AF272" s="1">
        <f>(Table2[[#This Row],[Current Week High]]/Table2[[#This Row],[Close Price]])-1</f>
        <v>4.0742045321122466E-2</v>
      </c>
      <c r="AG272" s="1">
        <f>(Table2[[#This Row],[Close Price]]/Table2[[#This Row],[Current Month Low]])-1</f>
        <v>4.6314496314496356E-2</v>
      </c>
      <c r="AH272" s="1">
        <f>(Table2[[#This Row],[Current Month High]]/Table2[[#This Row],[Close Price]])-1</f>
        <v>6.5633439004344263E-2</v>
      </c>
      <c r="AI272">
        <v>35.599389456381303</v>
      </c>
      <c r="AJ272">
        <v>50.4238784881667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-0.04</v>
      </c>
      <c r="AM272" t="s">
        <v>3165</v>
      </c>
      <c r="AN272">
        <v>-2.38</v>
      </c>
      <c r="AO272" t="s">
        <v>3165</v>
      </c>
      <c r="AP272">
        <v>5.3483969510522998E-2</v>
      </c>
      <c r="AQ272">
        <f>(Table2[[#This Row],[Sharpe Ratio]]-AVERAGE(Table2[Sharpe Ratio]))/_xlfn.STDEV.P(Table2[Sharpe Ratio])</f>
        <v>-8.3695144332360027E-2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337</v>
      </c>
      <c r="AT272">
        <f>_xlfn.RANK.AVG(Table2[[#This Row],[6M Return vs Nifty Z-Score]],Table2[6M Return vs Nifty Z-Score])</f>
        <v>204</v>
      </c>
      <c r="AU272">
        <f>_xlfn.RANK.AVG(Table2[[#This Row],[Sharpe Ratio Z-Score]],Table2[Sharpe Ratio Z-Score])</f>
        <v>355</v>
      </c>
      <c r="AV272">
        <f>(Table2[[#This Row],[Rank 1Y]]+Table2[[#This Row],[Rank 6M]]+Table2[[#This Row],[Rank Sharpe]])/3</f>
        <v>298.66666666666669</v>
      </c>
    </row>
    <row r="273" spans="1:48" x14ac:dyDescent="0.3">
      <c r="A273" t="s">
        <v>1655</v>
      </c>
      <c r="B273" t="s">
        <v>1656</v>
      </c>
      <c r="C273" t="s">
        <v>3129</v>
      </c>
      <c r="D273" t="s">
        <v>1610</v>
      </c>
      <c r="E273">
        <v>5253.8883553799997</v>
      </c>
      <c r="F273">
        <v>439.95</v>
      </c>
      <c r="G273">
        <v>14.2625138434734</v>
      </c>
      <c r="H273">
        <f>(Table2[[#This Row],[1Y Return vs Nifty]]-AVERAGE(Table2[1Y Return vs Nifty]))/_xlfn.STDEV.P(Table2[1Y Return vs Nifty])</f>
        <v>-0.16162540441011689</v>
      </c>
      <c r="I273">
        <v>8.9391891783029696</v>
      </c>
      <c r="J273">
        <f>(Table2[[#This Row],[1M Return vs Nifty]]-AVERAGE(Table2[1M Return vs Nifty]))/_xlfn.STDEV.P(Table2[1M Return vs Nifty])</f>
        <v>1.2090278532949859</v>
      </c>
      <c r="K273">
        <v>14.9839072835944</v>
      </c>
      <c r="L273">
        <f>(Table2[[#This Row],[6M Return vs Nifty]]-AVERAGE(Table2[6M Return vs Nifty]))/_xlfn.STDEV.P(Table2[6M Return vs Nifty])</f>
        <v>0.36253160313514704</v>
      </c>
      <c r="M273">
        <v>-0.87867049820471399</v>
      </c>
      <c r="N273">
        <f>(Table2[[#This Row],[1W Return vs Nifty]]-AVERAGE(Table2[1W Return vs Nifty]))/_xlfn.STDEV.P(Table2[1W Return vs Nifty])</f>
        <v>0.64858436929881724</v>
      </c>
      <c r="O273">
        <v>427.47</v>
      </c>
      <c r="P273">
        <v>414.69976531255998</v>
      </c>
      <c r="Q273">
        <v>379.51118220043099</v>
      </c>
      <c r="R273">
        <v>56.054299462734797</v>
      </c>
      <c r="S273" s="1">
        <f>(Table2[[#This Row],[Close Price]]-Table2[[#This Row],[20D EMA]])/Table2[[#This Row],[20D EMA]]</f>
        <v>2.9195031230261681E-2</v>
      </c>
      <c r="T273" s="1">
        <f>(Table2[[#This Row],[Close Price]]-Table2[[#This Row],[50D EMA]])/Table2[[#This Row],[50D EMA]]</f>
        <v>6.0887988852390273E-2</v>
      </c>
      <c r="U273" s="1">
        <f>(Table2[[#This Row],[Close Price]]-Table2[[#This Row],[200D EMA]])/Table2[[#This Row],[200D EMA]]</f>
        <v>0.15925437940758616</v>
      </c>
      <c r="V273">
        <v>1.0551519887070999</v>
      </c>
      <c r="W273">
        <v>408.25</v>
      </c>
      <c r="X273">
        <v>444</v>
      </c>
      <c r="Y273">
        <v>408.25</v>
      </c>
      <c r="Z273">
        <v>448</v>
      </c>
      <c r="AA273">
        <v>390.1</v>
      </c>
      <c r="AB273">
        <v>459</v>
      </c>
      <c r="AC273" s="1">
        <f>(Table2[[#This Row],[Close Price]]/Table2[[#This Row],[Day Low]])-1</f>
        <v>7.7648499693814932E-2</v>
      </c>
      <c r="AD273" s="1">
        <f>(Table2[[#This Row],[Day High]]/Table2[[#This Row],[Close Price]])-1</f>
        <v>9.2055915444937408E-3</v>
      </c>
      <c r="AE273" s="1">
        <f>(Table2[[#This Row],[Close Price]]/Table2[[#This Row],[Current Week Low]])-1</f>
        <v>7.7648499693814932E-2</v>
      </c>
      <c r="AF273" s="1">
        <f>(Table2[[#This Row],[Current Week High]]/Table2[[#This Row],[Close Price]])-1</f>
        <v>1.8297533810660349E-2</v>
      </c>
      <c r="AG273" s="1">
        <f>(Table2[[#This Row],[Close Price]]/Table2[[#This Row],[Current Month Low]])-1</f>
        <v>0.12778774673160709</v>
      </c>
      <c r="AH273" s="1">
        <f>(Table2[[#This Row],[Current Month High]]/Table2[[#This Row],[Close Price]])-1</f>
        <v>4.3300375042618411E-2</v>
      </c>
      <c r="AI273">
        <v>4.3300375042618402</v>
      </c>
      <c r="AJ273">
        <v>54.233128834355803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0.18</v>
      </c>
      <c r="AM273" t="s">
        <v>3166</v>
      </c>
      <c r="AN273">
        <v>9.4499999999999993</v>
      </c>
      <c r="AO273" t="s">
        <v>3166</v>
      </c>
      <c r="AP273">
        <v>6.4574469678255003E-2</v>
      </c>
      <c r="AQ273">
        <f>(Table2[[#This Row],[Sharpe Ratio]]-AVERAGE(Table2[Sharpe Ratio]))/_xlfn.STDEV.P(Table2[Sharpe Ratio])</f>
        <v>4.6790753168358373E-2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2.1053091744871915</v>
      </c>
      <c r="AS273">
        <f>_xlfn.RANK.AVG(Table2[[#This Row],[1Y Return vs Nifty Z-Score]],Table2[1Y Return vs Nifty Z-Score])</f>
        <v>360</v>
      </c>
      <c r="AT273">
        <f>_xlfn.RANK.AVG(Table2[[#This Row],[6M Return vs Nifty Z-Score]],Table2[6M Return vs Nifty Z-Score])</f>
        <v>209</v>
      </c>
      <c r="AU273">
        <f>_xlfn.RANK.AVG(Table2[[#This Row],[Sharpe Ratio Z-Score]],Table2[Sharpe Ratio Z-Score])</f>
        <v>330</v>
      </c>
      <c r="AV273">
        <f>(Table2[[#This Row],[Rank 1Y]]+Table2[[#This Row],[Rank 6M]]+Table2[[#This Row],[Rank Sharpe]])/3</f>
        <v>299.66666666666669</v>
      </c>
    </row>
    <row r="274" spans="1:48" x14ac:dyDescent="0.3">
      <c r="A274" t="s">
        <v>1659</v>
      </c>
      <c r="B274" t="s">
        <v>1660</v>
      </c>
      <c r="C274" t="s">
        <v>3134</v>
      </c>
      <c r="D274" t="s">
        <v>454</v>
      </c>
      <c r="E274">
        <v>5251.6679348099997</v>
      </c>
      <c r="F274">
        <v>1990.65</v>
      </c>
      <c r="G274">
        <v>0.75046492815716004</v>
      </c>
      <c r="H274">
        <f>(Table2[[#This Row],[1Y Return vs Nifty]]-AVERAGE(Table2[1Y Return vs Nifty]))/_xlfn.STDEV.P(Table2[1Y Return vs Nifty])</f>
        <v>-0.39292247568620264</v>
      </c>
      <c r="I274">
        <v>-9.7100488536546798</v>
      </c>
      <c r="J274">
        <f>(Table2[[#This Row],[1M Return vs Nifty]]-AVERAGE(Table2[1M Return vs Nifty]))/_xlfn.STDEV.P(Table2[1M Return vs Nifty])</f>
        <v>-0.93619964772650455</v>
      </c>
      <c r="K274">
        <v>33.732536634660399</v>
      </c>
      <c r="L274">
        <f>(Table2[[#This Row],[6M Return vs Nifty]]-AVERAGE(Table2[6M Return vs Nifty]))/_xlfn.STDEV.P(Table2[6M Return vs Nifty])</f>
        <v>1.0077996947199559</v>
      </c>
      <c r="M274">
        <v>-6.1154834257764801</v>
      </c>
      <c r="N274">
        <f>(Table2[[#This Row],[1W Return vs Nifty]]-AVERAGE(Table2[1W Return vs Nifty]))/_xlfn.STDEV.P(Table2[1W Return vs Nifty])</f>
        <v>-0.38266750580009867</v>
      </c>
      <c r="O274">
        <v>2024.59</v>
      </c>
      <c r="P274">
        <v>1897.6616392521501</v>
      </c>
      <c r="Q274">
        <v>1649.8757296405799</v>
      </c>
      <c r="R274">
        <v>42.004707607840899</v>
      </c>
      <c r="S274" s="1">
        <f>(Table2[[#This Row],[Close Price]]-Table2[[#This Row],[20D EMA]])/Table2[[#This Row],[20D EMA]]</f>
        <v>-1.6763887997075868E-2</v>
      </c>
      <c r="T274" s="1">
        <f>(Table2[[#This Row],[Close Price]]-Table2[[#This Row],[50D EMA]])/Table2[[#This Row],[50D EMA]]</f>
        <v>4.9001549498832599E-2</v>
      </c>
      <c r="U274" s="1">
        <f>(Table2[[#This Row],[Close Price]]-Table2[[#This Row],[200D EMA]])/Table2[[#This Row],[200D EMA]]</f>
        <v>0.20654541686824904</v>
      </c>
      <c r="V274">
        <v>0.40348124832660198</v>
      </c>
      <c r="W274">
        <v>1918</v>
      </c>
      <c r="X274">
        <v>2054.9499999999998</v>
      </c>
      <c r="Y274">
        <v>1914</v>
      </c>
      <c r="Z274">
        <v>2060</v>
      </c>
      <c r="AA274">
        <v>1914</v>
      </c>
      <c r="AB274">
        <v>2273.25</v>
      </c>
      <c r="AC274" s="1">
        <f>(Table2[[#This Row],[Close Price]]/Table2[[#This Row],[Day Low]])-1</f>
        <v>3.787799791449431E-2</v>
      </c>
      <c r="AD274" s="1">
        <f>(Table2[[#This Row],[Day High]]/Table2[[#This Row],[Close Price]])-1</f>
        <v>3.2301007208700439E-2</v>
      </c>
      <c r="AE274" s="1">
        <f>(Table2[[#This Row],[Close Price]]/Table2[[#This Row],[Current Week Low]])-1</f>
        <v>4.0047021943573791E-2</v>
      </c>
      <c r="AF274" s="1">
        <f>(Table2[[#This Row],[Current Week High]]/Table2[[#This Row],[Close Price]])-1</f>
        <v>3.4837867028357561E-2</v>
      </c>
      <c r="AG274" s="1">
        <f>(Table2[[#This Row],[Close Price]]/Table2[[#This Row],[Current Month Low]])-1</f>
        <v>4.0047021943573791E-2</v>
      </c>
      <c r="AH274" s="1">
        <f>(Table2[[#This Row],[Current Month High]]/Table2[[#This Row],[Close Price]])-1</f>
        <v>0.1419636802049582</v>
      </c>
      <c r="AI274">
        <v>20.061286514454999</v>
      </c>
      <c r="AJ274">
        <v>69.272959183673393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0.28999999999999998</v>
      </c>
      <c r="AM274" t="s">
        <v>3166</v>
      </c>
      <c r="AN274">
        <v>-0.87</v>
      </c>
      <c r="AO274" t="s">
        <v>3165</v>
      </c>
      <c r="AP274">
        <v>4.7909312937347001E-2</v>
      </c>
      <c r="AQ274">
        <f>(Table2[[#This Row],[Sharpe Ratio]]-AVERAGE(Table2[Sharpe Ratio]))/_xlfn.STDEV.P(Table2[Sharpe Ratio])</f>
        <v>-0.14928407677073394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-0.85327401126358382</v>
      </c>
      <c r="AS274">
        <f>_xlfn.RANK.AVG(Table2[[#This Row],[1Y Return vs Nifty Z-Score]],Table2[1Y Return vs Nifty Z-Score])</f>
        <v>434</v>
      </c>
      <c r="AT274">
        <f>_xlfn.RANK.AVG(Table2[[#This Row],[6M Return vs Nifty Z-Score]],Table2[6M Return vs Nifty Z-Score])</f>
        <v>88</v>
      </c>
      <c r="AU274">
        <f>_xlfn.RANK.AVG(Table2[[#This Row],[Sharpe Ratio Z-Score]],Table2[Sharpe Ratio Z-Score])</f>
        <v>378</v>
      </c>
      <c r="AV274">
        <f>(Table2[[#This Row],[Rank 1Y]]+Table2[[#This Row],[Rank 6M]]+Table2[[#This Row],[Rank Sharpe]])/3</f>
        <v>300</v>
      </c>
    </row>
    <row r="275" spans="1:48" x14ac:dyDescent="0.3">
      <c r="A275" t="s">
        <v>819</v>
      </c>
      <c r="B275" t="s">
        <v>820</v>
      </c>
      <c r="C275" t="s">
        <v>3134</v>
      </c>
      <c r="D275" t="s">
        <v>412</v>
      </c>
      <c r="E275">
        <v>18824.648174545</v>
      </c>
      <c r="F275">
        <v>469.85</v>
      </c>
      <c r="G275">
        <v>42.708790014620298</v>
      </c>
      <c r="H275">
        <f>(Table2[[#This Row],[1Y Return vs Nifty]]-AVERAGE(Table2[1Y Return vs Nifty]))/_xlfn.STDEV.P(Table2[1Y Return vs Nifty])</f>
        <v>0.32531335730787203</v>
      </c>
      <c r="I275">
        <v>5.7030634407430103</v>
      </c>
      <c r="J275">
        <f>(Table2[[#This Row],[1M Return vs Nifty]]-AVERAGE(Table2[1M Return vs Nifty]))/_xlfn.STDEV.P(Table2[1M Return vs Nifty])</f>
        <v>0.83677532924650921</v>
      </c>
      <c r="K275">
        <v>14.2716061814308</v>
      </c>
      <c r="L275">
        <f>(Table2[[#This Row],[6M Return vs Nifty]]-AVERAGE(Table2[6M Return vs Nifty]))/_xlfn.STDEV.P(Table2[6M Return vs Nifty])</f>
        <v>0.33801646849674588</v>
      </c>
      <c r="M275">
        <v>-1.8822530298681099</v>
      </c>
      <c r="N275">
        <f>(Table2[[#This Row],[1W Return vs Nifty]]-AVERAGE(Table2[1W Return vs Nifty]))/_xlfn.STDEV.P(Table2[1W Return vs Nifty])</f>
        <v>0.45095531859406274</v>
      </c>
      <c r="O275">
        <v>497.09</v>
      </c>
      <c r="P275">
        <v>500.250864860717</v>
      </c>
      <c r="Q275">
        <v>444.73212796968102</v>
      </c>
      <c r="R275">
        <v>24.770879801109</v>
      </c>
      <c r="S275" s="1">
        <f>(Table2[[#This Row],[Close Price]]-Table2[[#This Row],[20D EMA]])/Table2[[#This Row],[20D EMA]]</f>
        <v>-5.4798929771268691E-2</v>
      </c>
      <c r="T275" s="1">
        <f>(Table2[[#This Row],[Close Price]]-Table2[[#This Row],[50D EMA]])/Table2[[#This Row],[50D EMA]]</f>
        <v>-6.0771238984627003E-2</v>
      </c>
      <c r="U275" s="1">
        <f>(Table2[[#This Row],[Close Price]]-Table2[[#This Row],[200D EMA]])/Table2[[#This Row],[200D EMA]]</f>
        <v>5.647865411700452E-2</v>
      </c>
      <c r="V275">
        <v>0.45063200612193099</v>
      </c>
      <c r="W275">
        <v>463.6</v>
      </c>
      <c r="X275">
        <v>482.45</v>
      </c>
      <c r="Y275">
        <v>463.6</v>
      </c>
      <c r="Z275">
        <v>496</v>
      </c>
      <c r="AA275">
        <v>463.6</v>
      </c>
      <c r="AB275">
        <v>551.95000000000005</v>
      </c>
      <c r="AC275" s="1">
        <f>(Table2[[#This Row],[Close Price]]/Table2[[#This Row],[Day Low]])-1</f>
        <v>1.3481449525452938E-2</v>
      </c>
      <c r="AD275" s="1">
        <f>(Table2[[#This Row],[Day High]]/Table2[[#This Row],[Close Price]])-1</f>
        <v>2.6817069277428995E-2</v>
      </c>
      <c r="AE275" s="1">
        <f>(Table2[[#This Row],[Close Price]]/Table2[[#This Row],[Current Week Low]])-1</f>
        <v>1.3481449525452938E-2</v>
      </c>
      <c r="AF275" s="1">
        <f>(Table2[[#This Row],[Current Week High]]/Table2[[#This Row],[Close Price]])-1</f>
        <v>5.5656060444822852E-2</v>
      </c>
      <c r="AG275" s="1">
        <f>(Table2[[#This Row],[Close Price]]/Table2[[#This Row],[Current Month Low]])-1</f>
        <v>1.3481449525452938E-2</v>
      </c>
      <c r="AH275" s="1">
        <f>(Table2[[#This Row],[Current Month High]]/Table2[[#This Row],[Close Price]])-1</f>
        <v>0.17473661806959662</v>
      </c>
      <c r="AI275">
        <v>22.241140789613699</v>
      </c>
      <c r="AJ275">
        <v>78.345037008920102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-0.03</v>
      </c>
      <c r="AM275" t="s">
        <v>3165</v>
      </c>
      <c r="AN275">
        <v>-2.02</v>
      </c>
      <c r="AO275" t="s">
        <v>3165</v>
      </c>
      <c r="AP275">
        <v>1.3225107091771E-2</v>
      </c>
      <c r="AQ275">
        <f>(Table2[[#This Row],[Sharpe Ratio]]-AVERAGE(Table2[Sharpe Ratio]))/_xlfn.STDEV.P(Table2[Sharpe Ratio])</f>
        <v>-0.55736303267098608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206</v>
      </c>
      <c r="AT275">
        <f>_xlfn.RANK.AVG(Table2[[#This Row],[6M Return vs Nifty Z-Score]],Table2[6M Return vs Nifty Z-Score])</f>
        <v>217</v>
      </c>
      <c r="AU275">
        <f>_xlfn.RANK.AVG(Table2[[#This Row],[Sharpe Ratio Z-Score]],Table2[Sharpe Ratio Z-Score])</f>
        <v>479</v>
      </c>
      <c r="AV275">
        <f>(Table2[[#This Row],[Rank 1Y]]+Table2[[#This Row],[Rank 6M]]+Table2[[#This Row],[Rank Sharpe]])/3</f>
        <v>300.66666666666669</v>
      </c>
    </row>
    <row r="276" spans="1:48" x14ac:dyDescent="0.3">
      <c r="A276" t="s">
        <v>761</v>
      </c>
      <c r="B276" t="s">
        <v>762</v>
      </c>
      <c r="C276" t="s">
        <v>3120</v>
      </c>
      <c r="D276" t="s">
        <v>220</v>
      </c>
      <c r="E276">
        <v>21207.086493524999</v>
      </c>
      <c r="F276">
        <v>735.45</v>
      </c>
      <c r="G276">
        <v>42.418091761555203</v>
      </c>
      <c r="H276">
        <f>(Table2[[#This Row],[1Y Return vs Nifty]]-AVERAGE(Table2[1Y Return vs Nifty]))/_xlfn.STDEV.P(Table2[1Y Return vs Nifty])</f>
        <v>0.32033723155666816</v>
      </c>
      <c r="I276">
        <v>-8.0131453569133898E-2</v>
      </c>
      <c r="J276">
        <f>(Table2[[#This Row],[1M Return vs Nifty]]-AVERAGE(Table2[1M Return vs Nifty]))/_xlfn.STDEV.P(Table2[1M Return vs Nifty])</f>
        <v>0.17153266840503725</v>
      </c>
      <c r="K276">
        <v>29.494858802655202</v>
      </c>
      <c r="L276">
        <f>(Table2[[#This Row],[6M Return vs Nifty]]-AVERAGE(Table2[6M Return vs Nifty]))/_xlfn.STDEV.P(Table2[6M Return vs Nifty])</f>
        <v>0.86195232442919012</v>
      </c>
      <c r="M276">
        <v>5.1913122941313503</v>
      </c>
      <c r="N276">
        <f>(Table2[[#This Row],[1W Return vs Nifty]]-AVERAGE(Table2[1W Return vs Nifty]))/_xlfn.STDEV.P(Table2[1W Return vs Nifty])</f>
        <v>1.8439070250800775</v>
      </c>
      <c r="O276">
        <v>730.65</v>
      </c>
      <c r="P276">
        <v>720.55951941587603</v>
      </c>
      <c r="Q276">
        <v>620.97987611065696</v>
      </c>
      <c r="R276">
        <v>51.481412796999798</v>
      </c>
      <c r="S276" s="1">
        <f>(Table2[[#This Row],[Close Price]]-Table2[[#This Row],[20D EMA]])/Table2[[#This Row],[20D EMA]]</f>
        <v>6.5694929172655419E-3</v>
      </c>
      <c r="T276" s="1">
        <f>(Table2[[#This Row],[Close Price]]-Table2[[#This Row],[50D EMA]])/Table2[[#This Row],[50D EMA]]</f>
        <v>2.0665163921774345E-2</v>
      </c>
      <c r="U276" s="1">
        <f>(Table2[[#This Row],[Close Price]]-Table2[[#This Row],[200D EMA]])/Table2[[#This Row],[200D EMA]]</f>
        <v>0.18433789611073453</v>
      </c>
      <c r="V276">
        <v>2.0805037443354899</v>
      </c>
      <c r="W276">
        <v>711.1</v>
      </c>
      <c r="X276">
        <v>744.4</v>
      </c>
      <c r="Y276">
        <v>711.1</v>
      </c>
      <c r="Z276">
        <v>780.5</v>
      </c>
      <c r="AA276">
        <v>667.55</v>
      </c>
      <c r="AB276">
        <v>804</v>
      </c>
      <c r="AC276" s="1">
        <f>(Table2[[#This Row],[Close Price]]/Table2[[#This Row],[Day Low]])-1</f>
        <v>3.4242722542539683E-2</v>
      </c>
      <c r="AD276" s="1">
        <f>(Table2[[#This Row],[Day High]]/Table2[[#This Row],[Close Price]])-1</f>
        <v>1.2169420082942306E-2</v>
      </c>
      <c r="AE276" s="1">
        <f>(Table2[[#This Row],[Close Price]]/Table2[[#This Row],[Current Week Low]])-1</f>
        <v>3.4242722542539683E-2</v>
      </c>
      <c r="AF276" s="1">
        <f>(Table2[[#This Row],[Current Week High]]/Table2[[#This Row],[Close Price]])-1</f>
        <v>6.1255013937045355E-2</v>
      </c>
      <c r="AG276" s="1">
        <f>(Table2[[#This Row],[Close Price]]/Table2[[#This Row],[Current Month Low]])-1</f>
        <v>0.10171522732379601</v>
      </c>
      <c r="AH276" s="1">
        <f>(Table2[[#This Row],[Current Month High]]/Table2[[#This Row],[Close Price]])-1</f>
        <v>9.3208239853151076E-2</v>
      </c>
      <c r="AI276">
        <v>9.3208239853150996</v>
      </c>
      <c r="AJ276">
        <v>73.8652482269503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7.0000000000000007E-2</v>
      </c>
      <c r="AM276" t="s">
        <v>3166</v>
      </c>
      <c r="AN276">
        <v>8.39</v>
      </c>
      <c r="AO276" t="s">
        <v>3166</v>
      </c>
      <c r="AP276">
        <v>-1.4957177834694E-2</v>
      </c>
      <c r="AQ276">
        <f>(Table2[[#This Row],[Sharpe Ratio]]-AVERAGE(Table2[Sharpe Ratio]))/_xlfn.STDEV.P(Table2[Sharpe Ratio])</f>
        <v>-0.88894327581909782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2.308785973651875</v>
      </c>
      <c r="AS276">
        <f>_xlfn.RANK.AVG(Table2[[#This Row],[1Y Return vs Nifty Z-Score]],Table2[1Y Return vs Nifty Z-Score])</f>
        <v>208</v>
      </c>
      <c r="AT276">
        <f>_xlfn.RANK.AVG(Table2[[#This Row],[6M Return vs Nifty Z-Score]],Table2[6M Return vs Nifty Z-Score])</f>
        <v>102</v>
      </c>
      <c r="AU276">
        <f>_xlfn.RANK.AVG(Table2[[#This Row],[Sharpe Ratio Z-Score]],Table2[Sharpe Ratio Z-Score])</f>
        <v>595</v>
      </c>
      <c r="AV276">
        <f>(Table2[[#This Row],[Rank 1Y]]+Table2[[#This Row],[Rank 6M]]+Table2[[#This Row],[Rank Sharpe]])/3</f>
        <v>301.66666666666669</v>
      </c>
    </row>
    <row r="277" spans="1:48" x14ac:dyDescent="0.3">
      <c r="A277" t="s">
        <v>325</v>
      </c>
      <c r="B277" t="s">
        <v>326</v>
      </c>
      <c r="C277" t="s">
        <v>3133</v>
      </c>
      <c r="D277" t="s">
        <v>138</v>
      </c>
      <c r="E277">
        <v>82425.951860159999</v>
      </c>
      <c r="F277">
        <v>2964.3</v>
      </c>
      <c r="G277">
        <v>55.1079420990838</v>
      </c>
      <c r="H277">
        <f>(Table2[[#This Row],[1Y Return vs Nifty]]-AVERAGE(Table2[1Y Return vs Nifty]))/_xlfn.STDEV.P(Table2[1Y Return vs Nifty])</f>
        <v>0.53756004035476068</v>
      </c>
      <c r="I277">
        <v>1.9648841900680201</v>
      </c>
      <c r="J277">
        <f>(Table2[[#This Row],[1M Return vs Nifty]]-AVERAGE(Table2[1M Return vs Nifty]))/_xlfn.STDEV.P(Table2[1M Return vs Nifty])</f>
        <v>0.40677143747602607</v>
      </c>
      <c r="K277">
        <v>7.6549051840871796</v>
      </c>
      <c r="L277">
        <f>(Table2[[#This Row],[6M Return vs Nifty]]-AVERAGE(Table2[6M Return vs Nifty]))/_xlfn.STDEV.P(Table2[6M Return vs Nifty])</f>
        <v>0.1102907001114178</v>
      </c>
      <c r="M277">
        <v>-6.3884670082538202</v>
      </c>
      <c r="N277">
        <f>(Table2[[#This Row],[1W Return vs Nifty]]-AVERAGE(Table2[1W Return vs Nifty]))/_xlfn.STDEV.P(Table2[1W Return vs Nifty])</f>
        <v>-0.43642440626503676</v>
      </c>
      <c r="O277">
        <v>3040.87</v>
      </c>
      <c r="P277">
        <v>3019.4667955264499</v>
      </c>
      <c r="Q277">
        <v>2720.0214733371599</v>
      </c>
      <c r="R277">
        <v>42.567587596606202</v>
      </c>
      <c r="S277" s="1">
        <f>(Table2[[#This Row],[Close Price]]-Table2[[#This Row],[20D EMA]])/Table2[[#This Row],[20D EMA]]</f>
        <v>-2.5180293797498646E-2</v>
      </c>
      <c r="T277" s="1">
        <f>(Table2[[#This Row],[Close Price]]-Table2[[#This Row],[50D EMA]])/Table2[[#This Row],[50D EMA]]</f>
        <v>-1.8270376613574019E-2</v>
      </c>
      <c r="U277" s="1">
        <f>(Table2[[#This Row],[Close Price]]-Table2[[#This Row],[200D EMA]])/Table2[[#This Row],[200D EMA]]</f>
        <v>8.9807572865642865E-2</v>
      </c>
      <c r="V277">
        <v>0.74576324743610101</v>
      </c>
      <c r="W277">
        <v>2870.1</v>
      </c>
      <c r="X277">
        <v>3012.95</v>
      </c>
      <c r="Y277">
        <v>2870.1</v>
      </c>
      <c r="Z277">
        <v>3175.8</v>
      </c>
      <c r="AA277">
        <v>2833.4</v>
      </c>
      <c r="AB277">
        <v>3279.95</v>
      </c>
      <c r="AC277" s="1">
        <f>(Table2[[#This Row],[Close Price]]/Table2[[#This Row],[Day Low]])-1</f>
        <v>3.2821156057280421E-2</v>
      </c>
      <c r="AD277" s="1">
        <f>(Table2[[#This Row],[Day High]]/Table2[[#This Row],[Close Price]])-1</f>
        <v>1.6411969098943935E-2</v>
      </c>
      <c r="AE277" s="1">
        <f>(Table2[[#This Row],[Close Price]]/Table2[[#This Row],[Current Week Low]])-1</f>
        <v>3.2821156057280421E-2</v>
      </c>
      <c r="AF277" s="1">
        <f>(Table2[[#This Row],[Current Week High]]/Table2[[#This Row],[Close Price]])-1</f>
        <v>7.1349053739500068E-2</v>
      </c>
      <c r="AG277" s="1">
        <f>(Table2[[#This Row],[Close Price]]/Table2[[#This Row],[Current Month Low]])-1</f>
        <v>4.6198912966753714E-2</v>
      </c>
      <c r="AH277" s="1">
        <f>(Table2[[#This Row],[Current Month High]]/Table2[[#This Row],[Close Price]])-1</f>
        <v>0.1064838241743411</v>
      </c>
      <c r="AI277">
        <v>14.789326316499601</v>
      </c>
      <c r="AJ277">
        <v>91.393336776859499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0.04</v>
      </c>
      <c r="AM277" t="s">
        <v>3166</v>
      </c>
      <c r="AN277">
        <v>3.8</v>
      </c>
      <c r="AO277" t="s">
        <v>3166</v>
      </c>
      <c r="AP277">
        <v>2.2029547214024999E-2</v>
      </c>
      <c r="AQ277">
        <f>(Table2[[#This Row],[Sharpe Ratio]]-AVERAGE(Table2[Sharpe Ratio]))/_xlfn.STDEV.P(Table2[Sharpe Ratio])</f>
        <v>-0.45377390197638839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0.16442386970077938</v>
      </c>
      <c r="AS277">
        <f>_xlfn.RANK.AVG(Table2[[#This Row],[1Y Return vs Nifty Z-Score]],Table2[1Y Return vs Nifty Z-Score])</f>
        <v>159</v>
      </c>
      <c r="AT277">
        <f>_xlfn.RANK.AVG(Table2[[#This Row],[6M Return vs Nifty Z-Score]],Table2[6M Return vs Nifty Z-Score])</f>
        <v>292</v>
      </c>
      <c r="AU277">
        <f>_xlfn.RANK.AVG(Table2[[#This Row],[Sharpe Ratio Z-Score]],Table2[Sharpe Ratio Z-Score])</f>
        <v>455</v>
      </c>
      <c r="AV277">
        <f>(Table2[[#This Row],[Rank 1Y]]+Table2[[#This Row],[Rank 6M]]+Table2[[#This Row],[Rank Sharpe]])/3</f>
        <v>302</v>
      </c>
    </row>
    <row r="278" spans="1:48" x14ac:dyDescent="0.3">
      <c r="A278" t="s">
        <v>622</v>
      </c>
      <c r="B278" t="s">
        <v>623</v>
      </c>
      <c r="C278" t="s">
        <v>3124</v>
      </c>
      <c r="D278" t="s">
        <v>51</v>
      </c>
      <c r="E278">
        <v>29797.845746840001</v>
      </c>
      <c r="F278">
        <v>1918.55</v>
      </c>
      <c r="G278">
        <v>22.302312693646101</v>
      </c>
      <c r="H278">
        <f>(Table2[[#This Row],[1Y Return vs Nifty]]-AVERAGE(Table2[1Y Return vs Nifty]))/_xlfn.STDEV.P(Table2[1Y Return vs Nifty])</f>
        <v>-2.4001426037310234E-2</v>
      </c>
      <c r="I278">
        <v>5.09112530586291</v>
      </c>
      <c r="J278">
        <f>(Table2[[#This Row],[1M Return vs Nifty]]-AVERAGE(Table2[1M Return vs Nifty]))/_xlfn.STDEV.P(Table2[1M Return vs Nifty])</f>
        <v>0.76638390019085323</v>
      </c>
      <c r="K278">
        <v>-1.7131297368781</v>
      </c>
      <c r="L278">
        <f>(Table2[[#This Row],[6M Return vs Nifty]]-AVERAGE(Table2[6M Return vs Nifty]))/_xlfn.STDEV.P(Table2[6M Return vs Nifty])</f>
        <v>-0.21212721653524177</v>
      </c>
      <c r="M278">
        <v>2.3169683025503902</v>
      </c>
      <c r="N278">
        <f>(Table2[[#This Row],[1W Return vs Nifty]]-AVERAGE(Table2[1W Return vs Nifty]))/_xlfn.STDEV.P(Table2[1W Return vs Nifty])</f>
        <v>1.2778809569364495</v>
      </c>
      <c r="O278">
        <v>1865.81</v>
      </c>
      <c r="P278">
        <v>1867.9639722916099</v>
      </c>
      <c r="Q278">
        <v>1754.6967785949801</v>
      </c>
      <c r="R278">
        <v>66.931167845567103</v>
      </c>
      <c r="S278" s="1">
        <f>(Table2[[#This Row],[Close Price]]-Table2[[#This Row],[20D EMA]])/Table2[[#This Row],[20D EMA]]</f>
        <v>2.8266543753115273E-2</v>
      </c>
      <c r="T278" s="1">
        <f>(Table2[[#This Row],[Close Price]]-Table2[[#This Row],[50D EMA]])/Table2[[#This Row],[50D EMA]]</f>
        <v>2.7080836921244956E-2</v>
      </c>
      <c r="U278" s="1">
        <f>(Table2[[#This Row],[Close Price]]-Table2[[#This Row],[200D EMA]])/Table2[[#This Row],[200D EMA]]</f>
        <v>9.3379792682027007E-2</v>
      </c>
      <c r="V278">
        <v>1.1883702693209299</v>
      </c>
      <c r="W278">
        <v>1900.45</v>
      </c>
      <c r="X278">
        <v>1930</v>
      </c>
      <c r="Y278">
        <v>1870.05</v>
      </c>
      <c r="Z278">
        <v>1930</v>
      </c>
      <c r="AA278">
        <v>1666</v>
      </c>
      <c r="AB278">
        <v>1932.15</v>
      </c>
      <c r="AC278" s="1">
        <f>(Table2[[#This Row],[Close Price]]/Table2[[#This Row],[Day Low]])-1</f>
        <v>9.5240600910311279E-3</v>
      </c>
      <c r="AD278" s="1">
        <f>(Table2[[#This Row],[Day High]]/Table2[[#This Row],[Close Price]])-1</f>
        <v>5.9680487868443155E-3</v>
      </c>
      <c r="AE278" s="1">
        <f>(Table2[[#This Row],[Close Price]]/Table2[[#This Row],[Current Week Low]])-1</f>
        <v>2.5935135424186573E-2</v>
      </c>
      <c r="AF278" s="1">
        <f>(Table2[[#This Row],[Current Week High]]/Table2[[#This Row],[Close Price]])-1</f>
        <v>5.9680487868443155E-3</v>
      </c>
      <c r="AG278" s="1">
        <f>(Table2[[#This Row],[Close Price]]/Table2[[#This Row],[Current Month Low]])-1</f>
        <v>0.15159063625450186</v>
      </c>
      <c r="AH278" s="1">
        <f>(Table2[[#This Row],[Current Month High]]/Table2[[#This Row],[Close Price]])-1</f>
        <v>7.0886867686534849E-3</v>
      </c>
      <c r="AI278">
        <v>5.8090745615178196</v>
      </c>
      <c r="AJ278">
        <v>54.168508176302701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-0.03</v>
      </c>
      <c r="AM278" t="s">
        <v>3165</v>
      </c>
      <c r="AN278">
        <v>12.71</v>
      </c>
      <c r="AO278" t="s">
        <v>3166</v>
      </c>
      <c r="AP278">
        <v>0.100584631415452</v>
      </c>
      <c r="AQ278">
        <f>(Table2[[#This Row],[Sharpe Ratio]]-AVERAGE(Table2[Sharpe Ratio]))/_xlfn.STDEV.P(Table2[Sharpe Ratio])</f>
        <v>0.47047031697157338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297</v>
      </c>
      <c r="AT278">
        <f>_xlfn.RANK.AVG(Table2[[#This Row],[6M Return vs Nifty Z-Score]],Table2[6M Return vs Nifty Z-Score])</f>
        <v>389</v>
      </c>
      <c r="AU278">
        <f>_xlfn.RANK.AVG(Table2[[#This Row],[Sharpe Ratio Z-Score]],Table2[Sharpe Ratio Z-Score])</f>
        <v>221</v>
      </c>
      <c r="AV278">
        <f>(Table2[[#This Row],[Rank 1Y]]+Table2[[#This Row],[Rank 6M]]+Table2[[#This Row],[Rank Sharpe]])/3</f>
        <v>302.33333333333331</v>
      </c>
    </row>
    <row r="279" spans="1:48" x14ac:dyDescent="0.3">
      <c r="A279" t="s">
        <v>211</v>
      </c>
      <c r="B279" t="s">
        <v>212</v>
      </c>
      <c r="C279" t="s">
        <v>3120</v>
      </c>
      <c r="D279" t="s">
        <v>54</v>
      </c>
      <c r="E279">
        <v>118225.01904435</v>
      </c>
      <c r="F279">
        <v>1406.7</v>
      </c>
      <c r="G279">
        <v>-6.2146136691438096</v>
      </c>
      <c r="H279">
        <f>(Table2[[#This Row],[1Y Return vs Nifty]]-AVERAGE(Table2[1Y Return vs Nifty]))/_xlfn.STDEV.P(Table2[1Y Return vs Nifty])</f>
        <v>-0.51214956632656816</v>
      </c>
      <c r="I279">
        <v>-6.9793476225902502</v>
      </c>
      <c r="J279">
        <f>(Table2[[#This Row],[1M Return vs Nifty]]-AVERAGE(Table2[1M Return vs Nifty]))/_xlfn.STDEV.P(Table2[1M Return vs Nifty])</f>
        <v>-0.62208625778991156</v>
      </c>
      <c r="K279">
        <v>13.8008384764151</v>
      </c>
      <c r="L279">
        <f>(Table2[[#This Row],[6M Return vs Nifty]]-AVERAGE(Table2[6M Return vs Nifty]))/_xlfn.STDEV.P(Table2[6M Return vs Nifty])</f>
        <v>0.32181414389438934</v>
      </c>
      <c r="M279">
        <v>-3.8839688745099799</v>
      </c>
      <c r="N279">
        <f>(Table2[[#This Row],[1W Return vs Nifty]]-AVERAGE(Table2[1W Return vs Nifty]))/_xlfn.STDEV.P(Table2[1W Return vs Nifty])</f>
        <v>5.6770296758785574E-2</v>
      </c>
      <c r="O279">
        <v>1491.85</v>
      </c>
      <c r="P279">
        <v>1487.9528848918601</v>
      </c>
      <c r="Q279">
        <v>1344.2427874334701</v>
      </c>
      <c r="R279">
        <v>22.138046689785799</v>
      </c>
      <c r="S279" s="1">
        <f>(Table2[[#This Row],[Close Price]]-Table2[[#This Row],[20D EMA]])/Table2[[#This Row],[20D EMA]]</f>
        <v>-5.7076783858966966E-2</v>
      </c>
      <c r="T279" s="1">
        <f>(Table2[[#This Row],[Close Price]]-Table2[[#This Row],[50D EMA]])/Table2[[#This Row],[50D EMA]]</f>
        <v>-5.4607162442354661E-2</v>
      </c>
      <c r="U279" s="1">
        <f>(Table2[[#This Row],[Close Price]]-Table2[[#This Row],[200D EMA]])/Table2[[#This Row],[200D EMA]]</f>
        <v>4.646274702040841E-2</v>
      </c>
      <c r="V279">
        <v>0.78560172581352805</v>
      </c>
      <c r="W279">
        <v>1386</v>
      </c>
      <c r="X279">
        <v>1430.15</v>
      </c>
      <c r="Y279">
        <v>1386</v>
      </c>
      <c r="Z279">
        <v>1476.7</v>
      </c>
      <c r="AA279">
        <v>1386</v>
      </c>
      <c r="AB279">
        <v>1623</v>
      </c>
      <c r="AC279" s="1">
        <f>(Table2[[#This Row],[Close Price]]/Table2[[#This Row],[Day Low]])-1</f>
        <v>1.4935064935065023E-2</v>
      </c>
      <c r="AD279" s="1">
        <f>(Table2[[#This Row],[Day High]]/Table2[[#This Row],[Close Price]])-1</f>
        <v>1.6670221084808423E-2</v>
      </c>
      <c r="AE279" s="1">
        <f>(Table2[[#This Row],[Close Price]]/Table2[[#This Row],[Current Week Low]])-1</f>
        <v>1.4935064935065023E-2</v>
      </c>
      <c r="AF279" s="1">
        <f>(Table2[[#This Row],[Current Week High]]/Table2[[#This Row],[Close Price]])-1</f>
        <v>4.9761853984502835E-2</v>
      </c>
      <c r="AG279" s="1">
        <f>(Table2[[#This Row],[Close Price]]/Table2[[#This Row],[Current Month Low]])-1</f>
        <v>1.4935064935065023E-2</v>
      </c>
      <c r="AH279" s="1">
        <f>(Table2[[#This Row],[Current Month High]]/Table2[[#This Row],[Close Price]])-1</f>
        <v>0.15376412881211343</v>
      </c>
      <c r="AI279">
        <v>17.4379754034264</v>
      </c>
      <c r="AJ279">
        <v>39.111946202531598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</v>
      </c>
      <c r="AM279" t="s">
        <v>3167</v>
      </c>
      <c r="AN279">
        <v>-4.8499999999999996</v>
      </c>
      <c r="AO279" t="s">
        <v>3165</v>
      </c>
      <c r="AP279">
        <v>0.108519371522004</v>
      </c>
      <c r="AQ279">
        <f>(Table2[[#This Row],[Sharpe Ratio]]-AVERAGE(Table2[Sharpe Ratio]))/_xlfn.STDEV.P(Table2[Sharpe Ratio])</f>
        <v>0.56382694368628317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-0.19182443977702163</v>
      </c>
      <c r="AS279">
        <f>_xlfn.RANK.AVG(Table2[[#This Row],[1Y Return vs Nifty Z-Score]],Table2[1Y Return vs Nifty Z-Score])</f>
        <v>488</v>
      </c>
      <c r="AT279">
        <f>_xlfn.RANK.AVG(Table2[[#This Row],[6M Return vs Nifty Z-Score]],Table2[6M Return vs Nifty Z-Score])</f>
        <v>221</v>
      </c>
      <c r="AU279">
        <f>_xlfn.RANK.AVG(Table2[[#This Row],[Sharpe Ratio Z-Score]],Table2[Sharpe Ratio Z-Score])</f>
        <v>199</v>
      </c>
      <c r="AV279">
        <f>(Table2[[#This Row],[Rank 1Y]]+Table2[[#This Row],[Rank 6M]]+Table2[[#This Row],[Rank Sharpe]])/3</f>
        <v>302.66666666666669</v>
      </c>
    </row>
    <row r="280" spans="1:48" x14ac:dyDescent="0.3">
      <c r="A280" t="s">
        <v>331</v>
      </c>
      <c r="B280" t="s">
        <v>332</v>
      </c>
      <c r="C280" t="s">
        <v>3131</v>
      </c>
      <c r="D280" t="s">
        <v>163</v>
      </c>
      <c r="E280">
        <v>77893.757251350005</v>
      </c>
      <c r="F280">
        <v>223.7</v>
      </c>
      <c r="G280">
        <v>63.250126208415097</v>
      </c>
      <c r="H280">
        <f>(Table2[[#This Row],[1Y Return vs Nifty]]-AVERAGE(Table2[1Y Return vs Nifty]))/_xlfn.STDEV.P(Table2[1Y Return vs Nifty])</f>
        <v>0.67693663305968266</v>
      </c>
      <c r="I280">
        <v>-8.7880070264669996</v>
      </c>
      <c r="J280">
        <f>(Table2[[#This Row],[1M Return vs Nifty]]-AVERAGE(Table2[1M Return vs Nifty]))/_xlfn.STDEV.P(Table2[1M Return vs Nifty])</f>
        <v>-0.83013689699183113</v>
      </c>
      <c r="K280">
        <v>-23.2542625794736</v>
      </c>
      <c r="L280">
        <f>(Table2[[#This Row],[6M Return vs Nifty]]-AVERAGE(Table2[6M Return vs Nifty]))/_xlfn.STDEV.P(Table2[6M Return vs Nifty])</f>
        <v>-0.95350438174791596</v>
      </c>
      <c r="M280">
        <v>-12.234623648794701</v>
      </c>
      <c r="N280">
        <f>(Table2[[#This Row],[1W Return vs Nifty]]-AVERAGE(Table2[1W Return vs Nifty]))/_xlfn.STDEV.P(Table2[1W Return vs Nifty])</f>
        <v>-1.5876704181166108</v>
      </c>
      <c r="O280">
        <v>259.35000000000002</v>
      </c>
      <c r="P280">
        <v>271.81915703964597</v>
      </c>
      <c r="Q280">
        <v>255.70795947169901</v>
      </c>
      <c r="R280">
        <v>14.3998425822146</v>
      </c>
      <c r="S280" s="1">
        <f>(Table2[[#This Row],[Close Price]]-Table2[[#This Row],[20D EMA]])/Table2[[#This Row],[20D EMA]]</f>
        <v>-0.13745903219587441</v>
      </c>
      <c r="T280" s="1">
        <f>(Table2[[#This Row],[Close Price]]-Table2[[#This Row],[50D EMA]])/Table2[[#This Row],[50D EMA]]</f>
        <v>-0.17702636401240698</v>
      </c>
      <c r="U280" s="1">
        <f>(Table2[[#This Row],[Close Price]]-Table2[[#This Row],[200D EMA]])/Table2[[#This Row],[200D EMA]]</f>
        <v>-0.12517388796902729</v>
      </c>
      <c r="V280">
        <v>1.0317222117385501</v>
      </c>
      <c r="W280">
        <v>222.55</v>
      </c>
      <c r="X280">
        <v>235.4</v>
      </c>
      <c r="Y280">
        <v>222.55</v>
      </c>
      <c r="Z280">
        <v>257.95</v>
      </c>
      <c r="AA280">
        <v>222.55</v>
      </c>
      <c r="AB280">
        <v>285.5</v>
      </c>
      <c r="AC280" s="1">
        <f>(Table2[[#This Row],[Close Price]]/Table2[[#This Row],[Day Low]])-1</f>
        <v>5.1673781172769662E-3</v>
      </c>
      <c r="AD280" s="1">
        <f>(Table2[[#This Row],[Day High]]/Table2[[#This Row],[Close Price]])-1</f>
        <v>5.2302190433616502E-2</v>
      </c>
      <c r="AE280" s="1">
        <f>(Table2[[#This Row],[Close Price]]/Table2[[#This Row],[Current Week Low]])-1</f>
        <v>5.1673781172769662E-3</v>
      </c>
      <c r="AF280" s="1">
        <f>(Table2[[#This Row],[Current Week High]]/Table2[[#This Row],[Close Price]])-1</f>
        <v>0.1531068395172106</v>
      </c>
      <c r="AG280" s="1">
        <f>(Table2[[#This Row],[Close Price]]/Table2[[#This Row],[Current Month Low]])-1</f>
        <v>5.1673781172769662E-3</v>
      </c>
      <c r="AH280" s="1">
        <f>(Table2[[#This Row],[Current Month High]]/Table2[[#This Row],[Close Price]])-1</f>
        <v>0.27626285203397405</v>
      </c>
      <c r="AI280">
        <v>49.910594546267298</v>
      </c>
      <c r="AJ280">
        <v>97.092511013215798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-0.21</v>
      </c>
      <c r="AM280" t="s">
        <v>3165</v>
      </c>
      <c r="AN280">
        <v>-12.84</v>
      </c>
      <c r="AO280" t="s">
        <v>3165</v>
      </c>
      <c r="AP280">
        <v>0.13188300224229099</v>
      </c>
      <c r="AQ280">
        <f>(Table2[[#This Row],[Sharpe Ratio]]-AVERAGE(Table2[Sharpe Ratio]))/_xlfn.STDEV.P(Table2[Sharpe Ratio])</f>
        <v>0.83871304235674959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133</v>
      </c>
      <c r="AT280">
        <f>_xlfn.RANK.AVG(Table2[[#This Row],[6M Return vs Nifty Z-Score]],Table2[6M Return vs Nifty Z-Score])</f>
        <v>637</v>
      </c>
      <c r="AU280">
        <f>_xlfn.RANK.AVG(Table2[[#This Row],[Sharpe Ratio Z-Score]],Table2[Sharpe Ratio Z-Score])</f>
        <v>141</v>
      </c>
      <c r="AV280">
        <f>(Table2[[#This Row],[Rank 1Y]]+Table2[[#This Row],[Rank 6M]]+Table2[[#This Row],[Rank Sharpe]])/3</f>
        <v>303.66666666666669</v>
      </c>
    </row>
    <row r="281" spans="1:48" x14ac:dyDescent="0.3">
      <c r="A281" t="s">
        <v>1825</v>
      </c>
      <c r="B281" t="s">
        <v>1826</v>
      </c>
      <c r="C281" t="s">
        <v>3132</v>
      </c>
      <c r="D281" t="s">
        <v>1499</v>
      </c>
      <c r="E281">
        <v>4094.51140205</v>
      </c>
      <c r="F281">
        <v>75.5</v>
      </c>
      <c r="G281">
        <v>40.491734153622502</v>
      </c>
      <c r="H281">
        <f>(Table2[[#This Row],[1Y Return vs Nifty]]-AVERAGE(Table2[1Y Return vs Nifty]))/_xlfn.STDEV.P(Table2[1Y Return vs Nifty])</f>
        <v>0.28736215311092739</v>
      </c>
      <c r="I281">
        <v>-7.1758045738762002</v>
      </c>
      <c r="J281">
        <f>(Table2[[#This Row],[1M Return vs Nifty]]-AVERAGE(Table2[1M Return vs Nifty]))/_xlfn.STDEV.P(Table2[1M Return vs Nifty])</f>
        <v>-0.64468476041737888</v>
      </c>
      <c r="K281">
        <v>-20.3149643989141</v>
      </c>
      <c r="L281">
        <f>(Table2[[#This Row],[6M Return vs Nifty]]-AVERAGE(Table2[6M Return vs Nifty]))/_xlfn.STDEV.P(Table2[6M Return vs Nifty])</f>
        <v>-0.85234310259230173</v>
      </c>
      <c r="M281">
        <v>-7.9449712197094602</v>
      </c>
      <c r="N281">
        <f>(Table2[[#This Row],[1W Return vs Nifty]]-AVERAGE(Table2[1W Return vs Nifty]))/_xlfn.STDEV.P(Table2[1W Return vs Nifty])</f>
        <v>-0.7429367657598549</v>
      </c>
      <c r="O281">
        <v>80.349999999999994</v>
      </c>
      <c r="P281">
        <v>83.147341562861698</v>
      </c>
      <c r="Q281">
        <v>77.810817873894507</v>
      </c>
      <c r="R281">
        <v>34.999392813684999</v>
      </c>
      <c r="S281" s="1">
        <f>(Table2[[#This Row],[Close Price]]-Table2[[#This Row],[20D EMA]])/Table2[[#This Row],[20D EMA]]</f>
        <v>-6.0360920970752886E-2</v>
      </c>
      <c r="T281" s="1">
        <f>(Table2[[#This Row],[Close Price]]-Table2[[#This Row],[50D EMA]])/Table2[[#This Row],[50D EMA]]</f>
        <v>-9.1973374242880573E-2</v>
      </c>
      <c r="U281" s="1">
        <f>(Table2[[#This Row],[Close Price]]-Table2[[#This Row],[200D EMA]])/Table2[[#This Row],[200D EMA]]</f>
        <v>-2.9697899816958296E-2</v>
      </c>
      <c r="V281">
        <v>0.34395370815774401</v>
      </c>
      <c r="W281">
        <v>74</v>
      </c>
      <c r="X281">
        <v>77.760000000000005</v>
      </c>
      <c r="Y281">
        <v>73.67</v>
      </c>
      <c r="Z281">
        <v>80.44</v>
      </c>
      <c r="AA281">
        <v>73.67</v>
      </c>
      <c r="AB281">
        <v>85.57</v>
      </c>
      <c r="AC281" s="1">
        <f>(Table2[[#This Row],[Close Price]]/Table2[[#This Row],[Day Low]])-1</f>
        <v>2.0270270270270174E-2</v>
      </c>
      <c r="AD281" s="1">
        <f>(Table2[[#This Row],[Day High]]/Table2[[#This Row],[Close Price]])-1</f>
        <v>2.9933774834437044E-2</v>
      </c>
      <c r="AE281" s="1">
        <f>(Table2[[#This Row],[Close Price]]/Table2[[#This Row],[Current Week Low]])-1</f>
        <v>2.4840504954526832E-2</v>
      </c>
      <c r="AF281" s="1">
        <f>(Table2[[#This Row],[Current Week High]]/Table2[[#This Row],[Close Price]])-1</f>
        <v>6.5430463576158893E-2</v>
      </c>
      <c r="AG281" s="1">
        <f>(Table2[[#This Row],[Close Price]]/Table2[[#This Row],[Current Month Low]])-1</f>
        <v>2.4840504954526832E-2</v>
      </c>
      <c r="AH281" s="1">
        <f>(Table2[[#This Row],[Current Month High]]/Table2[[#This Row],[Close Price]])-1</f>
        <v>0.13337748344370848</v>
      </c>
      <c r="AI281">
        <v>36.754966887417197</v>
      </c>
      <c r="AJ281">
        <v>75.990675990675996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-0.06</v>
      </c>
      <c r="AM281" t="s">
        <v>3165</v>
      </c>
      <c r="AN281">
        <v>-0.98</v>
      </c>
      <c r="AO281" t="s">
        <v>3165</v>
      </c>
      <c r="AP281">
        <v>0.16219477387551201</v>
      </c>
      <c r="AQ281">
        <f>(Table2[[#This Row],[Sharpe Ratio]]-AVERAGE(Table2[Sharpe Ratio]))/_xlfn.STDEV.P(Table2[Sharpe Ratio])</f>
        <v>1.1953478799725996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215</v>
      </c>
      <c r="AT281">
        <f>_xlfn.RANK.AVG(Table2[[#This Row],[6M Return vs Nifty Z-Score]],Table2[6M Return vs Nifty Z-Score])</f>
        <v>606</v>
      </c>
      <c r="AU281">
        <f>_xlfn.RANK.AVG(Table2[[#This Row],[Sharpe Ratio Z-Score]],Table2[Sharpe Ratio Z-Score])</f>
        <v>92</v>
      </c>
      <c r="AV281">
        <f>(Table2[[#This Row],[Rank 1Y]]+Table2[[#This Row],[Rank 6M]]+Table2[[#This Row],[Rank Sharpe]])/3</f>
        <v>304.33333333333331</v>
      </c>
    </row>
    <row r="282" spans="1:48" x14ac:dyDescent="0.3">
      <c r="A282" t="s">
        <v>238</v>
      </c>
      <c r="B282" t="s">
        <v>239</v>
      </c>
      <c r="C282" t="s">
        <v>3122</v>
      </c>
      <c r="D282" t="s">
        <v>240</v>
      </c>
      <c r="E282">
        <v>106655.092329655</v>
      </c>
      <c r="F282">
        <v>1466.35</v>
      </c>
      <c r="G282">
        <v>18.153286294095899</v>
      </c>
      <c r="H282">
        <f>(Table2[[#This Row],[1Y Return vs Nifty]]-AVERAGE(Table2[1Y Return vs Nifty]))/_xlfn.STDEV.P(Table2[1Y Return vs Nifty])</f>
        <v>-9.502378991991349E-2</v>
      </c>
      <c r="I282">
        <v>-1.1523584474364299</v>
      </c>
      <c r="J282">
        <f>(Table2[[#This Row],[1M Return vs Nifty]]-AVERAGE(Table2[1M Return vs Nifty]))/_xlfn.STDEV.P(Table2[1M Return vs Nifty])</f>
        <v>4.819407244523919E-2</v>
      </c>
      <c r="K282">
        <v>16.080588950688</v>
      </c>
      <c r="L282">
        <f>(Table2[[#This Row],[6M Return vs Nifty]]-AVERAGE(Table2[6M Return vs Nifty]))/_xlfn.STDEV.P(Table2[6M Return vs Nifty])</f>
        <v>0.400275892232275</v>
      </c>
      <c r="M282">
        <v>-2.6377886208972301</v>
      </c>
      <c r="N282">
        <f>(Table2[[#This Row],[1W Return vs Nifty]]-AVERAGE(Table2[1W Return vs Nifty]))/_xlfn.STDEV.P(Table2[1W Return vs Nifty])</f>
        <v>0.3021725559235568</v>
      </c>
      <c r="O282">
        <v>1523.39</v>
      </c>
      <c r="P282">
        <v>1497.8673723433801</v>
      </c>
      <c r="Q282">
        <v>1311.5813468118599</v>
      </c>
      <c r="R282">
        <v>26.032019721306899</v>
      </c>
      <c r="S282" s="1">
        <f>(Table2[[#This Row],[Close Price]]-Table2[[#This Row],[20D EMA]])/Table2[[#This Row],[20D EMA]]</f>
        <v>-3.7442808473207904E-2</v>
      </c>
      <c r="T282" s="1">
        <f>(Table2[[#This Row],[Close Price]]-Table2[[#This Row],[50D EMA]])/Table2[[#This Row],[50D EMA]]</f>
        <v>-2.1041497348374693E-2</v>
      </c>
      <c r="U282" s="1">
        <f>(Table2[[#This Row],[Close Price]]-Table2[[#This Row],[200D EMA]])/Table2[[#This Row],[200D EMA]]</f>
        <v>0.11800156625004274</v>
      </c>
      <c r="V282">
        <v>0.56331430748228195</v>
      </c>
      <c r="W282">
        <v>1455</v>
      </c>
      <c r="X282">
        <v>1484.85</v>
      </c>
      <c r="Y282">
        <v>1455</v>
      </c>
      <c r="Z282">
        <v>1532.85</v>
      </c>
      <c r="AA282">
        <v>1455</v>
      </c>
      <c r="AB282">
        <v>1614.2</v>
      </c>
      <c r="AC282" s="1">
        <f>(Table2[[#This Row],[Close Price]]/Table2[[#This Row],[Day Low]])-1</f>
        <v>7.8006872852232068E-3</v>
      </c>
      <c r="AD282" s="1">
        <f>(Table2[[#This Row],[Day High]]/Table2[[#This Row],[Close Price]])-1</f>
        <v>1.2616360350530265E-2</v>
      </c>
      <c r="AE282" s="1">
        <f>(Table2[[#This Row],[Close Price]]/Table2[[#This Row],[Current Week Low]])-1</f>
        <v>7.8006872852232068E-3</v>
      </c>
      <c r="AF282" s="1">
        <f>(Table2[[#This Row],[Current Week High]]/Table2[[#This Row],[Close Price]])-1</f>
        <v>4.5350700719473558E-2</v>
      </c>
      <c r="AG282" s="1">
        <f>(Table2[[#This Row],[Close Price]]/Table2[[#This Row],[Current Month Low]])-1</f>
        <v>7.8006872852232068E-3</v>
      </c>
      <c r="AH282" s="1">
        <f>(Table2[[#This Row],[Current Month High]]/Table2[[#This Row],[Close Price]])-1</f>
        <v>0.10082858799058902</v>
      </c>
      <c r="AI282">
        <v>12.3538036621543</v>
      </c>
      <c r="AJ282">
        <v>47.542385671882002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0.02</v>
      </c>
      <c r="AM282" t="s">
        <v>3166</v>
      </c>
      <c r="AN282">
        <v>-2.65</v>
      </c>
      <c r="AO282" t="s">
        <v>3165</v>
      </c>
      <c r="AP282">
        <v>4.3678322803541003E-2</v>
      </c>
      <c r="AQ282">
        <f>(Table2[[#This Row],[Sharpe Ratio]]-AVERAGE(Table2[Sharpe Ratio]))/_xlfn.STDEV.P(Table2[Sharpe Ratio])</f>
        <v>-0.19906402687006847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0.45655470381108898</v>
      </c>
      <c r="AS282">
        <f>_xlfn.RANK.AVG(Table2[[#This Row],[1Y Return vs Nifty Z-Score]],Table2[1Y Return vs Nifty Z-Score])</f>
        <v>319</v>
      </c>
      <c r="AT282">
        <f>_xlfn.RANK.AVG(Table2[[#This Row],[6M Return vs Nifty Z-Score]],Table2[6M Return vs Nifty Z-Score])</f>
        <v>201</v>
      </c>
      <c r="AU282">
        <f>_xlfn.RANK.AVG(Table2[[#This Row],[Sharpe Ratio Z-Score]],Table2[Sharpe Ratio Z-Score])</f>
        <v>395</v>
      </c>
      <c r="AV282">
        <f>(Table2[[#This Row],[Rank 1Y]]+Table2[[#This Row],[Rank 6M]]+Table2[[#This Row],[Rank Sharpe]])/3</f>
        <v>305</v>
      </c>
    </row>
    <row r="283" spans="1:48" x14ac:dyDescent="0.3">
      <c r="A283" t="s">
        <v>1380</v>
      </c>
      <c r="B283" t="s">
        <v>1381</v>
      </c>
      <c r="C283" t="s">
        <v>3139</v>
      </c>
      <c r="D283" t="s">
        <v>1382</v>
      </c>
      <c r="E283">
        <v>7791.6608122799998</v>
      </c>
      <c r="F283">
        <v>459.95</v>
      </c>
      <c r="G283">
        <v>-5.3858116079662599</v>
      </c>
      <c r="H283">
        <f>(Table2[[#This Row],[1Y Return vs Nifty]]-AVERAGE(Table2[1Y Return vs Nifty]))/_xlfn.STDEV.P(Table2[1Y Return vs Nifty])</f>
        <v>-0.49796226648630088</v>
      </c>
      <c r="I283">
        <v>6.6358014226460202</v>
      </c>
      <c r="J283">
        <f>(Table2[[#This Row],[1M Return vs Nifty]]-AVERAGE(Table2[1M Return vs Nifty]))/_xlfn.STDEV.P(Table2[1M Return vs Nifty])</f>
        <v>0.94406846189872728</v>
      </c>
      <c r="K283">
        <v>20.9621219196972</v>
      </c>
      <c r="L283">
        <f>(Table2[[#This Row],[6M Return vs Nifty]]-AVERAGE(Table2[6M Return vs Nifty]))/_xlfn.STDEV.P(Table2[6M Return vs Nifty])</f>
        <v>0.56828270510053391</v>
      </c>
      <c r="M283">
        <v>-6.6215951612648496</v>
      </c>
      <c r="N283">
        <f>(Table2[[#This Row],[1W Return vs Nifty]]-AVERAGE(Table2[1W Return vs Nifty]))/_xlfn.STDEV.P(Table2[1W Return vs Nifty])</f>
        <v>-0.48233283344317684</v>
      </c>
      <c r="O283">
        <v>481.31</v>
      </c>
      <c r="P283">
        <v>478.44427236779501</v>
      </c>
      <c r="Q283">
        <v>445.01805391488898</v>
      </c>
      <c r="R283">
        <v>27.179049576967198</v>
      </c>
      <c r="S283" s="1">
        <f>(Table2[[#This Row],[Close Price]]-Table2[[#This Row],[20D EMA]])/Table2[[#This Row],[20D EMA]]</f>
        <v>-4.4378882632814635E-2</v>
      </c>
      <c r="T283" s="1">
        <f>(Table2[[#This Row],[Close Price]]-Table2[[#This Row],[50D EMA]])/Table2[[#This Row],[50D EMA]]</f>
        <v>-3.8655018851553723E-2</v>
      </c>
      <c r="U283" s="1">
        <f>(Table2[[#This Row],[Close Price]]-Table2[[#This Row],[200D EMA]])/Table2[[#This Row],[200D EMA]]</f>
        <v>3.3553573734261995E-2</v>
      </c>
      <c r="V283">
        <v>0.94876388131268496</v>
      </c>
      <c r="W283">
        <v>450.5</v>
      </c>
      <c r="X283">
        <v>468</v>
      </c>
      <c r="Y283">
        <v>450.5</v>
      </c>
      <c r="Z283">
        <v>497.5</v>
      </c>
      <c r="AA283">
        <v>448.3</v>
      </c>
      <c r="AB283">
        <v>523.35</v>
      </c>
      <c r="AC283" s="1">
        <f>(Table2[[#This Row],[Close Price]]/Table2[[#This Row],[Day Low]])-1</f>
        <v>2.0976692563817956E-2</v>
      </c>
      <c r="AD283" s="1">
        <f>(Table2[[#This Row],[Day High]]/Table2[[#This Row],[Close Price]])-1</f>
        <v>1.750190238069349E-2</v>
      </c>
      <c r="AE283" s="1">
        <f>(Table2[[#This Row],[Close Price]]/Table2[[#This Row],[Current Week Low]])-1</f>
        <v>2.0976692563817956E-2</v>
      </c>
      <c r="AF283" s="1">
        <f>(Table2[[#This Row],[Current Week High]]/Table2[[#This Row],[Close Price]])-1</f>
        <v>8.1639308620502282E-2</v>
      </c>
      <c r="AG283" s="1">
        <f>(Table2[[#This Row],[Close Price]]/Table2[[#This Row],[Current Month Low]])-1</f>
        <v>2.5987062235110381E-2</v>
      </c>
      <c r="AH283" s="1">
        <f>(Table2[[#This Row],[Current Month High]]/Table2[[#This Row],[Close Price]])-1</f>
        <v>0.13784106968148713</v>
      </c>
      <c r="AI283">
        <v>38.873790629416199</v>
      </c>
      <c r="AJ283">
        <v>44.139768097774898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-0.05</v>
      </c>
      <c r="AM283" t="s">
        <v>3165</v>
      </c>
      <c r="AN283">
        <v>-6.44</v>
      </c>
      <c r="AO283" t="s">
        <v>3165</v>
      </c>
      <c r="AP283">
        <v>8.0513805639515004E-2</v>
      </c>
      <c r="AQ283">
        <f>(Table2[[#This Row],[Sharpe Ratio]]-AVERAGE(Table2[Sharpe Ratio]))/_xlfn.STDEV.P(Table2[Sharpe Ratio])</f>
        <v>0.23432589829390196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0.76638196536368541</v>
      </c>
      <c r="AS283">
        <f>_xlfn.RANK.AVG(Table2[[#This Row],[1Y Return vs Nifty Z-Score]],Table2[1Y Return vs Nifty Z-Score])</f>
        <v>483</v>
      </c>
      <c r="AT283">
        <f>_xlfn.RANK.AVG(Table2[[#This Row],[6M Return vs Nifty Z-Score]],Table2[6M Return vs Nifty Z-Score])</f>
        <v>152</v>
      </c>
      <c r="AU283">
        <f>_xlfn.RANK.AVG(Table2[[#This Row],[Sharpe Ratio Z-Score]],Table2[Sharpe Ratio Z-Score])</f>
        <v>282</v>
      </c>
      <c r="AV283">
        <f>(Table2[[#This Row],[Rank 1Y]]+Table2[[#This Row],[Rank 6M]]+Table2[[#This Row],[Rank Sharpe]])/3</f>
        <v>305.66666666666669</v>
      </c>
    </row>
    <row r="284" spans="1:48" x14ac:dyDescent="0.3">
      <c r="A284" t="s">
        <v>1710</v>
      </c>
      <c r="B284" t="s">
        <v>1711</v>
      </c>
      <c r="C284" t="s">
        <v>3132</v>
      </c>
      <c r="D284" t="s">
        <v>120</v>
      </c>
      <c r="E284">
        <v>4739.9415178500003</v>
      </c>
      <c r="F284">
        <v>1002.1</v>
      </c>
      <c r="G284">
        <v>35.910325414739297</v>
      </c>
      <c r="H284">
        <f>(Table2[[#This Row],[1Y Return vs Nifty]]-AVERAGE(Table2[1Y Return vs Nifty]))/_xlfn.STDEV.P(Table2[1Y Return vs Nifty])</f>
        <v>0.20893833816890234</v>
      </c>
      <c r="I284">
        <v>4.60827431534182</v>
      </c>
      <c r="J284">
        <f>(Table2[[#This Row],[1M Return vs Nifty]]-AVERAGE(Table2[1M Return vs Nifty]))/_xlfn.STDEV.P(Table2[1M Return vs Nifty])</f>
        <v>0.71084140446066291</v>
      </c>
      <c r="K284">
        <v>34.047082876517301</v>
      </c>
      <c r="L284">
        <f>(Table2[[#This Row],[6M Return vs Nifty]]-AVERAGE(Table2[6M Return vs Nifty]))/_xlfn.STDEV.P(Table2[6M Return vs Nifty])</f>
        <v>1.0186253742615186</v>
      </c>
      <c r="M284">
        <v>0.80348255481200803</v>
      </c>
      <c r="N284">
        <f>(Table2[[#This Row],[1W Return vs Nifty]]-AVERAGE(Table2[1W Return vs Nifty]))/_xlfn.STDEV.P(Table2[1W Return vs Nifty])</f>
        <v>0.9798399467118577</v>
      </c>
      <c r="O284">
        <v>970.13</v>
      </c>
      <c r="P284">
        <v>937.79702932522605</v>
      </c>
      <c r="Q284">
        <v>830.01724010797102</v>
      </c>
      <c r="R284">
        <v>56.5269595589224</v>
      </c>
      <c r="S284" s="1">
        <f>(Table2[[#This Row],[Close Price]]-Table2[[#This Row],[20D EMA]])/Table2[[#This Row],[20D EMA]]</f>
        <v>3.2954346324719393E-2</v>
      </c>
      <c r="T284" s="1">
        <f>(Table2[[#This Row],[Close Price]]-Table2[[#This Row],[50D EMA]])/Table2[[#This Row],[50D EMA]]</f>
        <v>6.8568110864076798E-2</v>
      </c>
      <c r="U284" s="1">
        <f>(Table2[[#This Row],[Close Price]]-Table2[[#This Row],[200D EMA]])/Table2[[#This Row],[200D EMA]]</f>
        <v>0.2073243199980328</v>
      </c>
      <c r="V284">
        <v>0.54463388487529296</v>
      </c>
      <c r="W284">
        <v>957.05</v>
      </c>
      <c r="X284">
        <v>1015</v>
      </c>
      <c r="Y284">
        <v>957.05</v>
      </c>
      <c r="Z284">
        <v>1053.95</v>
      </c>
      <c r="AA284">
        <v>837.2</v>
      </c>
      <c r="AB284">
        <v>1054.5999999999999</v>
      </c>
      <c r="AC284" s="1">
        <f>(Table2[[#This Row],[Close Price]]/Table2[[#This Row],[Day Low]])-1</f>
        <v>4.7071730839559178E-2</v>
      </c>
      <c r="AD284" s="1">
        <f>(Table2[[#This Row],[Day High]]/Table2[[#This Row],[Close Price]])-1</f>
        <v>1.2872966769783334E-2</v>
      </c>
      <c r="AE284" s="1">
        <f>(Table2[[#This Row],[Close Price]]/Table2[[#This Row],[Current Week Low]])-1</f>
        <v>4.7071730839559178E-2</v>
      </c>
      <c r="AF284" s="1">
        <f>(Table2[[#This Row],[Current Week High]]/Table2[[#This Row],[Close Price]])-1</f>
        <v>5.174134317932344E-2</v>
      </c>
      <c r="AG284" s="1">
        <f>(Table2[[#This Row],[Close Price]]/Table2[[#This Row],[Current Month Low]])-1</f>
        <v>0.19696607740085992</v>
      </c>
      <c r="AH284" s="1">
        <f>(Table2[[#This Row],[Current Month High]]/Table2[[#This Row],[Close Price]])-1</f>
        <v>5.2389981039816291E-2</v>
      </c>
      <c r="AI284">
        <v>5.2389981039816202</v>
      </c>
      <c r="AJ284">
        <v>63.741830065359402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0.05</v>
      </c>
      <c r="AM284" t="s">
        <v>3166</v>
      </c>
      <c r="AN284">
        <v>18.36</v>
      </c>
      <c r="AO284" t="s">
        <v>3166</v>
      </c>
      <c r="AP284">
        <v>-1.5458756074237001E-2</v>
      </c>
      <c r="AQ284">
        <f>(Table2[[#This Row],[Sharpe Ratio]]-AVERAGE(Table2[Sharpe Ratio]))/_xlfn.STDEV.P(Table2[Sharpe Ratio])</f>
        <v>-0.8948446225359955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2.0234004410669462</v>
      </c>
      <c r="AS284">
        <f>_xlfn.RANK.AVG(Table2[[#This Row],[1Y Return vs Nifty Z-Score]],Table2[1Y Return vs Nifty Z-Score])</f>
        <v>234</v>
      </c>
      <c r="AT284">
        <f>_xlfn.RANK.AVG(Table2[[#This Row],[6M Return vs Nifty Z-Score]],Table2[6M Return vs Nifty Z-Score])</f>
        <v>87</v>
      </c>
      <c r="AU284">
        <f>_xlfn.RANK.AVG(Table2[[#This Row],[Sharpe Ratio Z-Score]],Table2[Sharpe Ratio Z-Score])</f>
        <v>597</v>
      </c>
      <c r="AV284">
        <f>(Table2[[#This Row],[Rank 1Y]]+Table2[[#This Row],[Rank 6M]]+Table2[[#This Row],[Rank Sharpe]])/3</f>
        <v>306</v>
      </c>
    </row>
    <row r="285" spans="1:48" x14ac:dyDescent="0.3">
      <c r="A285" t="s">
        <v>977</v>
      </c>
      <c r="B285" t="s">
        <v>978</v>
      </c>
      <c r="C285" t="s">
        <v>3122</v>
      </c>
      <c r="D285" t="s">
        <v>979</v>
      </c>
      <c r="E285">
        <v>14304.248532</v>
      </c>
      <c r="F285">
        <v>744</v>
      </c>
      <c r="G285">
        <v>33.168198378824997</v>
      </c>
      <c r="H285">
        <f>(Table2[[#This Row],[1Y Return vs Nifty]]-AVERAGE(Table2[1Y Return vs Nifty]))/_xlfn.STDEV.P(Table2[1Y Return vs Nifty])</f>
        <v>0.16199905039330684</v>
      </c>
      <c r="I285">
        <v>-0.72457201456896003</v>
      </c>
      <c r="J285">
        <f>(Table2[[#This Row],[1M Return vs Nifty]]-AVERAGE(Table2[1M Return vs Nifty]))/_xlfn.STDEV.P(Table2[1M Return vs Nifty])</f>
        <v>9.7402475425489368E-2</v>
      </c>
      <c r="K285">
        <v>26.958257833190899</v>
      </c>
      <c r="L285">
        <f>(Table2[[#This Row],[6M Return vs Nifty]]-AVERAGE(Table2[6M Return vs Nifty]))/_xlfn.STDEV.P(Table2[6M Return vs Nifty])</f>
        <v>0.77465060033887179</v>
      </c>
      <c r="M285">
        <v>-2.8153757396608201</v>
      </c>
      <c r="N285">
        <f>(Table2[[#This Row],[1W Return vs Nifty]]-AVERAGE(Table2[1W Return vs Nifty]))/_xlfn.STDEV.P(Table2[1W Return vs Nifty])</f>
        <v>0.26720146725736604</v>
      </c>
      <c r="O285">
        <v>763.65</v>
      </c>
      <c r="P285">
        <v>769.07720710300498</v>
      </c>
      <c r="Q285">
        <v>675.00105563334398</v>
      </c>
      <c r="R285">
        <v>39.473504214323903</v>
      </c>
      <c r="S285" s="1">
        <f>(Table2[[#This Row],[Close Price]]-Table2[[#This Row],[20D EMA]])/Table2[[#This Row],[20D EMA]]</f>
        <v>-2.5731683362797065E-2</v>
      </c>
      <c r="T285" s="1">
        <f>(Table2[[#This Row],[Close Price]]-Table2[[#This Row],[50D EMA]])/Table2[[#This Row],[50D EMA]]</f>
        <v>-3.2606878570055335E-2</v>
      </c>
      <c r="U285" s="1">
        <f>(Table2[[#This Row],[Close Price]]-Table2[[#This Row],[200D EMA]])/Table2[[#This Row],[200D EMA]]</f>
        <v>0.10222049845820654</v>
      </c>
      <c r="V285">
        <v>0.74882968449670295</v>
      </c>
      <c r="W285">
        <v>715.6</v>
      </c>
      <c r="X285">
        <v>752.75</v>
      </c>
      <c r="Y285">
        <v>715.6</v>
      </c>
      <c r="Z285">
        <v>774.4</v>
      </c>
      <c r="AA285">
        <v>703</v>
      </c>
      <c r="AB285">
        <v>799.95</v>
      </c>
      <c r="AC285" s="1">
        <f>(Table2[[#This Row],[Close Price]]/Table2[[#This Row],[Day Low]])-1</f>
        <v>3.9686975964225768E-2</v>
      </c>
      <c r="AD285" s="1">
        <f>(Table2[[#This Row],[Day High]]/Table2[[#This Row],[Close Price]])-1</f>
        <v>1.1760752688172005E-2</v>
      </c>
      <c r="AE285" s="1">
        <f>(Table2[[#This Row],[Close Price]]/Table2[[#This Row],[Current Week Low]])-1</f>
        <v>3.9686975964225768E-2</v>
      </c>
      <c r="AF285" s="1">
        <f>(Table2[[#This Row],[Current Week High]]/Table2[[#This Row],[Close Price]])-1</f>
        <v>4.086021505376336E-2</v>
      </c>
      <c r="AG285" s="1">
        <f>(Table2[[#This Row],[Close Price]]/Table2[[#This Row],[Current Month Low]])-1</f>
        <v>5.8321479374110918E-2</v>
      </c>
      <c r="AH285" s="1">
        <f>(Table2[[#This Row],[Current Month High]]/Table2[[#This Row],[Close Price]])-1</f>
        <v>7.5201612903225801E-2</v>
      </c>
      <c r="AI285">
        <v>17.836021505376301</v>
      </c>
      <c r="AJ285">
        <v>66.685336619244893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-0.04</v>
      </c>
      <c r="AM285" t="s">
        <v>3165</v>
      </c>
      <c r="AN285">
        <v>1.83</v>
      </c>
      <c r="AO285" t="s">
        <v>3166</v>
      </c>
      <c r="AP285">
        <v>-1.9667479778249998E-3</v>
      </c>
      <c r="AQ285">
        <f>(Table2[[#This Row],[Sharpe Ratio]]-AVERAGE(Table2[Sharpe Ratio]))/_xlfn.STDEV.P(Table2[Sharpe Ratio])</f>
        <v>-0.73610364972851738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245</v>
      </c>
      <c r="AT285">
        <f>_xlfn.RANK.AVG(Table2[[#This Row],[6M Return vs Nifty Z-Score]],Table2[6M Return vs Nifty Z-Score])</f>
        <v>116</v>
      </c>
      <c r="AU285">
        <f>_xlfn.RANK.AVG(Table2[[#This Row],[Sharpe Ratio Z-Score]],Table2[Sharpe Ratio Z-Score])</f>
        <v>565</v>
      </c>
      <c r="AV285">
        <f>(Table2[[#This Row],[Rank 1Y]]+Table2[[#This Row],[Rank 6M]]+Table2[[#This Row],[Rank Sharpe]])/3</f>
        <v>308.66666666666669</v>
      </c>
    </row>
    <row r="286" spans="1:48" x14ac:dyDescent="0.3">
      <c r="A286" t="s">
        <v>1502</v>
      </c>
      <c r="B286" t="s">
        <v>1503</v>
      </c>
      <c r="C286" t="s">
        <v>3134</v>
      </c>
      <c r="D286" t="s">
        <v>412</v>
      </c>
      <c r="E286">
        <v>6566.2420708500003</v>
      </c>
      <c r="F286">
        <v>337.65</v>
      </c>
      <c r="G286">
        <v>35.369293300627497</v>
      </c>
      <c r="H286">
        <f>(Table2[[#This Row],[1Y Return vs Nifty]]-AVERAGE(Table2[1Y Return vs Nifty]))/_xlfn.STDEV.P(Table2[1Y Return vs Nifty])</f>
        <v>0.1996770378106332</v>
      </c>
      <c r="I286">
        <v>6.8240802474389497</v>
      </c>
      <c r="J286">
        <f>(Table2[[#This Row],[1M Return vs Nifty]]-AVERAGE(Table2[1M Return vs Nifty]))/_xlfn.STDEV.P(Table2[1M Return vs Nifty])</f>
        <v>0.96572623215795539</v>
      </c>
      <c r="K286">
        <v>15.396973429056199</v>
      </c>
      <c r="L286">
        <f>(Table2[[#This Row],[6M Return vs Nifty]]-AVERAGE(Table2[6M Return vs Nifty]))/_xlfn.STDEV.P(Table2[6M Return vs Nifty])</f>
        <v>0.37674802388727385</v>
      </c>
      <c r="M286">
        <v>-2.7901139470444201</v>
      </c>
      <c r="N286">
        <f>(Table2[[#This Row],[1W Return vs Nifty]]-AVERAGE(Table2[1W Return vs Nifty]))/_xlfn.STDEV.P(Table2[1W Return vs Nifty])</f>
        <v>0.272176109537762</v>
      </c>
      <c r="O286">
        <v>333.17</v>
      </c>
      <c r="P286">
        <v>331.03454151593502</v>
      </c>
      <c r="Q286">
        <v>300.59178968580102</v>
      </c>
      <c r="R286">
        <v>52.218441701289599</v>
      </c>
      <c r="S286" s="1">
        <f>(Table2[[#This Row],[Close Price]]-Table2[[#This Row],[20D EMA]])/Table2[[#This Row],[20D EMA]]</f>
        <v>1.3446588828525861E-2</v>
      </c>
      <c r="T286" s="1">
        <f>(Table2[[#This Row],[Close Price]]-Table2[[#This Row],[50D EMA]])/Table2[[#This Row],[50D EMA]]</f>
        <v>1.9984193956830668E-2</v>
      </c>
      <c r="U286" s="1">
        <f>(Table2[[#This Row],[Close Price]]-Table2[[#This Row],[200D EMA]])/Table2[[#This Row],[200D EMA]]</f>
        <v>0.12328417337324722</v>
      </c>
      <c r="V286">
        <v>3.0465756465665899</v>
      </c>
      <c r="W286">
        <v>325.14999999999998</v>
      </c>
      <c r="X286">
        <v>343</v>
      </c>
      <c r="Y286">
        <v>322.14999999999998</v>
      </c>
      <c r="Z286">
        <v>358.3</v>
      </c>
      <c r="AA286">
        <v>304.3</v>
      </c>
      <c r="AB286">
        <v>378.7</v>
      </c>
      <c r="AC286" s="1">
        <f>(Table2[[#This Row],[Close Price]]/Table2[[#This Row],[Day Low]])-1</f>
        <v>3.844379517145935E-2</v>
      </c>
      <c r="AD286" s="1">
        <f>(Table2[[#This Row],[Day High]]/Table2[[#This Row],[Close Price]])-1</f>
        <v>1.5844809714201213E-2</v>
      </c>
      <c r="AE286" s="1">
        <f>(Table2[[#This Row],[Close Price]]/Table2[[#This Row],[Current Week Low]])-1</f>
        <v>4.8114232500388043E-2</v>
      </c>
      <c r="AF286" s="1">
        <f>(Table2[[#This Row],[Current Week High]]/Table2[[#This Row],[Close Price]])-1</f>
        <v>6.1158003850140696E-2</v>
      </c>
      <c r="AG286" s="1">
        <f>(Table2[[#This Row],[Close Price]]/Table2[[#This Row],[Current Month Low]])-1</f>
        <v>0.10959579362471228</v>
      </c>
      <c r="AH286" s="1">
        <f>(Table2[[#This Row],[Current Month High]]/Table2[[#This Row],[Close Price]])-1</f>
        <v>0.12157559603139356</v>
      </c>
      <c r="AI286">
        <v>12.157559603139299</v>
      </c>
      <c r="AJ286">
        <v>64.6270112140419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0.04</v>
      </c>
      <c r="AM286" t="s">
        <v>3166</v>
      </c>
      <c r="AN286">
        <v>8.4499999999999993</v>
      </c>
      <c r="AO286" t="s">
        <v>3166</v>
      </c>
      <c r="AP286">
        <v>1.1309039774917E-2</v>
      </c>
      <c r="AQ286">
        <f>(Table2[[#This Row],[Sharpe Ratio]]-AVERAGE(Table2[Sharpe Ratio]))/_xlfn.STDEV.P(Table2[Sharpe Ratio])</f>
        <v>-0.57990662941867155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1.2344207739749529</v>
      </c>
      <c r="AS286">
        <f>_xlfn.RANK.AVG(Table2[[#This Row],[1Y Return vs Nifty Z-Score]],Table2[1Y Return vs Nifty Z-Score])</f>
        <v>236</v>
      </c>
      <c r="AT286">
        <f>_xlfn.RANK.AVG(Table2[[#This Row],[6M Return vs Nifty Z-Score]],Table2[6M Return vs Nifty Z-Score])</f>
        <v>207</v>
      </c>
      <c r="AU286">
        <f>_xlfn.RANK.AVG(Table2[[#This Row],[Sharpe Ratio Z-Score]],Table2[Sharpe Ratio Z-Score])</f>
        <v>483</v>
      </c>
      <c r="AV286">
        <f>(Table2[[#This Row],[Rank 1Y]]+Table2[[#This Row],[Rank 6M]]+Table2[[#This Row],[Rank Sharpe]])/3</f>
        <v>308.66666666666669</v>
      </c>
    </row>
    <row r="287" spans="1:48" x14ac:dyDescent="0.3">
      <c r="A287" t="s">
        <v>179</v>
      </c>
      <c r="B287" t="s">
        <v>180</v>
      </c>
      <c r="C287" t="s">
        <v>3118</v>
      </c>
      <c r="D287" t="s">
        <v>18</v>
      </c>
      <c r="E287">
        <v>140155.41978984</v>
      </c>
      <c r="F287">
        <v>323.05</v>
      </c>
      <c r="G287">
        <v>61.748603838621698</v>
      </c>
      <c r="H287">
        <f>(Table2[[#This Row],[1Y Return vs Nifty]]-AVERAGE(Table2[1Y Return vs Nifty]))/_xlfn.STDEV.P(Table2[1Y Return vs Nifty])</f>
        <v>0.65123381561390881</v>
      </c>
      <c r="I287">
        <v>2.74888243359164</v>
      </c>
      <c r="J287">
        <f>(Table2[[#This Row],[1M Return vs Nifty]]-AVERAGE(Table2[1M Return vs Nifty]))/_xlfn.STDEV.P(Table2[1M Return vs Nifty])</f>
        <v>0.49695499295841933</v>
      </c>
      <c r="K287">
        <v>-0.28864636182259401</v>
      </c>
      <c r="L287">
        <f>(Table2[[#This Row],[6M Return vs Nifty]]-AVERAGE(Table2[6M Return vs Nifty]))/_xlfn.STDEV.P(Table2[6M Return vs Nifty])</f>
        <v>-0.1631010369833967</v>
      </c>
      <c r="M287">
        <v>-6.1344106317677296</v>
      </c>
      <c r="N287">
        <f>(Table2[[#This Row],[1W Return vs Nifty]]-AVERAGE(Table2[1W Return vs Nifty]))/_xlfn.STDEV.P(Table2[1W Return vs Nifty])</f>
        <v>-0.38639471869443248</v>
      </c>
      <c r="O287">
        <v>339.28</v>
      </c>
      <c r="P287">
        <v>339.33190592278902</v>
      </c>
      <c r="Q287">
        <v>305.75564000502499</v>
      </c>
      <c r="R287">
        <v>28.194590303004901</v>
      </c>
      <c r="S287" s="1">
        <f>(Table2[[#This Row],[Close Price]]-Table2[[#This Row],[20D EMA]])/Table2[[#This Row],[20D EMA]]</f>
        <v>-4.7836595142654925E-2</v>
      </c>
      <c r="T287" s="1">
        <f>(Table2[[#This Row],[Close Price]]-Table2[[#This Row],[50D EMA]])/Table2[[#This Row],[50D EMA]]</f>
        <v>-4.7982242867824411E-2</v>
      </c>
      <c r="U287" s="1">
        <f>(Table2[[#This Row],[Close Price]]-Table2[[#This Row],[200D EMA]])/Table2[[#This Row],[200D EMA]]</f>
        <v>5.6562685138664325E-2</v>
      </c>
      <c r="V287">
        <v>0.68681289131962897</v>
      </c>
      <c r="W287">
        <v>316.55</v>
      </c>
      <c r="X287">
        <v>325.85000000000002</v>
      </c>
      <c r="Y287">
        <v>316.55</v>
      </c>
      <c r="Z287">
        <v>345.5</v>
      </c>
      <c r="AA287">
        <v>316.55</v>
      </c>
      <c r="AB287">
        <v>373.35</v>
      </c>
      <c r="AC287" s="1">
        <f>(Table2[[#This Row],[Close Price]]/Table2[[#This Row],[Day Low]])-1</f>
        <v>2.0533880903490731E-2</v>
      </c>
      <c r="AD287" s="1">
        <f>(Table2[[#This Row],[Day High]]/Table2[[#This Row],[Close Price]])-1</f>
        <v>8.6673889490791467E-3</v>
      </c>
      <c r="AE287" s="1">
        <f>(Table2[[#This Row],[Close Price]]/Table2[[#This Row],[Current Week Low]])-1</f>
        <v>2.0533880903490731E-2</v>
      </c>
      <c r="AF287" s="1">
        <f>(Table2[[#This Row],[Current Week High]]/Table2[[#This Row],[Close Price]])-1</f>
        <v>6.9493886395294746E-2</v>
      </c>
      <c r="AG287" s="1">
        <f>(Table2[[#This Row],[Close Price]]/Table2[[#This Row],[Current Month Low]])-1</f>
        <v>2.0533880903490731E-2</v>
      </c>
      <c r="AH287" s="1">
        <f>(Table2[[#This Row],[Current Month High]]/Table2[[#This Row],[Close Price]])-1</f>
        <v>0.1557034514780995</v>
      </c>
      <c r="AI287">
        <v>16.3906516019191</v>
      </c>
      <c r="AJ287">
        <v>94.931362196409694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0.01</v>
      </c>
      <c r="AM287" t="s">
        <v>3166</v>
      </c>
      <c r="AN287">
        <v>-3.57</v>
      </c>
      <c r="AO287" t="s">
        <v>3165</v>
      </c>
      <c r="AP287">
        <v>4.1124781204410002E-2</v>
      </c>
      <c r="AQ287">
        <f>(Table2[[#This Row],[Sharpe Ratio]]-AVERAGE(Table2[Sharpe Ratio]))/_xlfn.STDEV.P(Table2[Sharpe Ratio])</f>
        <v>-0.22910786279529416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141</v>
      </c>
      <c r="AT287">
        <f>_xlfn.RANK.AVG(Table2[[#This Row],[6M Return vs Nifty Z-Score]],Table2[6M Return vs Nifty Z-Score])</f>
        <v>383</v>
      </c>
      <c r="AU287">
        <f>_xlfn.RANK.AVG(Table2[[#This Row],[Sharpe Ratio Z-Score]],Table2[Sharpe Ratio Z-Score])</f>
        <v>403</v>
      </c>
      <c r="AV287">
        <f>(Table2[[#This Row],[Rank 1Y]]+Table2[[#This Row],[Rank 6M]]+Table2[[#This Row],[Rank Sharpe]])/3</f>
        <v>309</v>
      </c>
    </row>
    <row r="288" spans="1:48" x14ac:dyDescent="0.3">
      <c r="A288" t="s">
        <v>658</v>
      </c>
      <c r="B288" t="s">
        <v>659</v>
      </c>
      <c r="C288" t="s">
        <v>3122</v>
      </c>
      <c r="D288" t="s">
        <v>197</v>
      </c>
      <c r="E288">
        <v>27681.793545839999</v>
      </c>
      <c r="F288">
        <v>8495.2000000000007</v>
      </c>
      <c r="G288">
        <v>9.5619971951857003</v>
      </c>
      <c r="H288">
        <f>(Table2[[#This Row],[1Y Return vs Nifty]]-AVERAGE(Table2[1Y Return vs Nifty]))/_xlfn.STDEV.P(Table2[1Y Return vs Nifty])</f>
        <v>-0.24208808931063128</v>
      </c>
      <c r="I288">
        <v>-0.37055549751136202</v>
      </c>
      <c r="J288">
        <f>(Table2[[#This Row],[1M Return vs Nifty]]-AVERAGE(Table2[1M Return vs Nifty]))/_xlfn.STDEV.P(Table2[1M Return vs Nifty])</f>
        <v>0.13812510263987759</v>
      </c>
      <c r="K288">
        <v>24.504808603319098</v>
      </c>
      <c r="L288">
        <f>(Table2[[#This Row],[6M Return vs Nifty]]-AVERAGE(Table2[6M Return vs Nifty]))/_xlfn.STDEV.P(Table2[6M Return vs Nifty])</f>
        <v>0.69021069421476988</v>
      </c>
      <c r="M288">
        <v>-6.2944272081621797</v>
      </c>
      <c r="N288">
        <f>(Table2[[#This Row],[1W Return vs Nifty]]-AVERAGE(Table2[1W Return vs Nifty]))/_xlfn.STDEV.P(Table2[1W Return vs Nifty])</f>
        <v>-0.41790575350433962</v>
      </c>
      <c r="O288">
        <v>8751.44</v>
      </c>
      <c r="P288">
        <v>8595.1911059927697</v>
      </c>
      <c r="Q288">
        <v>7573.3862854067202</v>
      </c>
      <c r="R288">
        <v>35.819698981788697</v>
      </c>
      <c r="S288" s="1">
        <f>(Table2[[#This Row],[Close Price]]-Table2[[#This Row],[20D EMA]])/Table2[[#This Row],[20D EMA]]</f>
        <v>-2.9279752817821955E-2</v>
      </c>
      <c r="T288" s="1">
        <f>(Table2[[#This Row],[Close Price]]-Table2[[#This Row],[50D EMA]])/Table2[[#This Row],[50D EMA]]</f>
        <v>-1.1633377869056669E-2</v>
      </c>
      <c r="U288" s="1">
        <f>(Table2[[#This Row],[Close Price]]-Table2[[#This Row],[200D EMA]])/Table2[[#This Row],[200D EMA]]</f>
        <v>0.12171750916357432</v>
      </c>
      <c r="V288">
        <v>0.45103066464202002</v>
      </c>
      <c r="W288">
        <v>8237.7000000000007</v>
      </c>
      <c r="X288">
        <v>8519</v>
      </c>
      <c r="Y288">
        <v>8237.7000000000007</v>
      </c>
      <c r="Z288">
        <v>8922.85</v>
      </c>
      <c r="AA288">
        <v>8237.7000000000007</v>
      </c>
      <c r="AB288">
        <v>9196</v>
      </c>
      <c r="AC288" s="1">
        <f>(Table2[[#This Row],[Close Price]]/Table2[[#This Row],[Day Low]])-1</f>
        <v>3.1258725129587051E-2</v>
      </c>
      <c r="AD288" s="1">
        <f>(Table2[[#This Row],[Day High]]/Table2[[#This Row],[Close Price]])-1</f>
        <v>2.8015820698745753E-3</v>
      </c>
      <c r="AE288" s="1">
        <f>(Table2[[#This Row],[Close Price]]/Table2[[#This Row],[Current Week Low]])-1</f>
        <v>3.1258725129587051E-2</v>
      </c>
      <c r="AF288" s="1">
        <f>(Table2[[#This Row],[Current Week High]]/Table2[[#This Row],[Close Price]])-1</f>
        <v>5.0340192108484727E-2</v>
      </c>
      <c r="AG288" s="1">
        <f>(Table2[[#This Row],[Close Price]]/Table2[[#This Row],[Current Month Low]])-1</f>
        <v>3.1258725129587051E-2</v>
      </c>
      <c r="AH288" s="1">
        <f>(Table2[[#This Row],[Current Month High]]/Table2[[#This Row],[Close Price]])-1</f>
        <v>8.2493643469253142E-2</v>
      </c>
      <c r="AI288">
        <v>12.5341369243808</v>
      </c>
      <c r="AJ288">
        <v>42.631441979164002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0.15</v>
      </c>
      <c r="AM288" t="s">
        <v>3166</v>
      </c>
      <c r="AN288">
        <v>-2.17</v>
      </c>
      <c r="AO288" t="s">
        <v>3165</v>
      </c>
      <c r="AP288">
        <v>3.2217379205761003E-2</v>
      </c>
      <c r="AQ288">
        <f>(Table2[[#This Row],[Sharpe Ratio]]-AVERAGE(Table2[Sharpe Ratio]))/_xlfn.STDEV.P(Table2[Sharpe Ratio])</f>
        <v>-0.33390839718193172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-0.1655664431422551</v>
      </c>
      <c r="AS288">
        <f>_xlfn.RANK.AVG(Table2[[#This Row],[1Y Return vs Nifty Z-Score]],Table2[1Y Return vs Nifty Z-Score])</f>
        <v>378</v>
      </c>
      <c r="AT288">
        <f>_xlfn.RANK.AVG(Table2[[#This Row],[6M Return vs Nifty Z-Score]],Table2[6M Return vs Nifty Z-Score])</f>
        <v>128</v>
      </c>
      <c r="AU288">
        <f>_xlfn.RANK.AVG(Table2[[#This Row],[Sharpe Ratio Z-Score]],Table2[Sharpe Ratio Z-Score])</f>
        <v>422</v>
      </c>
      <c r="AV288">
        <f>(Table2[[#This Row],[Rank 1Y]]+Table2[[#This Row],[Rank 6M]]+Table2[[#This Row],[Rank Sharpe]])/3</f>
        <v>309.33333333333331</v>
      </c>
    </row>
    <row r="289" spans="1:48" x14ac:dyDescent="0.3">
      <c r="A289" t="s">
        <v>841</v>
      </c>
      <c r="B289" t="s">
        <v>842</v>
      </c>
      <c r="C289" t="s">
        <v>3132</v>
      </c>
      <c r="D289" t="s">
        <v>288</v>
      </c>
      <c r="E289">
        <v>18252.998606454999</v>
      </c>
      <c r="F289">
        <v>836.35</v>
      </c>
      <c r="G289">
        <v>21.771002517284</v>
      </c>
      <c r="H289">
        <f>(Table2[[#This Row],[1Y Return vs Nifty]]-AVERAGE(Table2[1Y Return vs Nifty]))/_xlfn.STDEV.P(Table2[1Y Return vs Nifty])</f>
        <v>-3.3096307835172534E-2</v>
      </c>
      <c r="I289">
        <v>1.5521142987687599</v>
      </c>
      <c r="J289">
        <f>(Table2[[#This Row],[1M Return vs Nifty]]-AVERAGE(Table2[1M Return vs Nifty]))/_xlfn.STDEV.P(Table2[1M Return vs Nifty])</f>
        <v>0.35929039182196548</v>
      </c>
      <c r="K289">
        <v>-14.926791510728799</v>
      </c>
      <c r="L289">
        <f>(Table2[[#This Row],[6M Return vs Nifty]]-AVERAGE(Table2[6M Return vs Nifty]))/_xlfn.STDEV.P(Table2[6M Return vs Nifty])</f>
        <v>-0.66689935779446374</v>
      </c>
      <c r="M289">
        <v>-2.8276641847120998</v>
      </c>
      <c r="N289">
        <f>(Table2[[#This Row],[1W Return vs Nifty]]-AVERAGE(Table2[1W Return vs Nifty]))/_xlfn.STDEV.P(Table2[1W Return vs Nifty])</f>
        <v>0.26478158283979181</v>
      </c>
      <c r="O289">
        <v>870.65</v>
      </c>
      <c r="P289">
        <v>860.73586924399501</v>
      </c>
      <c r="Q289">
        <v>792.54161217890498</v>
      </c>
      <c r="R289">
        <v>31.302957164080699</v>
      </c>
      <c r="S289" s="1">
        <f>(Table2[[#This Row],[Close Price]]-Table2[[#This Row],[20D EMA]])/Table2[[#This Row],[20D EMA]]</f>
        <v>-3.9395853672543453E-2</v>
      </c>
      <c r="T289" s="1">
        <f>(Table2[[#This Row],[Close Price]]-Table2[[#This Row],[50D EMA]])/Table2[[#This Row],[50D EMA]]</f>
        <v>-2.8331419794801492E-2</v>
      </c>
      <c r="U289" s="1">
        <f>(Table2[[#This Row],[Close Price]]-Table2[[#This Row],[200D EMA]])/Table2[[#This Row],[200D EMA]]</f>
        <v>5.52758204085389E-2</v>
      </c>
      <c r="V289">
        <v>0.69925192321513996</v>
      </c>
      <c r="W289">
        <v>821</v>
      </c>
      <c r="X289">
        <v>856.25</v>
      </c>
      <c r="Y289">
        <v>821</v>
      </c>
      <c r="Z289">
        <v>888.9</v>
      </c>
      <c r="AA289">
        <v>815.15</v>
      </c>
      <c r="AB289">
        <v>913</v>
      </c>
      <c r="AC289" s="1">
        <f>(Table2[[#This Row],[Close Price]]/Table2[[#This Row],[Day Low]])-1</f>
        <v>1.8696711327649274E-2</v>
      </c>
      <c r="AD289" s="1">
        <f>(Table2[[#This Row],[Day High]]/Table2[[#This Row],[Close Price]])-1</f>
        <v>2.3793866204340208E-2</v>
      </c>
      <c r="AE289" s="1">
        <f>(Table2[[#This Row],[Close Price]]/Table2[[#This Row],[Current Week Low]])-1</f>
        <v>1.8696711327649274E-2</v>
      </c>
      <c r="AF289" s="1">
        <f>(Table2[[#This Row],[Current Week High]]/Table2[[#This Row],[Close Price]])-1</f>
        <v>6.2832546182818083E-2</v>
      </c>
      <c r="AG289" s="1">
        <f>(Table2[[#This Row],[Close Price]]/Table2[[#This Row],[Current Month Low]])-1</f>
        <v>2.6007483285285016E-2</v>
      </c>
      <c r="AH289" s="1">
        <f>(Table2[[#This Row],[Current Month High]]/Table2[[#This Row],[Close Price]])-1</f>
        <v>9.1648233395109635E-2</v>
      </c>
      <c r="AI289">
        <v>14.545345848030101</v>
      </c>
      <c r="AJ289">
        <v>56.297888245187799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</v>
      </c>
      <c r="AM289" t="s">
        <v>3167</v>
      </c>
      <c r="AN289">
        <v>0.7</v>
      </c>
      <c r="AO289" t="s">
        <v>3166</v>
      </c>
      <c r="AP289">
        <v>0.16562761764994599</v>
      </c>
      <c r="AQ289">
        <f>(Table2[[#This Row],[Sharpe Ratio]]-AVERAGE(Table2[Sharpe Ratio]))/_xlfn.STDEV.P(Table2[Sharpe Ratio])</f>
        <v>1.2357371946213702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1.1598135036534911</v>
      </c>
      <c r="AS289">
        <f>_xlfn.RANK.AVG(Table2[[#This Row],[1Y Return vs Nifty Z-Score]],Table2[1Y Return vs Nifty Z-Score])</f>
        <v>302</v>
      </c>
      <c r="AT289">
        <f>_xlfn.RANK.AVG(Table2[[#This Row],[6M Return vs Nifty Z-Score]],Table2[6M Return vs Nifty Z-Score])</f>
        <v>541</v>
      </c>
      <c r="AU289">
        <f>_xlfn.RANK.AVG(Table2[[#This Row],[Sharpe Ratio Z-Score]],Table2[Sharpe Ratio Z-Score])</f>
        <v>85</v>
      </c>
      <c r="AV289">
        <f>(Table2[[#This Row],[Rank 1Y]]+Table2[[#This Row],[Rank 6M]]+Table2[[#This Row],[Rank Sharpe]])/3</f>
        <v>309.33333333333331</v>
      </c>
    </row>
    <row r="290" spans="1:48" x14ac:dyDescent="0.3">
      <c r="A290" t="s">
        <v>1894</v>
      </c>
      <c r="B290" t="s">
        <v>1895</v>
      </c>
      <c r="C290" t="s">
        <v>3131</v>
      </c>
      <c r="D290" t="s">
        <v>117</v>
      </c>
      <c r="E290">
        <v>3752.91363</v>
      </c>
      <c r="F290">
        <v>651.5</v>
      </c>
      <c r="G290">
        <v>-0.81059057163078296</v>
      </c>
      <c r="H290">
        <f>(Table2[[#This Row],[1Y Return vs Nifty]]-AVERAGE(Table2[1Y Return vs Nifty]))/_xlfn.STDEV.P(Table2[1Y Return vs Nifty])</f>
        <v>-0.41964437163723783</v>
      </c>
      <c r="I290">
        <v>11.6044084806454</v>
      </c>
      <c r="J290">
        <f>(Table2[[#This Row],[1M Return vs Nifty]]-AVERAGE(Table2[1M Return vs Nifty]))/_xlfn.STDEV.P(Table2[1M Return vs Nifty])</f>
        <v>1.5156088371314667</v>
      </c>
      <c r="K290">
        <v>3.5414429589104</v>
      </c>
      <c r="L290">
        <f>(Table2[[#This Row],[6M Return vs Nifty]]-AVERAGE(Table2[6M Return vs Nifty]))/_xlfn.STDEV.P(Table2[6M Return vs Nifty])</f>
        <v>-3.1281564726977247E-2</v>
      </c>
      <c r="M290">
        <v>-7.6203449052857302</v>
      </c>
      <c r="N290">
        <f>(Table2[[#This Row],[1W Return vs Nifty]]-AVERAGE(Table2[1W Return vs Nifty]))/_xlfn.STDEV.P(Table2[1W Return vs Nifty])</f>
        <v>-0.6790101943726371</v>
      </c>
      <c r="O290">
        <v>657.39</v>
      </c>
      <c r="P290">
        <v>628.82779834258395</v>
      </c>
      <c r="Q290">
        <v>584.82210595741299</v>
      </c>
      <c r="R290">
        <v>43.509037669280197</v>
      </c>
      <c r="S290" s="1">
        <f>(Table2[[#This Row],[Close Price]]-Table2[[#This Row],[20D EMA]])/Table2[[#This Row],[20D EMA]]</f>
        <v>-8.9596738617867423E-3</v>
      </c>
      <c r="T290" s="1">
        <f>(Table2[[#This Row],[Close Price]]-Table2[[#This Row],[50D EMA]])/Table2[[#This Row],[50D EMA]]</f>
        <v>3.6054706419108226E-2</v>
      </c>
      <c r="U290" s="1">
        <f>(Table2[[#This Row],[Close Price]]-Table2[[#This Row],[200D EMA]])/Table2[[#This Row],[200D EMA]]</f>
        <v>0.11401397683732996</v>
      </c>
      <c r="V290">
        <v>1.2664229065028001</v>
      </c>
      <c r="W290">
        <v>633.79999999999995</v>
      </c>
      <c r="X290">
        <v>661.95</v>
      </c>
      <c r="Y290">
        <v>633.79999999999995</v>
      </c>
      <c r="Z290">
        <v>703.95</v>
      </c>
      <c r="AA290">
        <v>600</v>
      </c>
      <c r="AB290">
        <v>729.8</v>
      </c>
      <c r="AC290" s="1">
        <f>(Table2[[#This Row],[Close Price]]/Table2[[#This Row],[Day Low]])-1</f>
        <v>2.792679078573701E-2</v>
      </c>
      <c r="AD290" s="1">
        <f>(Table2[[#This Row],[Day High]]/Table2[[#This Row],[Close Price]])-1</f>
        <v>1.6039907904835005E-2</v>
      </c>
      <c r="AE290" s="1">
        <f>(Table2[[#This Row],[Close Price]]/Table2[[#This Row],[Current Week Low]])-1</f>
        <v>2.792679078573701E-2</v>
      </c>
      <c r="AF290" s="1">
        <f>(Table2[[#This Row],[Current Week High]]/Table2[[#This Row],[Close Price]])-1</f>
        <v>8.0506523407521069E-2</v>
      </c>
      <c r="AG290" s="1">
        <f>(Table2[[#This Row],[Close Price]]/Table2[[#This Row],[Current Month Low]])-1</f>
        <v>8.5833333333333428E-2</v>
      </c>
      <c r="AH290" s="1">
        <f>(Table2[[#This Row],[Current Month High]]/Table2[[#This Row],[Close Price]])-1</f>
        <v>0.1201841903300076</v>
      </c>
      <c r="AI290">
        <v>12.018419033000701</v>
      </c>
      <c r="AJ290">
        <v>41.630434782608702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0.02</v>
      </c>
      <c r="AM290" t="s">
        <v>3166</v>
      </c>
      <c r="AN290">
        <v>3.77</v>
      </c>
      <c r="AO290" t="s">
        <v>3166</v>
      </c>
      <c r="AP290">
        <v>0.130456772261661</v>
      </c>
      <c r="AQ290">
        <f>(Table2[[#This Row],[Sharpe Ratio]]-AVERAGE(Table2[Sharpe Ratio]))/_xlfn.STDEV.P(Table2[Sharpe Ratio])</f>
        <v>0.82193265407395544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1.2076053604685697</v>
      </c>
      <c r="AS290">
        <f>_xlfn.RANK.AVG(Table2[[#This Row],[1Y Return vs Nifty Z-Score]],Table2[1Y Return vs Nifty Z-Score])</f>
        <v>445</v>
      </c>
      <c r="AT290">
        <f>_xlfn.RANK.AVG(Table2[[#This Row],[6M Return vs Nifty Z-Score]],Table2[6M Return vs Nifty Z-Score])</f>
        <v>339</v>
      </c>
      <c r="AU290">
        <f>_xlfn.RANK.AVG(Table2[[#This Row],[Sharpe Ratio Z-Score]],Table2[Sharpe Ratio Z-Score])</f>
        <v>145</v>
      </c>
      <c r="AV290">
        <f>(Table2[[#This Row],[Rank 1Y]]+Table2[[#This Row],[Rank 6M]]+Table2[[#This Row],[Rank Sharpe]])/3</f>
        <v>309.66666666666669</v>
      </c>
    </row>
    <row r="291" spans="1:48" x14ac:dyDescent="0.3">
      <c r="A291" t="s">
        <v>1332</v>
      </c>
      <c r="B291" t="s">
        <v>1333</v>
      </c>
      <c r="C291" t="s">
        <v>3131</v>
      </c>
      <c r="D291" t="s">
        <v>1334</v>
      </c>
      <c r="E291">
        <v>8324.8247947799991</v>
      </c>
      <c r="F291">
        <v>261.3</v>
      </c>
      <c r="G291">
        <v>14.476437339107401</v>
      </c>
      <c r="H291">
        <f>(Table2[[#This Row],[1Y Return vs Nifty]]-AVERAGE(Table2[1Y Return vs Nifty]))/_xlfn.STDEV.P(Table2[1Y Return vs Nifty])</f>
        <v>-0.15796349655828842</v>
      </c>
      <c r="I291">
        <v>9.0093242910982401</v>
      </c>
      <c r="J291">
        <f>(Table2[[#This Row],[1M Return vs Nifty]]-AVERAGE(Table2[1M Return vs Nifty]))/_xlfn.STDEV.P(Table2[1M Return vs Nifty])</f>
        <v>1.2170955165688329</v>
      </c>
      <c r="K291">
        <v>37.637154649981703</v>
      </c>
      <c r="L291">
        <f>(Table2[[#This Row],[6M Return vs Nifty]]-AVERAGE(Table2[6M Return vs Nifty]))/_xlfn.STDEV.P(Table2[6M Return vs Nifty])</f>
        <v>1.14218420720544</v>
      </c>
      <c r="M291">
        <v>-2.2442177310028102</v>
      </c>
      <c r="N291">
        <f>(Table2[[#This Row],[1W Return vs Nifty]]-AVERAGE(Table2[1W Return vs Nifty]))/_xlfn.STDEV.P(Table2[1W Return vs Nifty])</f>
        <v>0.3796759389546871</v>
      </c>
      <c r="O291">
        <v>262.49</v>
      </c>
      <c r="P291">
        <v>252.623978450838</v>
      </c>
      <c r="Q291">
        <v>221.31590396513201</v>
      </c>
      <c r="R291">
        <v>45.247855363094203</v>
      </c>
      <c r="S291" s="1">
        <f>(Table2[[#This Row],[Close Price]]-Table2[[#This Row],[20D EMA]])/Table2[[#This Row],[20D EMA]]</f>
        <v>-4.533506038325261E-3</v>
      </c>
      <c r="T291" s="1">
        <f>(Table2[[#This Row],[Close Price]]-Table2[[#This Row],[50D EMA]])/Table2[[#This Row],[50D EMA]]</f>
        <v>3.4343618536790708E-2</v>
      </c>
      <c r="U291" s="1">
        <f>(Table2[[#This Row],[Close Price]]-Table2[[#This Row],[200D EMA]])/Table2[[#This Row],[200D EMA]]</f>
        <v>0.18066526317587839</v>
      </c>
      <c r="V291">
        <v>0.63705347498468801</v>
      </c>
      <c r="W291">
        <v>253</v>
      </c>
      <c r="X291">
        <v>264.85000000000002</v>
      </c>
      <c r="Y291">
        <v>253</v>
      </c>
      <c r="Z291">
        <v>276.39999999999998</v>
      </c>
      <c r="AA291">
        <v>250.5</v>
      </c>
      <c r="AB291">
        <v>277.3</v>
      </c>
      <c r="AC291" s="1">
        <f>(Table2[[#This Row],[Close Price]]/Table2[[#This Row],[Day Low]])-1</f>
        <v>3.2806324110671969E-2</v>
      </c>
      <c r="AD291" s="1">
        <f>(Table2[[#This Row],[Day High]]/Table2[[#This Row],[Close Price]])-1</f>
        <v>1.3585916570991285E-2</v>
      </c>
      <c r="AE291" s="1">
        <f>(Table2[[#This Row],[Close Price]]/Table2[[#This Row],[Current Week Low]])-1</f>
        <v>3.2806324110671969E-2</v>
      </c>
      <c r="AF291" s="1">
        <f>(Table2[[#This Row],[Current Week High]]/Table2[[#This Row],[Close Price]])-1</f>
        <v>5.778798316111744E-2</v>
      </c>
      <c r="AG291" s="1">
        <f>(Table2[[#This Row],[Close Price]]/Table2[[#This Row],[Current Month Low]])-1</f>
        <v>4.3113772455089849E-2</v>
      </c>
      <c r="AH291" s="1">
        <f>(Table2[[#This Row],[Current Month High]]/Table2[[#This Row],[Close Price]])-1</f>
        <v>6.1232300038270182E-2</v>
      </c>
      <c r="AI291">
        <v>6.1232300038270102</v>
      </c>
      <c r="AJ291">
        <v>54.068396226415103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0.22</v>
      </c>
      <c r="AM291" t="s">
        <v>3166</v>
      </c>
      <c r="AN291">
        <v>2.61</v>
      </c>
      <c r="AO291" t="s">
        <v>3166</v>
      </c>
      <c r="AP291">
        <v>2.9702904285079999E-3</v>
      </c>
      <c r="AQ291">
        <f>(Table2[[#This Row],[Sharpe Ratio]]-AVERAGE(Table2[Sharpe Ratio]))/_xlfn.STDEV.P(Table2[Sharpe Ratio])</f>
        <v>-0.67801664934955974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1.9029755168211118</v>
      </c>
      <c r="AS291">
        <f>_xlfn.RANK.AVG(Table2[[#This Row],[1Y Return vs Nifty Z-Score]],Table2[1Y Return vs Nifty Z-Score])</f>
        <v>358</v>
      </c>
      <c r="AT291">
        <f>_xlfn.RANK.AVG(Table2[[#This Row],[6M Return vs Nifty Z-Score]],Table2[6M Return vs Nifty Z-Score])</f>
        <v>75</v>
      </c>
      <c r="AU291">
        <f>_xlfn.RANK.AVG(Table2[[#This Row],[Sharpe Ratio Z-Score]],Table2[Sharpe Ratio Z-Score])</f>
        <v>499</v>
      </c>
      <c r="AV291">
        <f>(Table2[[#This Row],[Rank 1Y]]+Table2[[#This Row],[Rank 6M]]+Table2[[#This Row],[Rank Sharpe]])/3</f>
        <v>310.66666666666669</v>
      </c>
    </row>
    <row r="292" spans="1:48" x14ac:dyDescent="0.3">
      <c r="A292" t="s">
        <v>488</v>
      </c>
      <c r="B292" t="s">
        <v>489</v>
      </c>
      <c r="C292" t="s">
        <v>3125</v>
      </c>
      <c r="D292" t="s">
        <v>108</v>
      </c>
      <c r="E292">
        <v>43958.688827550002</v>
      </c>
      <c r="F292">
        <v>111.86</v>
      </c>
      <c r="G292">
        <v>41.862163960988198</v>
      </c>
      <c r="H292">
        <f>(Table2[[#This Row],[1Y Return vs Nifty]]-AVERAGE(Table2[1Y Return vs Nifty]))/_xlfn.STDEV.P(Table2[1Y Return vs Nifty])</f>
        <v>0.31082094924315828</v>
      </c>
      <c r="I292">
        <v>-9.3545787397632498</v>
      </c>
      <c r="J292">
        <f>(Table2[[#This Row],[1M Return vs Nifty]]-AVERAGE(Table2[1M Return vs Nifty]))/_xlfn.STDEV.P(Table2[1M Return vs Nifty])</f>
        <v>-0.89530981282792077</v>
      </c>
      <c r="K292">
        <v>-22.797983788941099</v>
      </c>
      <c r="L292">
        <f>(Table2[[#This Row],[6M Return vs Nifty]]-AVERAGE(Table2[6M Return vs Nifty]))/_xlfn.STDEV.P(Table2[6M Return vs Nifty])</f>
        <v>-0.93780071942228616</v>
      </c>
      <c r="M292">
        <v>-5.6808572173058103</v>
      </c>
      <c r="N292">
        <f>(Table2[[#This Row],[1W Return vs Nifty]]-AVERAGE(Table2[1W Return vs Nifty]))/_xlfn.STDEV.P(Table2[1W Return vs Nifty])</f>
        <v>-0.29707936304008248</v>
      </c>
      <c r="O292">
        <v>121.27</v>
      </c>
      <c r="P292">
        <v>127.21025603233601</v>
      </c>
      <c r="Q292">
        <v>121.73163862419899</v>
      </c>
      <c r="R292">
        <v>28.917066061698002</v>
      </c>
      <c r="S292" s="1">
        <f>(Table2[[#This Row],[Close Price]]-Table2[[#This Row],[20D EMA]])/Table2[[#This Row],[20D EMA]]</f>
        <v>-7.7595448173497131E-2</v>
      </c>
      <c r="T292" s="1">
        <f>(Table2[[#This Row],[Close Price]]-Table2[[#This Row],[50D EMA]])/Table2[[#This Row],[50D EMA]]</f>
        <v>-0.12066838406829455</v>
      </c>
      <c r="U292" s="1">
        <f>(Table2[[#This Row],[Close Price]]-Table2[[#This Row],[200D EMA]])/Table2[[#This Row],[200D EMA]]</f>
        <v>-8.1093450607972128E-2</v>
      </c>
      <c r="V292">
        <v>0.50043666362530403</v>
      </c>
      <c r="W292">
        <v>106.2</v>
      </c>
      <c r="X292">
        <v>113.18</v>
      </c>
      <c r="Y292">
        <v>106.2</v>
      </c>
      <c r="Z292">
        <v>122.98</v>
      </c>
      <c r="AA292">
        <v>106.2</v>
      </c>
      <c r="AB292">
        <v>133.25</v>
      </c>
      <c r="AC292" s="1">
        <f>(Table2[[#This Row],[Close Price]]/Table2[[#This Row],[Day Low]])-1</f>
        <v>5.329566854990575E-2</v>
      </c>
      <c r="AD292" s="1">
        <f>(Table2[[#This Row],[Day High]]/Table2[[#This Row],[Close Price]])-1</f>
        <v>1.1800464866797755E-2</v>
      </c>
      <c r="AE292" s="1">
        <f>(Table2[[#This Row],[Close Price]]/Table2[[#This Row],[Current Week Low]])-1</f>
        <v>5.329566854990575E-2</v>
      </c>
      <c r="AF292" s="1">
        <f>(Table2[[#This Row],[Current Week High]]/Table2[[#This Row],[Close Price]])-1</f>
        <v>9.9409976756660079E-2</v>
      </c>
      <c r="AG292" s="1">
        <f>(Table2[[#This Row],[Close Price]]/Table2[[#This Row],[Current Month Low]])-1</f>
        <v>5.329566854990575E-2</v>
      </c>
      <c r="AH292" s="1">
        <f>(Table2[[#This Row],[Current Month High]]/Table2[[#This Row],[Close Price]])-1</f>
        <v>0.1912211693187913</v>
      </c>
      <c r="AI292">
        <v>52.422671196137998</v>
      </c>
      <c r="AJ292">
        <v>76.435331230283893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-0.14000000000000001</v>
      </c>
      <c r="AM292" t="s">
        <v>3165</v>
      </c>
      <c r="AN292">
        <v>-5.2</v>
      </c>
      <c r="AO292" t="s">
        <v>3165</v>
      </c>
      <c r="AP292">
        <v>0.159146869897867</v>
      </c>
      <c r="AQ292">
        <f>(Table2[[#This Row],[Sharpe Ratio]]-AVERAGE(Table2[Sharpe Ratio]))/_xlfn.STDEV.P(Table2[Sharpe Ratio])</f>
        <v>1.1594875959453599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211</v>
      </c>
      <c r="AT292">
        <f>_xlfn.RANK.AVG(Table2[[#This Row],[6M Return vs Nifty Z-Score]],Table2[6M Return vs Nifty Z-Score])</f>
        <v>628</v>
      </c>
      <c r="AU292">
        <f>_xlfn.RANK.AVG(Table2[[#This Row],[Sharpe Ratio Z-Score]],Table2[Sharpe Ratio Z-Score])</f>
        <v>94</v>
      </c>
      <c r="AV292">
        <f>(Table2[[#This Row],[Rank 1Y]]+Table2[[#This Row],[Rank 6M]]+Table2[[#This Row],[Rank Sharpe]])/3</f>
        <v>311</v>
      </c>
    </row>
    <row r="293" spans="1:48" x14ac:dyDescent="0.3">
      <c r="A293" t="s">
        <v>171</v>
      </c>
      <c r="B293" t="s">
        <v>172</v>
      </c>
      <c r="C293" t="s">
        <v>3127</v>
      </c>
      <c r="D293" t="s">
        <v>173</v>
      </c>
      <c r="E293">
        <v>153356.36212400999</v>
      </c>
      <c r="F293">
        <v>717.1</v>
      </c>
      <c r="G293">
        <v>30.289093562604201</v>
      </c>
      <c r="H293">
        <f>(Table2[[#This Row],[1Y Return vs Nifty]]-AVERAGE(Table2[1Y Return vs Nifty]))/_xlfn.STDEV.P(Table2[1Y Return vs Nifty])</f>
        <v>0.11271499909492108</v>
      </c>
      <c r="I293">
        <v>9.3550638272442601</v>
      </c>
      <c r="J293">
        <f>(Table2[[#This Row],[1M Return vs Nifty]]-AVERAGE(Table2[1M Return vs Nifty]))/_xlfn.STDEV.P(Table2[1M Return vs Nifty])</f>
        <v>1.2568660401612652</v>
      </c>
      <c r="K293">
        <v>7.9683918639199298</v>
      </c>
      <c r="L293">
        <f>(Table2[[#This Row],[6M Return vs Nifty]]-AVERAGE(Table2[6M Return vs Nifty]))/_xlfn.STDEV.P(Table2[6M Return vs Nifty])</f>
        <v>0.12107991290373508</v>
      </c>
      <c r="M293">
        <v>0.96572221842828299</v>
      </c>
      <c r="N293">
        <f>(Table2[[#This Row],[1W Return vs Nifty]]-AVERAGE(Table2[1W Return vs Nifty]))/_xlfn.STDEV.P(Table2[1W Return vs Nifty])</f>
        <v>1.0117887597845601</v>
      </c>
      <c r="O293">
        <v>727.45</v>
      </c>
      <c r="P293">
        <v>707.83986137337797</v>
      </c>
      <c r="Q293">
        <v>640.28038875836103</v>
      </c>
      <c r="R293">
        <v>39.822817874096302</v>
      </c>
      <c r="S293" s="1">
        <f>(Table2[[#This Row],[Close Price]]-Table2[[#This Row],[20D EMA]])/Table2[[#This Row],[20D EMA]]</f>
        <v>-1.4227781978142858E-2</v>
      </c>
      <c r="T293" s="1">
        <f>(Table2[[#This Row],[Close Price]]-Table2[[#This Row],[50D EMA]])/Table2[[#This Row],[50D EMA]]</f>
        <v>1.3082250847889771E-2</v>
      </c>
      <c r="U293" s="1">
        <f>(Table2[[#This Row],[Close Price]]-Table2[[#This Row],[200D EMA]])/Table2[[#This Row],[200D EMA]]</f>
        <v>0.11997807927650019</v>
      </c>
      <c r="V293">
        <v>0.69988023449749304</v>
      </c>
      <c r="W293">
        <v>713.3</v>
      </c>
      <c r="X293">
        <v>731.15</v>
      </c>
      <c r="Y293">
        <v>713.3</v>
      </c>
      <c r="Z293">
        <v>765.45</v>
      </c>
      <c r="AA293">
        <v>708</v>
      </c>
      <c r="AB293">
        <v>772.65</v>
      </c>
      <c r="AC293" s="1">
        <f>(Table2[[#This Row],[Close Price]]/Table2[[#This Row],[Day Low]])-1</f>
        <v>5.3273517454086594E-3</v>
      </c>
      <c r="AD293" s="1">
        <f>(Table2[[#This Row],[Day High]]/Table2[[#This Row],[Close Price]])-1</f>
        <v>1.9592804350857529E-2</v>
      </c>
      <c r="AE293" s="1">
        <f>(Table2[[#This Row],[Close Price]]/Table2[[#This Row],[Current Week Low]])-1</f>
        <v>5.3273517454086594E-3</v>
      </c>
      <c r="AF293" s="1">
        <f>(Table2[[#This Row],[Current Week High]]/Table2[[#This Row],[Close Price]])-1</f>
        <v>6.7424348068609641E-2</v>
      </c>
      <c r="AG293" s="1">
        <f>(Table2[[#This Row],[Close Price]]/Table2[[#This Row],[Current Month Low]])-1</f>
        <v>1.2853107344632742E-2</v>
      </c>
      <c r="AH293" s="1">
        <f>(Table2[[#This Row],[Current Month High]]/Table2[[#This Row],[Close Price]])-1</f>
        <v>7.7464788732394263E-2</v>
      </c>
      <c r="AI293">
        <v>7.7464788732394201</v>
      </c>
      <c r="AJ293">
        <v>59.799442896935901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0.11</v>
      </c>
      <c r="AM293" t="s">
        <v>3166</v>
      </c>
      <c r="AN293">
        <v>-1.94</v>
      </c>
      <c r="AO293" t="s">
        <v>3165</v>
      </c>
      <c r="AP293">
        <v>4.4694278523232003E-2</v>
      </c>
      <c r="AQ293">
        <f>(Table2[[#This Row],[Sharpe Ratio]]-AVERAGE(Table2[Sharpe Ratio]))/_xlfn.STDEV.P(Table2[Sharpe Ratio])</f>
        <v>-0.18711074325797522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2.3153389686865062</v>
      </c>
      <c r="AS293">
        <f>_xlfn.RANK.AVG(Table2[[#This Row],[1Y Return vs Nifty Z-Score]],Table2[1Y Return vs Nifty Z-Score])</f>
        <v>260</v>
      </c>
      <c r="AT293">
        <f>_xlfn.RANK.AVG(Table2[[#This Row],[6M Return vs Nifty Z-Score]],Table2[6M Return vs Nifty Z-Score])</f>
        <v>287</v>
      </c>
      <c r="AU293">
        <f>_xlfn.RANK.AVG(Table2[[#This Row],[Sharpe Ratio Z-Score]],Table2[Sharpe Ratio Z-Score])</f>
        <v>389</v>
      </c>
      <c r="AV293">
        <f>(Table2[[#This Row],[Rank 1Y]]+Table2[[#This Row],[Rank 6M]]+Table2[[#This Row],[Rank Sharpe]])/3</f>
        <v>312</v>
      </c>
    </row>
    <row r="294" spans="1:48" x14ac:dyDescent="0.3">
      <c r="A294" t="s">
        <v>364</v>
      </c>
      <c r="B294" t="s">
        <v>365</v>
      </c>
      <c r="C294" t="s">
        <v>3122</v>
      </c>
      <c r="D294" t="s">
        <v>366</v>
      </c>
      <c r="E294">
        <v>64342.775146485001</v>
      </c>
      <c r="F294">
        <v>1777.45</v>
      </c>
      <c r="G294">
        <v>14.1710801834372</v>
      </c>
      <c r="H294">
        <f>(Table2[[#This Row],[1Y Return vs Nifty]]-AVERAGE(Table2[1Y Return vs Nifty]))/_xlfn.STDEV.P(Table2[1Y Return vs Nifty])</f>
        <v>-0.16319055103702515</v>
      </c>
      <c r="I294">
        <v>7.1710531936801898</v>
      </c>
      <c r="J294">
        <f>(Table2[[#This Row],[1M Return vs Nifty]]-AVERAGE(Table2[1M Return vs Nifty]))/_xlfn.STDEV.P(Table2[1M Return vs Nifty])</f>
        <v>1.0056386352873301</v>
      </c>
      <c r="K294">
        <v>10.2372733677281</v>
      </c>
      <c r="L294">
        <f>(Table2[[#This Row],[6M Return vs Nifty]]-AVERAGE(Table2[6M Return vs Nifty]))/_xlfn.STDEV.P(Table2[6M Return vs Nifty])</f>
        <v>0.19916758590534192</v>
      </c>
      <c r="M294">
        <v>4.8375236864944098</v>
      </c>
      <c r="N294">
        <f>(Table2[[#This Row],[1W Return vs Nifty]]-AVERAGE(Table2[1W Return vs Nifty]))/_xlfn.STDEV.P(Table2[1W Return vs Nifty])</f>
        <v>1.7742377109265544</v>
      </c>
      <c r="O294">
        <v>1749.48</v>
      </c>
      <c r="P294">
        <v>1753.08170727791</v>
      </c>
      <c r="Q294">
        <v>1608.57538068397</v>
      </c>
      <c r="R294">
        <v>62.747988403967298</v>
      </c>
      <c r="S294" s="1">
        <f>(Table2[[#This Row],[Close Price]]-Table2[[#This Row],[20D EMA]])/Table2[[#This Row],[20D EMA]]</f>
        <v>1.5987607746301775E-2</v>
      </c>
      <c r="T294" s="1">
        <f>(Table2[[#This Row],[Close Price]]-Table2[[#This Row],[50D EMA]])/Table2[[#This Row],[50D EMA]]</f>
        <v>1.3900260678623919E-2</v>
      </c>
      <c r="U294" s="1">
        <f>(Table2[[#This Row],[Close Price]]-Table2[[#This Row],[200D EMA]])/Table2[[#This Row],[200D EMA]]</f>
        <v>0.10498396366368863</v>
      </c>
      <c r="V294">
        <v>0.67304207461736199</v>
      </c>
      <c r="W294">
        <v>1718.1</v>
      </c>
      <c r="X294">
        <v>1809.9</v>
      </c>
      <c r="Y294">
        <v>1718.1</v>
      </c>
      <c r="Z294">
        <v>1809.9</v>
      </c>
      <c r="AA294">
        <v>1593.75</v>
      </c>
      <c r="AB294">
        <v>1809.9</v>
      </c>
      <c r="AC294" s="1">
        <f>(Table2[[#This Row],[Close Price]]/Table2[[#This Row],[Day Low]])-1</f>
        <v>3.4543972993423155E-2</v>
      </c>
      <c r="AD294" s="1">
        <f>(Table2[[#This Row],[Day High]]/Table2[[#This Row],[Close Price]])-1</f>
        <v>1.8256491040535616E-2</v>
      </c>
      <c r="AE294" s="1">
        <f>(Table2[[#This Row],[Close Price]]/Table2[[#This Row],[Current Week Low]])-1</f>
        <v>3.4543972993423155E-2</v>
      </c>
      <c r="AF294" s="1">
        <f>(Table2[[#This Row],[Current Week High]]/Table2[[#This Row],[Close Price]])-1</f>
        <v>1.8256491040535616E-2</v>
      </c>
      <c r="AG294" s="1">
        <f>(Table2[[#This Row],[Close Price]]/Table2[[#This Row],[Current Month Low]])-1</f>
        <v>0.11526274509803924</v>
      </c>
      <c r="AH294" s="1">
        <f>(Table2[[#This Row],[Current Month High]]/Table2[[#This Row],[Close Price]])-1</f>
        <v>1.8256491040535616E-2</v>
      </c>
      <c r="AI294">
        <v>12.081915103097099</v>
      </c>
      <c r="AJ294">
        <v>51.925295952818402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0.08</v>
      </c>
      <c r="AM294" t="s">
        <v>3166</v>
      </c>
      <c r="AN294">
        <v>9.0299999999999994</v>
      </c>
      <c r="AO294" t="s">
        <v>3166</v>
      </c>
      <c r="AP294">
        <v>6.9196147676568995E-2</v>
      </c>
      <c r="AQ294">
        <f>(Table2[[#This Row],[Sharpe Ratio]]-AVERAGE(Table2[Sharpe Ratio]))/_xlfn.STDEV.P(Table2[Sharpe Ratio])</f>
        <v>0.10116736310015829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361</v>
      </c>
      <c r="AT294">
        <f>_xlfn.RANK.AVG(Table2[[#This Row],[6M Return vs Nifty Z-Score]],Table2[6M Return vs Nifty Z-Score])</f>
        <v>256</v>
      </c>
      <c r="AU294">
        <f>_xlfn.RANK.AVG(Table2[[#This Row],[Sharpe Ratio Z-Score]],Table2[Sharpe Ratio Z-Score])</f>
        <v>320</v>
      </c>
      <c r="AV294">
        <f>(Table2[[#This Row],[Rank 1Y]]+Table2[[#This Row],[Rank 6M]]+Table2[[#This Row],[Rank Sharpe]])/3</f>
        <v>312.33333333333331</v>
      </c>
    </row>
    <row r="295" spans="1:48" x14ac:dyDescent="0.3">
      <c r="A295" t="s">
        <v>417</v>
      </c>
      <c r="B295" t="s">
        <v>418</v>
      </c>
      <c r="C295" t="s">
        <v>3120</v>
      </c>
      <c r="D295" t="s">
        <v>54</v>
      </c>
      <c r="E295">
        <v>54039.318497499997</v>
      </c>
      <c r="F295">
        <v>4904.2</v>
      </c>
      <c r="G295">
        <v>27.486633880094899</v>
      </c>
      <c r="H295">
        <f>(Table2[[#This Row],[1Y Return vs Nifty]]-AVERAGE(Table2[1Y Return vs Nifty]))/_xlfn.STDEV.P(Table2[1Y Return vs Nifty])</f>
        <v>6.474294681801146E-2</v>
      </c>
      <c r="I295">
        <v>4.1354323771358104</v>
      </c>
      <c r="J295">
        <f>(Table2[[#This Row],[1M Return vs Nifty]]-AVERAGE(Table2[1M Return vs Nifty]))/_xlfn.STDEV.P(Table2[1M Return vs Nifty])</f>
        <v>0.65645025305074356</v>
      </c>
      <c r="K295">
        <v>-2.60341176040885</v>
      </c>
      <c r="L295">
        <f>(Table2[[#This Row],[6M Return vs Nifty]]-AVERAGE(Table2[6M Return vs Nifty]))/_xlfn.STDEV.P(Table2[6M Return vs Nifty])</f>
        <v>-0.24276788746318276</v>
      </c>
      <c r="M295">
        <v>-0.25185353069122701</v>
      </c>
      <c r="N295">
        <f>(Table2[[#This Row],[1W Return vs Nifty]]-AVERAGE(Table2[1W Return vs Nifty]))/_xlfn.STDEV.P(Table2[1W Return vs Nifty])</f>
        <v>0.77201940164239735</v>
      </c>
      <c r="O295">
        <v>5041.6000000000004</v>
      </c>
      <c r="P295">
        <v>4893.6060031423904</v>
      </c>
      <c r="Q295">
        <v>4354.0785280530799</v>
      </c>
      <c r="R295">
        <v>38.847594399817602</v>
      </c>
      <c r="S295" s="1">
        <f>(Table2[[#This Row],[Close Price]]-Table2[[#This Row],[20D EMA]])/Table2[[#This Row],[20D EMA]]</f>
        <v>-2.7253252935576115E-2</v>
      </c>
      <c r="T295" s="1">
        <f>(Table2[[#This Row],[Close Price]]-Table2[[#This Row],[50D EMA]])/Table2[[#This Row],[50D EMA]]</f>
        <v>2.1648651016870999E-3</v>
      </c>
      <c r="U295" s="1">
        <f>(Table2[[#This Row],[Close Price]]-Table2[[#This Row],[200D EMA]])/Table2[[#This Row],[200D EMA]]</f>
        <v>0.12634624488339349</v>
      </c>
      <c r="V295">
        <v>0.55585344799401804</v>
      </c>
      <c r="W295">
        <v>4830.25</v>
      </c>
      <c r="X295">
        <v>5009.8999999999996</v>
      </c>
      <c r="Y295">
        <v>4830.25</v>
      </c>
      <c r="Z295">
        <v>5170.05</v>
      </c>
      <c r="AA295">
        <v>4712.55</v>
      </c>
      <c r="AB295">
        <v>5465.9</v>
      </c>
      <c r="AC295" s="1">
        <f>(Table2[[#This Row],[Close Price]]/Table2[[#This Row],[Day Low]])-1</f>
        <v>1.5309766575229089E-2</v>
      </c>
      <c r="AD295" s="1">
        <f>(Table2[[#This Row],[Day High]]/Table2[[#This Row],[Close Price]])-1</f>
        <v>2.1552954610333908E-2</v>
      </c>
      <c r="AE295" s="1">
        <f>(Table2[[#This Row],[Close Price]]/Table2[[#This Row],[Current Week Low]])-1</f>
        <v>1.5309766575229089E-2</v>
      </c>
      <c r="AF295" s="1">
        <f>(Table2[[#This Row],[Current Week High]]/Table2[[#This Row],[Close Price]])-1</f>
        <v>5.4208637494392642E-2</v>
      </c>
      <c r="AG295" s="1">
        <f>(Table2[[#This Row],[Close Price]]/Table2[[#This Row],[Current Month Low]])-1</f>
        <v>4.0668003522508878E-2</v>
      </c>
      <c r="AH295" s="1">
        <f>(Table2[[#This Row],[Current Month High]]/Table2[[#This Row],[Close Price]])-1</f>
        <v>0.11453448064923943</v>
      </c>
      <c r="AI295">
        <v>12.8797765180865</v>
      </c>
      <c r="AJ295">
        <v>66.656471947531102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0.16</v>
      </c>
      <c r="AM295" t="s">
        <v>3166</v>
      </c>
      <c r="AN295">
        <v>-8.32</v>
      </c>
      <c r="AO295" t="s">
        <v>3165</v>
      </c>
      <c r="AP295">
        <v>8.7878138091905006E-2</v>
      </c>
      <c r="AQ295">
        <f>(Table2[[#This Row],[Sharpe Ratio]]-AVERAGE(Table2[Sharpe Ratio]))/_xlfn.STDEV.P(Table2[Sharpe Ratio])</f>
        <v>0.32097136197998993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1.5714160760279596</v>
      </c>
      <c r="AS295">
        <f>_xlfn.RANK.AVG(Table2[[#This Row],[1Y Return vs Nifty Z-Score]],Table2[1Y Return vs Nifty Z-Score])</f>
        <v>276</v>
      </c>
      <c r="AT295">
        <f>_xlfn.RANK.AVG(Table2[[#This Row],[6M Return vs Nifty Z-Score]],Table2[6M Return vs Nifty Z-Score])</f>
        <v>403</v>
      </c>
      <c r="AU295">
        <f>_xlfn.RANK.AVG(Table2[[#This Row],[Sharpe Ratio Z-Score]],Table2[Sharpe Ratio Z-Score])</f>
        <v>259</v>
      </c>
      <c r="AV295">
        <f>(Table2[[#This Row],[Rank 1Y]]+Table2[[#This Row],[Rank 6M]]+Table2[[#This Row],[Rank Sharpe]])/3</f>
        <v>312.66666666666669</v>
      </c>
    </row>
    <row r="296" spans="1:48" x14ac:dyDescent="0.3">
      <c r="A296" t="s">
        <v>159</v>
      </c>
      <c r="B296" t="s">
        <v>160</v>
      </c>
      <c r="C296" t="s">
        <v>3119</v>
      </c>
      <c r="D296" t="s">
        <v>21</v>
      </c>
      <c r="E296">
        <v>169851.92759769</v>
      </c>
      <c r="F296">
        <v>1735.95</v>
      </c>
      <c r="G296">
        <v>23.446538218316</v>
      </c>
      <c r="H296">
        <f>(Table2[[#This Row],[1Y Return vs Nifty]]-AVERAGE(Table2[1Y Return vs Nifty]))/_xlfn.STDEV.P(Table2[1Y Return vs Nifty])</f>
        <v>-4.4147582866113583E-3</v>
      </c>
      <c r="I296">
        <v>10.2316837195785</v>
      </c>
      <c r="J296">
        <f>(Table2[[#This Row],[1M Return vs Nifty]]-AVERAGE(Table2[1M Return vs Nifty]))/_xlfn.STDEV.P(Table2[1M Return vs Nifty])</f>
        <v>1.3577038919681523</v>
      </c>
      <c r="K296">
        <v>35.389253092092403</v>
      </c>
      <c r="L296">
        <f>(Table2[[#This Row],[6M Return vs Nifty]]-AVERAGE(Table2[6M Return vs Nifty]))/_xlfn.STDEV.P(Table2[6M Return vs Nifty])</f>
        <v>1.0648185971029993</v>
      </c>
      <c r="M296">
        <v>3.7385252831165001</v>
      </c>
      <c r="N296">
        <f>(Table2[[#This Row],[1W Return vs Nifty]]-AVERAGE(Table2[1W Return vs Nifty]))/_xlfn.STDEV.P(Table2[1W Return vs Nifty])</f>
        <v>1.5578190265303369</v>
      </c>
      <c r="O296">
        <v>1662.96</v>
      </c>
      <c r="P296">
        <v>1617.4421352679999</v>
      </c>
      <c r="Q296">
        <v>1446.0891748950601</v>
      </c>
      <c r="R296">
        <v>70.911049078269002</v>
      </c>
      <c r="S296" s="1">
        <f>(Table2[[#This Row],[Close Price]]-Table2[[#This Row],[20D EMA]])/Table2[[#This Row],[20D EMA]]</f>
        <v>4.3891614951652481E-2</v>
      </c>
      <c r="T296" s="1">
        <f>(Table2[[#This Row],[Close Price]]-Table2[[#This Row],[50D EMA]])/Table2[[#This Row],[50D EMA]]</f>
        <v>7.3268688967574186E-2</v>
      </c>
      <c r="U296" s="1">
        <f>(Table2[[#This Row],[Close Price]]-Table2[[#This Row],[200D EMA]])/Table2[[#This Row],[200D EMA]]</f>
        <v>0.20044464071586363</v>
      </c>
      <c r="V296">
        <v>1.1660274205651899</v>
      </c>
      <c r="W296">
        <v>1685.6</v>
      </c>
      <c r="X296">
        <v>1749</v>
      </c>
      <c r="Y296">
        <v>1685.6</v>
      </c>
      <c r="Z296">
        <v>1761.85</v>
      </c>
      <c r="AA296">
        <v>1580</v>
      </c>
      <c r="AB296">
        <v>1761.85</v>
      </c>
      <c r="AC296" s="1">
        <f>(Table2[[#This Row],[Close Price]]/Table2[[#This Row],[Day Low]])-1</f>
        <v>2.9870669197911814E-2</v>
      </c>
      <c r="AD296" s="1">
        <f>(Table2[[#This Row],[Day High]]/Table2[[#This Row],[Close Price]])-1</f>
        <v>7.5174976237795121E-3</v>
      </c>
      <c r="AE296" s="1">
        <f>(Table2[[#This Row],[Close Price]]/Table2[[#This Row],[Current Week Low]])-1</f>
        <v>2.9870669197911814E-2</v>
      </c>
      <c r="AF296" s="1">
        <f>(Table2[[#This Row],[Current Week High]]/Table2[[#This Row],[Close Price]])-1</f>
        <v>1.4919784556006732E-2</v>
      </c>
      <c r="AG296" s="1">
        <f>(Table2[[#This Row],[Close Price]]/Table2[[#This Row],[Current Month Low]])-1</f>
        <v>9.8702531645569636E-2</v>
      </c>
      <c r="AH296" s="1">
        <f>(Table2[[#This Row],[Current Month High]]/Table2[[#This Row],[Close Price]])-1</f>
        <v>1.4919784556006732E-2</v>
      </c>
      <c r="AI296">
        <v>1.4919784556006701</v>
      </c>
      <c r="AJ296">
        <v>58.079497336429398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0.09</v>
      </c>
      <c r="AM296" t="s">
        <v>3166</v>
      </c>
      <c r="AN296">
        <v>7.25</v>
      </c>
      <c r="AO296" t="s">
        <v>3166</v>
      </c>
      <c r="AP296">
        <v>-1.2407181575939999E-3</v>
      </c>
      <c r="AQ296">
        <f>(Table2[[#This Row],[Sharpe Ratio]]-AVERAGE(Table2[Sharpe Ratio]))/_xlfn.STDEV.P(Table2[Sharpe Ratio])</f>
        <v>-0.72756150543634512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3.248365251878532</v>
      </c>
      <c r="AS296">
        <f>_xlfn.RANK.AVG(Table2[[#This Row],[1Y Return vs Nifty Z-Score]],Table2[1Y Return vs Nifty Z-Score])</f>
        <v>293</v>
      </c>
      <c r="AT296">
        <f>_xlfn.RANK.AVG(Table2[[#This Row],[6M Return vs Nifty Z-Score]],Table2[6M Return vs Nifty Z-Score])</f>
        <v>83</v>
      </c>
      <c r="AU296">
        <f>_xlfn.RANK.AVG(Table2[[#This Row],[Sharpe Ratio Z-Score]],Table2[Sharpe Ratio Z-Score])</f>
        <v>563</v>
      </c>
      <c r="AV296">
        <f>(Table2[[#This Row],[Rank 1Y]]+Table2[[#This Row],[Rank 6M]]+Table2[[#This Row],[Rank Sharpe]])/3</f>
        <v>313</v>
      </c>
    </row>
    <row r="297" spans="1:48" x14ac:dyDescent="0.3">
      <c r="A297" t="s">
        <v>1819</v>
      </c>
      <c r="B297" t="s">
        <v>1820</v>
      </c>
      <c r="C297" t="s">
        <v>3126</v>
      </c>
      <c r="D297" t="s">
        <v>185</v>
      </c>
      <c r="E297">
        <v>4138.8821587499997</v>
      </c>
      <c r="F297">
        <v>634.45000000000005</v>
      </c>
      <c r="G297">
        <v>48.970609915606097</v>
      </c>
      <c r="H297">
        <f>(Table2[[#This Row],[1Y Return vs Nifty]]-AVERAGE(Table2[1Y Return vs Nifty]))/_xlfn.STDEV.P(Table2[1Y Return vs Nifty])</f>
        <v>0.43250217915372807</v>
      </c>
      <c r="I297">
        <v>-12.9931711274692</v>
      </c>
      <c r="J297">
        <f>(Table2[[#This Row],[1M Return vs Nifty]]-AVERAGE(Table2[1M Return vs Nifty]))/_xlfn.STDEV.P(Table2[1M Return vs Nifty])</f>
        <v>-1.3138581975789991</v>
      </c>
      <c r="K297">
        <v>-3.7300601171234198</v>
      </c>
      <c r="L297">
        <f>(Table2[[#This Row],[6M Return vs Nifty]]-AVERAGE(Table2[6M Return vs Nifty]))/_xlfn.STDEV.P(Table2[6M Return vs Nifty])</f>
        <v>-0.28154353454711412</v>
      </c>
      <c r="M297">
        <v>-6.94063487296284</v>
      </c>
      <c r="N297">
        <f>(Table2[[#This Row],[1W Return vs Nifty]]-AVERAGE(Table2[1W Return vs Nifty]))/_xlfn.STDEV.P(Table2[1W Return vs Nifty])</f>
        <v>-0.54515927110096185</v>
      </c>
      <c r="O297">
        <v>690.44</v>
      </c>
      <c r="P297">
        <v>710.64862833596101</v>
      </c>
      <c r="Q297">
        <v>642.16155614114496</v>
      </c>
      <c r="R297">
        <v>25.698364210144799</v>
      </c>
      <c r="S297" s="1">
        <f>(Table2[[#This Row],[Close Price]]-Table2[[#This Row],[20D EMA]])/Table2[[#This Row],[20D EMA]]</f>
        <v>-8.1093215920282721E-2</v>
      </c>
      <c r="T297" s="1">
        <f>(Table2[[#This Row],[Close Price]]-Table2[[#This Row],[50D EMA]])/Table2[[#This Row],[50D EMA]]</f>
        <v>-0.10722405602102683</v>
      </c>
      <c r="U297" s="1">
        <f>(Table2[[#This Row],[Close Price]]-Table2[[#This Row],[200D EMA]])/Table2[[#This Row],[200D EMA]]</f>
        <v>-1.2008747747973154E-2</v>
      </c>
      <c r="V297">
        <v>0.33809370533841898</v>
      </c>
      <c r="W297">
        <v>620.1</v>
      </c>
      <c r="X297">
        <v>648</v>
      </c>
      <c r="Y297">
        <v>620.1</v>
      </c>
      <c r="Z297">
        <v>676.95</v>
      </c>
      <c r="AA297">
        <v>620.1</v>
      </c>
      <c r="AB297">
        <v>774.9</v>
      </c>
      <c r="AC297" s="1">
        <f>(Table2[[#This Row],[Close Price]]/Table2[[#This Row],[Day Low]])-1</f>
        <v>2.3141428801806141E-2</v>
      </c>
      <c r="AD297" s="1">
        <f>(Table2[[#This Row],[Day High]]/Table2[[#This Row],[Close Price]])-1</f>
        <v>2.1357080936244E-2</v>
      </c>
      <c r="AE297" s="1">
        <f>(Table2[[#This Row],[Close Price]]/Table2[[#This Row],[Current Week Low]])-1</f>
        <v>2.3141428801806141E-2</v>
      </c>
      <c r="AF297" s="1">
        <f>(Table2[[#This Row],[Current Week High]]/Table2[[#This Row],[Close Price]])-1</f>
        <v>6.6987154228071555E-2</v>
      </c>
      <c r="AG297" s="1">
        <f>(Table2[[#This Row],[Close Price]]/Table2[[#This Row],[Current Month Low]])-1</f>
        <v>2.3141428801806141E-2</v>
      </c>
      <c r="AH297" s="1">
        <f>(Table2[[#This Row],[Current Month High]]/Table2[[#This Row],[Close Price]])-1</f>
        <v>0.22137284261959156</v>
      </c>
      <c r="AI297">
        <v>30.412168019544399</v>
      </c>
      <c r="AJ297">
        <v>80.935405675174593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-0.01</v>
      </c>
      <c r="AM297" t="s">
        <v>3165</v>
      </c>
      <c r="AN297">
        <v>-4.67</v>
      </c>
      <c r="AO297" t="s">
        <v>3165</v>
      </c>
      <c r="AP297">
        <v>5.5836912780356997E-2</v>
      </c>
      <c r="AQ297">
        <f>(Table2[[#This Row],[Sharpe Ratio]]-AVERAGE(Table2[Sharpe Ratio]))/_xlfn.STDEV.P(Table2[Sharpe Ratio])</f>
        <v>-5.6011459224463683E-2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178</v>
      </c>
      <c r="AT297">
        <f>_xlfn.RANK.AVG(Table2[[#This Row],[6M Return vs Nifty Z-Score]],Table2[6M Return vs Nifty Z-Score])</f>
        <v>415</v>
      </c>
      <c r="AU297">
        <f>_xlfn.RANK.AVG(Table2[[#This Row],[Sharpe Ratio Z-Score]],Table2[Sharpe Ratio Z-Score])</f>
        <v>348</v>
      </c>
      <c r="AV297">
        <f>(Table2[[#This Row],[Rank 1Y]]+Table2[[#This Row],[Rank 6M]]+Table2[[#This Row],[Rank Sharpe]])/3</f>
        <v>313.66666666666669</v>
      </c>
    </row>
    <row r="298" spans="1:48" x14ac:dyDescent="0.3">
      <c r="A298" t="s">
        <v>796</v>
      </c>
      <c r="B298" t="s">
        <v>797</v>
      </c>
      <c r="C298" t="s">
        <v>3126</v>
      </c>
      <c r="D298" t="s">
        <v>185</v>
      </c>
      <c r="E298">
        <v>19565.761696379999</v>
      </c>
      <c r="F298">
        <v>1654.65</v>
      </c>
      <c r="G298">
        <v>16.135284413859399</v>
      </c>
      <c r="H298">
        <f>(Table2[[#This Row],[1Y Return vs Nifty]]-AVERAGE(Table2[1Y Return vs Nifty]))/_xlfn.STDEV.P(Table2[1Y Return vs Nifty])</f>
        <v>-0.12956762021934762</v>
      </c>
      <c r="I298">
        <v>-7.5304760740438601</v>
      </c>
      <c r="J298">
        <f>(Table2[[#This Row],[1M Return vs Nifty]]-AVERAGE(Table2[1M Return vs Nifty]))/_xlfn.STDEV.P(Table2[1M Return vs Nifty])</f>
        <v>-0.68548273053735942</v>
      </c>
      <c r="K298">
        <v>-15.828673793776</v>
      </c>
      <c r="L298">
        <f>(Table2[[#This Row],[6M Return vs Nifty]]-AVERAGE(Table2[6M Return vs Nifty]))/_xlfn.STDEV.P(Table2[6M Return vs Nifty])</f>
        <v>-0.69793927269805256</v>
      </c>
      <c r="M298">
        <v>-3.20481727607805</v>
      </c>
      <c r="N298">
        <f>(Table2[[#This Row],[1W Return vs Nifty]]-AVERAGE(Table2[1W Return vs Nifty]))/_xlfn.STDEV.P(Table2[1W Return vs Nifty])</f>
        <v>0.19051125123739207</v>
      </c>
      <c r="O298">
        <v>1764.49</v>
      </c>
      <c r="P298">
        <v>1841.3456069296101</v>
      </c>
      <c r="Q298">
        <v>1816.0154595854001</v>
      </c>
      <c r="R298">
        <v>27.352600632937801</v>
      </c>
      <c r="S298" s="1">
        <f>(Table2[[#This Row],[Close Price]]-Table2[[#This Row],[20D EMA]])/Table2[[#This Row],[20D EMA]]</f>
        <v>-6.2250281951158642E-2</v>
      </c>
      <c r="T298" s="1">
        <f>(Table2[[#This Row],[Close Price]]-Table2[[#This Row],[50D EMA]])/Table2[[#This Row],[50D EMA]]</f>
        <v>-0.10139085581056098</v>
      </c>
      <c r="U298" s="1">
        <f>(Table2[[#This Row],[Close Price]]-Table2[[#This Row],[200D EMA]])/Table2[[#This Row],[200D EMA]]</f>
        <v>-8.8856875492811085E-2</v>
      </c>
      <c r="V298">
        <v>0.52878259656232296</v>
      </c>
      <c r="W298">
        <v>1640.35</v>
      </c>
      <c r="X298">
        <v>1697.8</v>
      </c>
      <c r="Y298">
        <v>1640.35</v>
      </c>
      <c r="Z298">
        <v>1784.7</v>
      </c>
      <c r="AA298">
        <v>1640.35</v>
      </c>
      <c r="AB298">
        <v>1859</v>
      </c>
      <c r="AC298" s="1">
        <f>(Table2[[#This Row],[Close Price]]/Table2[[#This Row],[Day Low]])-1</f>
        <v>8.717651720669517E-3</v>
      </c>
      <c r="AD298" s="1">
        <f>(Table2[[#This Row],[Day High]]/Table2[[#This Row],[Close Price]])-1</f>
        <v>2.6078022542531665E-2</v>
      </c>
      <c r="AE298" s="1">
        <f>(Table2[[#This Row],[Close Price]]/Table2[[#This Row],[Current Week Low]])-1</f>
        <v>8.717651720669517E-3</v>
      </c>
      <c r="AF298" s="1">
        <f>(Table2[[#This Row],[Current Week High]]/Table2[[#This Row],[Close Price]])-1</f>
        <v>7.8596682077780811E-2</v>
      </c>
      <c r="AG298" s="1">
        <f>(Table2[[#This Row],[Close Price]]/Table2[[#This Row],[Current Month Low]])-1</f>
        <v>8.717651720669517E-3</v>
      </c>
      <c r="AH298" s="1">
        <f>(Table2[[#This Row],[Current Month High]]/Table2[[#This Row],[Close Price]])-1</f>
        <v>0.12350043815912715</v>
      </c>
      <c r="AI298">
        <v>46.759133351464001</v>
      </c>
      <c r="AJ298">
        <v>48.619032649211803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</v>
      </c>
      <c r="AM298" t="s">
        <v>3165</v>
      </c>
      <c r="AN298">
        <v>-3.19</v>
      </c>
      <c r="AO298" t="s">
        <v>3165</v>
      </c>
      <c r="AP298">
        <v>0.18744318528706599</v>
      </c>
      <c r="AQ298">
        <f>(Table2[[#This Row],[Sharpe Ratio]]-AVERAGE(Table2[Sharpe Ratio]))/_xlfn.STDEV.P(Table2[Sharpe Ratio])</f>
        <v>1.4924094708546396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341</v>
      </c>
      <c r="AT298">
        <f>_xlfn.RANK.AVG(Table2[[#This Row],[6M Return vs Nifty Z-Score]],Table2[6M Return vs Nifty Z-Score])</f>
        <v>553</v>
      </c>
      <c r="AU298">
        <f>_xlfn.RANK.AVG(Table2[[#This Row],[Sharpe Ratio Z-Score]],Table2[Sharpe Ratio Z-Score])</f>
        <v>50</v>
      </c>
      <c r="AV298">
        <f>(Table2[[#This Row],[Rank 1Y]]+Table2[[#This Row],[Rank 6M]]+Table2[[#This Row],[Rank Sharpe]])/3</f>
        <v>314.66666666666669</v>
      </c>
    </row>
    <row r="299" spans="1:48" x14ac:dyDescent="0.3">
      <c r="A299" t="s">
        <v>433</v>
      </c>
      <c r="B299" t="s">
        <v>434</v>
      </c>
      <c r="C299" t="s">
        <v>3118</v>
      </c>
      <c r="D299" t="s">
        <v>435</v>
      </c>
      <c r="E299">
        <v>51757.503036440001</v>
      </c>
      <c r="F299">
        <v>345.05</v>
      </c>
      <c r="G299">
        <v>30.183590464026299</v>
      </c>
      <c r="H299">
        <f>(Table2[[#This Row],[1Y Return vs Nifty]]-AVERAGE(Table2[1Y Return vs Nifty]))/_xlfn.STDEV.P(Table2[1Y Return vs Nifty])</f>
        <v>0.11090901409112494</v>
      </c>
      <c r="I299">
        <v>11.5609988793595</v>
      </c>
      <c r="J299">
        <f>(Table2[[#This Row],[1M Return vs Nifty]]-AVERAGE(Table2[1M Return vs Nifty]))/_xlfn.STDEV.P(Table2[1M Return vs Nifty])</f>
        <v>1.5106154175436362</v>
      </c>
      <c r="K299">
        <v>7.5646031834819798</v>
      </c>
      <c r="L299">
        <f>(Table2[[#This Row],[6M Return vs Nifty]]-AVERAGE(Table2[6M Return vs Nifty]))/_xlfn.STDEV.P(Table2[6M Return vs Nifty])</f>
        <v>0.10718279294094005</v>
      </c>
      <c r="M299">
        <v>-0.43180156735424802</v>
      </c>
      <c r="N299">
        <f>(Table2[[#This Row],[1W Return vs Nifty]]-AVERAGE(Table2[1W Return vs Nifty]))/_xlfn.STDEV.P(Table2[1W Return vs Nifty])</f>
        <v>0.73658339260490135</v>
      </c>
      <c r="O299">
        <v>348.67</v>
      </c>
      <c r="P299">
        <v>348.01077156170601</v>
      </c>
      <c r="Q299">
        <v>314.75055542159703</v>
      </c>
      <c r="R299">
        <v>38.984040536231099</v>
      </c>
      <c r="S299" s="1">
        <f>(Table2[[#This Row],[Close Price]]-Table2[[#This Row],[20D EMA]])/Table2[[#This Row],[20D EMA]]</f>
        <v>-1.0382309920555265E-2</v>
      </c>
      <c r="T299" s="1">
        <f>(Table2[[#This Row],[Close Price]]-Table2[[#This Row],[50D EMA]])/Table2[[#This Row],[50D EMA]]</f>
        <v>-8.5077009209211223E-3</v>
      </c>
      <c r="U299" s="1">
        <f>(Table2[[#This Row],[Close Price]]-Table2[[#This Row],[200D EMA]])/Table2[[#This Row],[200D EMA]]</f>
        <v>9.6264943957979576E-2</v>
      </c>
      <c r="V299">
        <v>0.59081680721621999</v>
      </c>
      <c r="W299">
        <v>335.55</v>
      </c>
      <c r="X299">
        <v>348.55</v>
      </c>
      <c r="Y299">
        <v>335.55</v>
      </c>
      <c r="Z299">
        <v>350.9</v>
      </c>
      <c r="AA299">
        <v>335.55</v>
      </c>
      <c r="AB299">
        <v>368.65</v>
      </c>
      <c r="AC299" s="1">
        <f>(Table2[[#This Row],[Close Price]]/Table2[[#This Row],[Day Low]])-1</f>
        <v>2.8311727015347898E-2</v>
      </c>
      <c r="AD299" s="1">
        <f>(Table2[[#This Row],[Day High]]/Table2[[#This Row],[Close Price]])-1</f>
        <v>1.0143457469931949E-2</v>
      </c>
      <c r="AE299" s="1">
        <f>(Table2[[#This Row],[Close Price]]/Table2[[#This Row],[Current Week Low]])-1</f>
        <v>2.8311727015347898E-2</v>
      </c>
      <c r="AF299" s="1">
        <f>(Table2[[#This Row],[Current Week High]]/Table2[[#This Row],[Close Price]])-1</f>
        <v>1.6954064628314613E-2</v>
      </c>
      <c r="AG299" s="1">
        <f>(Table2[[#This Row],[Close Price]]/Table2[[#This Row],[Current Month Low]])-1</f>
        <v>2.8311727015347898E-2</v>
      </c>
      <c r="AH299" s="1">
        <f>(Table2[[#This Row],[Current Month High]]/Table2[[#This Row],[Close Price]])-1</f>
        <v>6.8395884654397721E-2</v>
      </c>
      <c r="AI299">
        <v>11.3461817127952</v>
      </c>
      <c r="AJ299">
        <v>79.994783515910299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0.04</v>
      </c>
      <c r="AM299" t="s">
        <v>3166</v>
      </c>
      <c r="AN299">
        <v>-0.42</v>
      </c>
      <c r="AO299" t="s">
        <v>3165</v>
      </c>
      <c r="AP299">
        <v>4.3276349461532998E-2</v>
      </c>
      <c r="AQ299">
        <f>(Table2[[#This Row],[Sharpe Ratio]]-AVERAGE(Table2[Sharpe Ratio]))/_xlfn.STDEV.P(Table2[Sharpe Ratio])</f>
        <v>-0.20379346661669839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2.2614971505639043</v>
      </c>
      <c r="AS299">
        <f>_xlfn.RANK.AVG(Table2[[#This Row],[1Y Return vs Nifty Z-Score]],Table2[1Y Return vs Nifty Z-Score])</f>
        <v>261</v>
      </c>
      <c r="AT299">
        <f>_xlfn.RANK.AVG(Table2[[#This Row],[6M Return vs Nifty Z-Score]],Table2[6M Return vs Nifty Z-Score])</f>
        <v>294</v>
      </c>
      <c r="AU299">
        <f>_xlfn.RANK.AVG(Table2[[#This Row],[Sharpe Ratio Z-Score]],Table2[Sharpe Ratio Z-Score])</f>
        <v>396</v>
      </c>
      <c r="AV299">
        <f>(Table2[[#This Row],[Rank 1Y]]+Table2[[#This Row],[Rank 6M]]+Table2[[#This Row],[Rank Sharpe]])/3</f>
        <v>317</v>
      </c>
    </row>
    <row r="300" spans="1:48" x14ac:dyDescent="0.3">
      <c r="A300" t="s">
        <v>90</v>
      </c>
      <c r="B300" t="s">
        <v>91</v>
      </c>
      <c r="C300" t="s">
        <v>3130</v>
      </c>
      <c r="D300" t="s">
        <v>92</v>
      </c>
      <c r="E300">
        <v>289555.82488252502</v>
      </c>
      <c r="F300">
        <v>1340.45</v>
      </c>
      <c r="G300">
        <v>47.028568078778299</v>
      </c>
      <c r="H300">
        <f>(Table2[[#This Row],[1Y Return vs Nifty]]-AVERAGE(Table2[1Y Return vs Nifty]))/_xlfn.STDEV.P(Table2[1Y Return vs Nifty])</f>
        <v>0.39925862061060191</v>
      </c>
      <c r="I300">
        <v>-8.0801882299382996E-2</v>
      </c>
      <c r="J300">
        <f>(Table2[[#This Row],[1M Return vs Nifty]]-AVERAGE(Table2[1M Return vs Nifty]))/_xlfn.STDEV.P(Table2[1M Return vs Nifty])</f>
        <v>0.17145554878507527</v>
      </c>
      <c r="K300">
        <v>-7.8551717411790696</v>
      </c>
      <c r="L300">
        <f>(Table2[[#This Row],[6M Return vs Nifty]]-AVERAGE(Table2[6M Return vs Nifty]))/_xlfn.STDEV.P(Table2[6M Return vs Nifty])</f>
        <v>-0.42351673458145994</v>
      </c>
      <c r="M300">
        <v>-1.5398491461130299</v>
      </c>
      <c r="N300">
        <f>(Table2[[#This Row],[1W Return vs Nifty]]-AVERAGE(Table2[1W Return vs Nifty]))/_xlfn.STDEV.P(Table2[1W Return vs Nifty])</f>
        <v>0.51838271232517841</v>
      </c>
      <c r="O300">
        <v>1405.14</v>
      </c>
      <c r="P300">
        <v>1432.3658103400801</v>
      </c>
      <c r="Q300">
        <v>1335.6226691714801</v>
      </c>
      <c r="R300">
        <v>26.324487691719199</v>
      </c>
      <c r="S300" s="1">
        <f>(Table2[[#This Row],[Close Price]]-Table2[[#This Row],[20D EMA]])/Table2[[#This Row],[20D EMA]]</f>
        <v>-4.6038117198286328E-2</v>
      </c>
      <c r="T300" s="1">
        <f>(Table2[[#This Row],[Close Price]]-Table2[[#This Row],[50D EMA]])/Table2[[#This Row],[50D EMA]]</f>
        <v>-6.4170625741378801E-2</v>
      </c>
      <c r="U300" s="1">
        <f>(Table2[[#This Row],[Close Price]]-Table2[[#This Row],[200D EMA]])/Table2[[#This Row],[200D EMA]]</f>
        <v>3.6142923745929494E-3</v>
      </c>
      <c r="V300">
        <v>0.62302372295196895</v>
      </c>
      <c r="W300">
        <v>1335.2</v>
      </c>
      <c r="X300">
        <v>1370.8</v>
      </c>
      <c r="Y300">
        <v>1335.2</v>
      </c>
      <c r="Z300">
        <v>1412.9</v>
      </c>
      <c r="AA300">
        <v>1335.2</v>
      </c>
      <c r="AB300">
        <v>1472.85</v>
      </c>
      <c r="AC300" s="1">
        <f>(Table2[[#This Row],[Close Price]]/Table2[[#This Row],[Day Low]])-1</f>
        <v>3.9319952067105035E-3</v>
      </c>
      <c r="AD300" s="1">
        <f>(Table2[[#This Row],[Day High]]/Table2[[#This Row],[Close Price]])-1</f>
        <v>2.2641650192099627E-2</v>
      </c>
      <c r="AE300" s="1">
        <f>(Table2[[#This Row],[Close Price]]/Table2[[#This Row],[Current Week Low]])-1</f>
        <v>3.9319952067105035E-3</v>
      </c>
      <c r="AF300" s="1">
        <f>(Table2[[#This Row],[Current Week High]]/Table2[[#This Row],[Close Price]])-1</f>
        <v>5.4049013391025413E-2</v>
      </c>
      <c r="AG300" s="1">
        <f>(Table2[[#This Row],[Close Price]]/Table2[[#This Row],[Current Month Low]])-1</f>
        <v>3.9319952067105035E-3</v>
      </c>
      <c r="AH300" s="1">
        <f>(Table2[[#This Row],[Current Month High]]/Table2[[#This Row],[Close Price]])-1</f>
        <v>9.8772800179044218E-2</v>
      </c>
      <c r="AI300">
        <v>20.959379312917299</v>
      </c>
      <c r="AJ300">
        <v>77.660702451954904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-0.08</v>
      </c>
      <c r="AM300" t="s">
        <v>3165</v>
      </c>
      <c r="AN300">
        <v>-1.0900000000000001</v>
      </c>
      <c r="AO300" t="s">
        <v>3165</v>
      </c>
      <c r="AP300">
        <v>7.4258818872009996E-2</v>
      </c>
      <c r="AQ300">
        <f>(Table2[[#This Row],[Sharpe Ratio]]-AVERAGE(Table2[Sharpe Ratio]))/_xlfn.STDEV.P(Table2[Sharpe Ratio])</f>
        <v>0.16073250305752484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190</v>
      </c>
      <c r="AT300">
        <f>_xlfn.RANK.AVG(Table2[[#This Row],[6M Return vs Nifty Z-Score]],Table2[6M Return vs Nifty Z-Score])</f>
        <v>465</v>
      </c>
      <c r="AU300">
        <f>_xlfn.RANK.AVG(Table2[[#This Row],[Sharpe Ratio Z-Score]],Table2[Sharpe Ratio Z-Score])</f>
        <v>300</v>
      </c>
      <c r="AV300">
        <f>(Table2[[#This Row],[Rank 1Y]]+Table2[[#This Row],[Rank 6M]]+Table2[[#This Row],[Rank Sharpe]])/3</f>
        <v>318.33333333333331</v>
      </c>
    </row>
    <row r="301" spans="1:48" x14ac:dyDescent="0.3">
      <c r="A301" t="s">
        <v>631</v>
      </c>
      <c r="B301" t="s">
        <v>632</v>
      </c>
      <c r="C301" t="s">
        <v>3122</v>
      </c>
      <c r="D301" t="s">
        <v>197</v>
      </c>
      <c r="E301">
        <v>29092.724999999999</v>
      </c>
      <c r="F301">
        <v>666.5</v>
      </c>
      <c r="G301">
        <v>7.3624953434242002</v>
      </c>
      <c r="H301">
        <f>(Table2[[#This Row],[1Y Return vs Nifty]]-AVERAGE(Table2[1Y Return vs Nifty]))/_xlfn.STDEV.P(Table2[1Y Return vs Nifty])</f>
        <v>-0.27973880681226015</v>
      </c>
      <c r="I301">
        <v>-5.9647251002120196</v>
      </c>
      <c r="J301">
        <f>(Table2[[#This Row],[1M Return vs Nifty]]-AVERAGE(Table2[1M Return vs Nifty]))/_xlfn.STDEV.P(Table2[1M Return vs Nifty])</f>
        <v>-0.50537392163806871</v>
      </c>
      <c r="K301">
        <v>42.199738732320803</v>
      </c>
      <c r="L301">
        <f>(Table2[[#This Row],[6M Return vs Nifty]]-AVERAGE(Table2[6M Return vs Nifty]))/_xlfn.STDEV.P(Table2[6M Return vs Nifty])</f>
        <v>1.2992138155239161</v>
      </c>
      <c r="M301">
        <v>-7.03390439779937</v>
      </c>
      <c r="N301">
        <f>(Table2[[#This Row],[1W Return vs Nifty]]-AVERAGE(Table2[1W Return vs Nifty]))/_xlfn.STDEV.P(Table2[1W Return vs Nifty])</f>
        <v>-0.56352623851177897</v>
      </c>
      <c r="O301">
        <v>724.74</v>
      </c>
      <c r="P301">
        <v>747.09359031523104</v>
      </c>
      <c r="Q301">
        <v>658.777135527518</v>
      </c>
      <c r="R301">
        <v>17.630921601855899</v>
      </c>
      <c r="S301" s="1">
        <f>(Table2[[#This Row],[Close Price]]-Table2[[#This Row],[20D EMA]])/Table2[[#This Row],[20D EMA]]</f>
        <v>-8.0359853188729763E-2</v>
      </c>
      <c r="T301" s="1">
        <f>(Table2[[#This Row],[Close Price]]-Table2[[#This Row],[50D EMA]])/Table2[[#This Row],[50D EMA]]</f>
        <v>-0.10787616352219689</v>
      </c>
      <c r="U301" s="1">
        <f>(Table2[[#This Row],[Close Price]]-Table2[[#This Row],[200D EMA]])/Table2[[#This Row],[200D EMA]]</f>
        <v>1.1723030530344517E-2</v>
      </c>
      <c r="V301">
        <v>0.73354410926376401</v>
      </c>
      <c r="W301">
        <v>651.54999999999995</v>
      </c>
      <c r="X301">
        <v>676.5</v>
      </c>
      <c r="Y301">
        <v>651.54999999999995</v>
      </c>
      <c r="Z301">
        <v>706.8</v>
      </c>
      <c r="AA301">
        <v>651.54999999999995</v>
      </c>
      <c r="AB301">
        <v>768.45</v>
      </c>
      <c r="AC301" s="1">
        <f>(Table2[[#This Row],[Close Price]]/Table2[[#This Row],[Day Low]])-1</f>
        <v>2.2945284322001491E-2</v>
      </c>
      <c r="AD301" s="1">
        <f>(Table2[[#This Row],[Day High]]/Table2[[#This Row],[Close Price]])-1</f>
        <v>1.5003750937734539E-2</v>
      </c>
      <c r="AE301" s="1">
        <f>(Table2[[#This Row],[Close Price]]/Table2[[#This Row],[Current Week Low]])-1</f>
        <v>2.2945284322001491E-2</v>
      </c>
      <c r="AF301" s="1">
        <f>(Table2[[#This Row],[Current Week High]]/Table2[[#This Row],[Close Price]])-1</f>
        <v>6.0465116279069697E-2</v>
      </c>
      <c r="AG301" s="1">
        <f>(Table2[[#This Row],[Close Price]]/Table2[[#This Row],[Current Month Low]])-1</f>
        <v>2.2945284322001491E-2</v>
      </c>
      <c r="AH301" s="1">
        <f>(Table2[[#This Row],[Current Month High]]/Table2[[#This Row],[Close Price]])-1</f>
        <v>0.15296324081020263</v>
      </c>
      <c r="AI301">
        <v>29.0322580645161</v>
      </c>
      <c r="AJ301">
        <v>59.793814432989599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-0.09</v>
      </c>
      <c r="AM301" t="s">
        <v>3165</v>
      </c>
      <c r="AN301">
        <v>-9.0500000000000007</v>
      </c>
      <c r="AO301" t="s">
        <v>3165</v>
      </c>
      <c r="AP301">
        <v>5.4286156019590004E-3</v>
      </c>
      <c r="AQ301">
        <f>(Table2[[#This Row],[Sharpe Ratio]]-AVERAGE(Table2[Sharpe Ratio]))/_xlfn.STDEV.P(Table2[Sharpe Ratio])</f>
        <v>-0.64909308758453965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391</v>
      </c>
      <c r="AT301">
        <f>_xlfn.RANK.AVG(Table2[[#This Row],[6M Return vs Nifty Z-Score]],Table2[6M Return vs Nifty Z-Score])</f>
        <v>69</v>
      </c>
      <c r="AU301">
        <f>_xlfn.RANK.AVG(Table2[[#This Row],[Sharpe Ratio Z-Score]],Table2[Sharpe Ratio Z-Score])</f>
        <v>495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1900</v>
      </c>
      <c r="B302" t="s">
        <v>1901</v>
      </c>
      <c r="C302" t="s">
        <v>3131</v>
      </c>
      <c r="D302" t="s">
        <v>117</v>
      </c>
      <c r="E302">
        <v>3731.0339012999998</v>
      </c>
      <c r="F302">
        <v>1838.3</v>
      </c>
      <c r="G302">
        <v>17.446095876479401</v>
      </c>
      <c r="H302">
        <f>(Table2[[#This Row],[1Y Return vs Nifty]]-AVERAGE(Table2[1Y Return vs Nifty]))/_xlfn.STDEV.P(Table2[1Y Return vs Nifty])</f>
        <v>-0.10712936128472673</v>
      </c>
      <c r="I302">
        <v>-17.825192789979599</v>
      </c>
      <c r="J302">
        <f>(Table2[[#This Row],[1M Return vs Nifty]]-AVERAGE(Table2[1M Return vs Nifty]))/_xlfn.STDEV.P(Table2[1M Return vs Nifty])</f>
        <v>-1.8696871133870288</v>
      </c>
      <c r="K302">
        <v>-22.6411459743384</v>
      </c>
      <c r="L302">
        <f>(Table2[[#This Row],[6M Return vs Nifty]]-AVERAGE(Table2[6M Return vs Nifty]))/_xlfn.STDEV.P(Table2[6M Return vs Nifty])</f>
        <v>-0.93240286150840823</v>
      </c>
      <c r="M302">
        <v>-10.1583327320867</v>
      </c>
      <c r="N302">
        <f>(Table2[[#This Row],[1W Return vs Nifty]]-AVERAGE(Table2[1W Return vs Nifty]))/_xlfn.STDEV.P(Table2[1W Return vs Nifty])</f>
        <v>-1.1787998071706502</v>
      </c>
      <c r="O302">
        <v>1983.57</v>
      </c>
      <c r="P302">
        <v>2086.7936743404498</v>
      </c>
      <c r="Q302">
        <v>1937.08402266696</v>
      </c>
      <c r="R302">
        <v>34.768544593690997</v>
      </c>
      <c r="S302" s="1">
        <f>(Table2[[#This Row],[Close Price]]-Table2[[#This Row],[20D EMA]])/Table2[[#This Row],[20D EMA]]</f>
        <v>-7.3236638989297068E-2</v>
      </c>
      <c r="T302" s="1">
        <f>(Table2[[#This Row],[Close Price]]-Table2[[#This Row],[50D EMA]])/Table2[[#This Row],[50D EMA]]</f>
        <v>-0.11907917749414711</v>
      </c>
      <c r="U302" s="1">
        <f>(Table2[[#This Row],[Close Price]]-Table2[[#This Row],[200D EMA]])/Table2[[#This Row],[200D EMA]]</f>
        <v>-5.0996250813609555E-2</v>
      </c>
      <c r="V302">
        <v>0.916443451487994</v>
      </c>
      <c r="W302">
        <v>1749</v>
      </c>
      <c r="X302">
        <v>1884.95</v>
      </c>
      <c r="Y302">
        <v>1729</v>
      </c>
      <c r="Z302">
        <v>1894.75</v>
      </c>
      <c r="AA302">
        <v>1729</v>
      </c>
      <c r="AB302">
        <v>2189.15</v>
      </c>
      <c r="AC302" s="1">
        <f>(Table2[[#This Row],[Close Price]]/Table2[[#This Row],[Day Low]])-1</f>
        <v>5.1057747284162458E-2</v>
      </c>
      <c r="AD302" s="1">
        <f>(Table2[[#This Row],[Day High]]/Table2[[#This Row],[Close Price]])-1</f>
        <v>2.5376706739922872E-2</v>
      </c>
      <c r="AE302" s="1">
        <f>(Table2[[#This Row],[Close Price]]/Table2[[#This Row],[Current Week Low]])-1</f>
        <v>6.3215731636784289E-2</v>
      </c>
      <c r="AF302" s="1">
        <f>(Table2[[#This Row],[Current Week High]]/Table2[[#This Row],[Close Price]])-1</f>
        <v>3.0707719088288066E-2</v>
      </c>
      <c r="AG302" s="1">
        <f>(Table2[[#This Row],[Close Price]]/Table2[[#This Row],[Current Month Low]])-1</f>
        <v>6.3215731636784289E-2</v>
      </c>
      <c r="AH302" s="1">
        <f>(Table2[[#This Row],[Current Month High]]/Table2[[#This Row],[Close Price]])-1</f>
        <v>0.1908556818799978</v>
      </c>
      <c r="AI302">
        <v>33.294348038949003</v>
      </c>
      <c r="AJ302">
        <v>48.844176349135601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-0.17</v>
      </c>
      <c r="AM302" t="s">
        <v>3165</v>
      </c>
      <c r="AN302">
        <v>-9.76</v>
      </c>
      <c r="AO302" t="s">
        <v>3165</v>
      </c>
      <c r="AP302">
        <v>0.246618710828551</v>
      </c>
      <c r="AQ302">
        <f>(Table2[[#This Row],[Sharpe Ratio]]-AVERAGE(Table2[Sharpe Ratio]))/_xlfn.STDEV.P(Table2[Sharpe Ratio])</f>
        <v>2.188642412884017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327</v>
      </c>
      <c r="AT302">
        <f>_xlfn.RANK.AVG(Table2[[#This Row],[6M Return vs Nifty Z-Score]],Table2[6M Return vs Nifty Z-Score])</f>
        <v>625</v>
      </c>
      <c r="AU302">
        <f>_xlfn.RANK.AVG(Table2[[#This Row],[Sharpe Ratio Z-Score]],Table2[Sharpe Ratio Z-Score])</f>
        <v>9</v>
      </c>
      <c r="AV302">
        <f>(Table2[[#This Row],[Rank 1Y]]+Table2[[#This Row],[Rank 6M]]+Table2[[#This Row],[Rank Sharpe]])/3</f>
        <v>320.33333333333331</v>
      </c>
    </row>
    <row r="303" spans="1:48" x14ac:dyDescent="0.3">
      <c r="A303" t="s">
        <v>349</v>
      </c>
      <c r="B303" t="s">
        <v>350</v>
      </c>
      <c r="C303" t="s">
        <v>3134</v>
      </c>
      <c r="D303" t="s">
        <v>265</v>
      </c>
      <c r="E303">
        <v>68011.182894694997</v>
      </c>
      <c r="F303">
        <v>7974.65</v>
      </c>
      <c r="G303">
        <v>3.4782282836977401</v>
      </c>
      <c r="H303">
        <f>(Table2[[#This Row],[1Y Return vs Nifty]]-AVERAGE(Table2[1Y Return vs Nifty]))/_xlfn.STDEV.P(Table2[1Y Return vs Nifty])</f>
        <v>-0.34622906307165857</v>
      </c>
      <c r="I303">
        <v>2.1493704542766801</v>
      </c>
      <c r="J303">
        <f>(Table2[[#This Row],[1M Return vs Nifty]]-AVERAGE(Table2[1M Return vs Nifty]))/_xlfn.STDEV.P(Table2[1M Return vs Nifty])</f>
        <v>0.4279929483422043</v>
      </c>
      <c r="K303">
        <v>-4.7329257929199304</v>
      </c>
      <c r="L303">
        <f>(Table2[[#This Row],[6M Return vs Nifty]]-AVERAGE(Table2[6M Return vs Nifty]))/_xlfn.STDEV.P(Table2[6M Return vs Nifty])</f>
        <v>-0.31605897610926381</v>
      </c>
      <c r="M303">
        <v>-2.7120436481729802</v>
      </c>
      <c r="N303">
        <f>(Table2[[#This Row],[1W Return vs Nifty]]-AVERAGE(Table2[1W Return vs Nifty]))/_xlfn.STDEV.P(Table2[1W Return vs Nifty])</f>
        <v>0.28754999117420926</v>
      </c>
      <c r="O303">
        <v>8178.73</v>
      </c>
      <c r="P303">
        <v>8077.8247920986396</v>
      </c>
      <c r="Q303">
        <v>7452.1478841336702</v>
      </c>
      <c r="R303">
        <v>36.852353813768097</v>
      </c>
      <c r="S303" s="1">
        <f>(Table2[[#This Row],[Close Price]]-Table2[[#This Row],[20D EMA]])/Table2[[#This Row],[20D EMA]]</f>
        <v>-2.495252930467199E-2</v>
      </c>
      <c r="T303" s="1">
        <f>(Table2[[#This Row],[Close Price]]-Table2[[#This Row],[50D EMA]])/Table2[[#This Row],[50D EMA]]</f>
        <v>-1.2772595934435325E-2</v>
      </c>
      <c r="U303" s="1">
        <f>(Table2[[#This Row],[Close Price]]-Table2[[#This Row],[200D EMA]])/Table2[[#This Row],[200D EMA]]</f>
        <v>7.0114297782359628E-2</v>
      </c>
      <c r="V303">
        <v>0.52001072706714202</v>
      </c>
      <c r="W303">
        <v>7740</v>
      </c>
      <c r="X303">
        <v>8022.45</v>
      </c>
      <c r="Y303">
        <v>7740</v>
      </c>
      <c r="Z303">
        <v>8470</v>
      </c>
      <c r="AA303">
        <v>7740</v>
      </c>
      <c r="AB303">
        <v>8560</v>
      </c>
      <c r="AC303" s="1">
        <f>(Table2[[#This Row],[Close Price]]/Table2[[#This Row],[Day Low]])-1</f>
        <v>3.0316537467700133E-2</v>
      </c>
      <c r="AD303" s="1">
        <f>(Table2[[#This Row],[Day High]]/Table2[[#This Row],[Close Price]])-1</f>
        <v>5.9939934667978534E-3</v>
      </c>
      <c r="AE303" s="1">
        <f>(Table2[[#This Row],[Close Price]]/Table2[[#This Row],[Current Week Low]])-1</f>
        <v>3.0316537467700133E-2</v>
      </c>
      <c r="AF303" s="1">
        <f>(Table2[[#This Row],[Current Week High]]/Table2[[#This Row],[Close Price]])-1</f>
        <v>6.2115578740132849E-2</v>
      </c>
      <c r="AG303" s="1">
        <f>(Table2[[#This Row],[Close Price]]/Table2[[#This Row],[Current Month Low]])-1</f>
        <v>3.0316537467700133E-2</v>
      </c>
      <c r="AH303" s="1">
        <f>(Table2[[#This Row],[Current Month High]]/Table2[[#This Row],[Close Price]])-1</f>
        <v>7.3401340497702083E-2</v>
      </c>
      <c r="AI303">
        <v>24.582897055043102</v>
      </c>
      <c r="AJ303">
        <v>49.758685446009302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</v>
      </c>
      <c r="AM303" t="s">
        <v>3166</v>
      </c>
      <c r="AN303">
        <v>0.32</v>
      </c>
      <c r="AO303" t="s">
        <v>3166</v>
      </c>
      <c r="AP303">
        <v>0.143083110229067</v>
      </c>
      <c r="AQ303">
        <f>(Table2[[#This Row],[Sharpe Ratio]]-AVERAGE(Table2[Sharpe Ratio]))/_xlfn.STDEV.P(Table2[Sharpe Ratio])</f>
        <v>0.97048853675794555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1.0237434370934366</v>
      </c>
      <c r="AS303">
        <f>_xlfn.RANK.AVG(Table2[[#This Row],[1Y Return vs Nifty Z-Score]],Table2[1Y Return vs Nifty Z-Score])</f>
        <v>419</v>
      </c>
      <c r="AT303">
        <f>_xlfn.RANK.AVG(Table2[[#This Row],[6M Return vs Nifty Z-Score]],Table2[6M Return vs Nifty Z-Score])</f>
        <v>426</v>
      </c>
      <c r="AU303">
        <f>_xlfn.RANK.AVG(Table2[[#This Row],[Sharpe Ratio Z-Score]],Table2[Sharpe Ratio Z-Score])</f>
        <v>117</v>
      </c>
      <c r="AV303">
        <f>(Table2[[#This Row],[Rank 1Y]]+Table2[[#This Row],[Rank 6M]]+Table2[[#This Row],[Rank Sharpe]])/3</f>
        <v>320.66666666666669</v>
      </c>
    </row>
    <row r="304" spans="1:48" x14ac:dyDescent="0.3">
      <c r="A304" t="s">
        <v>1108</v>
      </c>
      <c r="B304" t="s">
        <v>1109</v>
      </c>
      <c r="C304" t="s">
        <v>3134</v>
      </c>
      <c r="D304" t="s">
        <v>454</v>
      </c>
      <c r="E304">
        <v>11183.09477937</v>
      </c>
      <c r="F304">
        <v>707.55</v>
      </c>
      <c r="G304">
        <v>33.459267977309302</v>
      </c>
      <c r="H304">
        <f>(Table2[[#This Row],[1Y Return vs Nifty]]-AVERAGE(Table2[1Y Return vs Nifty]))/_xlfn.STDEV.P(Table2[1Y Return vs Nifty])</f>
        <v>0.16698153277542827</v>
      </c>
      <c r="I304">
        <v>-1.97375322875768</v>
      </c>
      <c r="J304">
        <f>(Table2[[#This Row],[1M Return vs Nifty]]-AVERAGE(Table2[1M Return vs Nifty]))/_xlfn.STDEV.P(Table2[1M Return vs Nifty])</f>
        <v>-4.6291218110136374E-2</v>
      </c>
      <c r="K304">
        <v>22.6271671949984</v>
      </c>
      <c r="L304">
        <f>(Table2[[#This Row],[6M Return vs Nifty]]-AVERAGE(Table2[6M Return vs Nifty]))/_xlfn.STDEV.P(Table2[6M Return vs Nifty])</f>
        <v>0.6255882588601116</v>
      </c>
      <c r="M304">
        <v>-3.7111842204202699</v>
      </c>
      <c r="N304">
        <f>(Table2[[#This Row],[1W Return vs Nifty]]-AVERAGE(Table2[1W Return vs Nifty]))/_xlfn.STDEV.P(Table2[1W Return vs Nifty])</f>
        <v>9.0795666956791199E-2</v>
      </c>
      <c r="O304">
        <v>740.25</v>
      </c>
      <c r="P304">
        <v>714.968001809425</v>
      </c>
      <c r="Q304">
        <v>598.37430230935604</v>
      </c>
      <c r="R304">
        <v>34.537760677389599</v>
      </c>
      <c r="S304" s="1">
        <f>(Table2[[#This Row],[Close Price]]-Table2[[#This Row],[20D EMA]])/Table2[[#This Row],[20D EMA]]</f>
        <v>-4.4174265450861255E-2</v>
      </c>
      <c r="T304" s="1">
        <f>(Table2[[#This Row],[Close Price]]-Table2[[#This Row],[50D EMA]])/Table2[[#This Row],[50D EMA]]</f>
        <v>-1.0375292027967317E-2</v>
      </c>
      <c r="U304" s="1">
        <f>(Table2[[#This Row],[Close Price]]-Table2[[#This Row],[200D EMA]])/Table2[[#This Row],[200D EMA]]</f>
        <v>0.1824538541666863</v>
      </c>
      <c r="V304">
        <v>0.424402331658433</v>
      </c>
      <c r="W304">
        <v>680.9</v>
      </c>
      <c r="X304">
        <v>717.6</v>
      </c>
      <c r="Y304">
        <v>680.9</v>
      </c>
      <c r="Z304">
        <v>767.35</v>
      </c>
      <c r="AA304">
        <v>680.9</v>
      </c>
      <c r="AB304">
        <v>837</v>
      </c>
      <c r="AC304" s="1">
        <f>(Table2[[#This Row],[Close Price]]/Table2[[#This Row],[Day Low]])-1</f>
        <v>3.9139374357467949E-2</v>
      </c>
      <c r="AD304" s="1">
        <f>(Table2[[#This Row],[Day High]]/Table2[[#This Row],[Close Price]])-1</f>
        <v>1.4203943184227352E-2</v>
      </c>
      <c r="AE304" s="1">
        <f>(Table2[[#This Row],[Close Price]]/Table2[[#This Row],[Current Week Low]])-1</f>
        <v>3.9139374357467949E-2</v>
      </c>
      <c r="AF304" s="1">
        <f>(Table2[[#This Row],[Current Week High]]/Table2[[#This Row],[Close Price]])-1</f>
        <v>8.451699526535239E-2</v>
      </c>
      <c r="AG304" s="1">
        <f>(Table2[[#This Row],[Close Price]]/Table2[[#This Row],[Current Month Low]])-1</f>
        <v>3.9139374357467949E-2</v>
      </c>
      <c r="AH304" s="1">
        <f>(Table2[[#This Row],[Current Month High]]/Table2[[#This Row],[Close Price]])-1</f>
        <v>0.18295526817892727</v>
      </c>
      <c r="AI304">
        <v>18.2955268178927</v>
      </c>
      <c r="AJ304">
        <v>74.209036070417298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0.19</v>
      </c>
      <c r="AM304" t="s">
        <v>3166</v>
      </c>
      <c r="AN304">
        <v>-3.12</v>
      </c>
      <c r="AO304" t="s">
        <v>3165</v>
      </c>
      <c r="AP304">
        <v>-9.0365846106869995E-3</v>
      </c>
      <c r="AQ304">
        <f>(Table2[[#This Row],[Sharpe Ratio]]-AVERAGE(Table2[Sharpe Ratio]))/_xlfn.STDEV.P(Table2[Sharpe Ratio])</f>
        <v>-0.81928420644556466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1.7790034036630042E-2</v>
      </c>
      <c r="AS304">
        <f>_xlfn.RANK.AVG(Table2[[#This Row],[1Y Return vs Nifty Z-Score]],Table2[1Y Return vs Nifty Z-Score])</f>
        <v>243</v>
      </c>
      <c r="AT304">
        <f>_xlfn.RANK.AVG(Table2[[#This Row],[6M Return vs Nifty Z-Score]],Table2[6M Return vs Nifty Z-Score])</f>
        <v>141</v>
      </c>
      <c r="AU304">
        <f>_xlfn.RANK.AVG(Table2[[#This Row],[Sharpe Ratio Z-Score]],Table2[Sharpe Ratio Z-Score])</f>
        <v>578</v>
      </c>
      <c r="AV304">
        <f>(Table2[[#This Row],[Rank 1Y]]+Table2[[#This Row],[Rank 6M]]+Table2[[#This Row],[Rank Sharpe]])/3</f>
        <v>320.66666666666669</v>
      </c>
    </row>
    <row r="305" spans="1:48" x14ac:dyDescent="0.3">
      <c r="A305" t="s">
        <v>1535</v>
      </c>
      <c r="B305" t="s">
        <v>1536</v>
      </c>
      <c r="C305" t="s">
        <v>3124</v>
      </c>
      <c r="D305" t="s">
        <v>51</v>
      </c>
      <c r="E305">
        <v>6312.9125754199904</v>
      </c>
      <c r="F305">
        <v>1542.2</v>
      </c>
      <c r="G305">
        <v>9.5201428592974899</v>
      </c>
      <c r="H305">
        <f>(Table2[[#This Row],[1Y Return vs Nifty]]-AVERAGE(Table2[1Y Return vs Nifty]))/_xlfn.STDEV.P(Table2[1Y Return vs Nifty])</f>
        <v>-0.24280454507332286</v>
      </c>
      <c r="I305">
        <v>-4.9079825151473297</v>
      </c>
      <c r="J305">
        <f>(Table2[[#This Row],[1M Return vs Nifty]]-AVERAGE(Table2[1M Return vs Nifty]))/_xlfn.STDEV.P(Table2[1M Return vs Nifty])</f>
        <v>-0.38381650191418376</v>
      </c>
      <c r="K305">
        <v>18.491178950690198</v>
      </c>
      <c r="L305">
        <f>(Table2[[#This Row],[6M Return vs Nifty]]-AVERAGE(Table2[6M Return vs Nifty]))/_xlfn.STDEV.P(Table2[6M Return vs Nifty])</f>
        <v>0.48324072020816128</v>
      </c>
      <c r="M305">
        <v>-8.3937307180157994</v>
      </c>
      <c r="N305">
        <f>(Table2[[#This Row],[1W Return vs Nifty]]-AVERAGE(Table2[1W Return vs Nifty]))/_xlfn.STDEV.P(Table2[1W Return vs Nifty])</f>
        <v>-0.83130808635072573</v>
      </c>
      <c r="O305">
        <v>1601.07</v>
      </c>
      <c r="P305">
        <v>1533.7795769025799</v>
      </c>
      <c r="Q305">
        <v>1339.0428173819701</v>
      </c>
      <c r="R305">
        <v>38.730173193093997</v>
      </c>
      <c r="S305" s="1">
        <f>(Table2[[#This Row],[Close Price]]-Table2[[#This Row],[20D EMA]])/Table2[[#This Row],[20D EMA]]</f>
        <v>-3.6769160623832745E-2</v>
      </c>
      <c r="T305" s="1">
        <f>(Table2[[#This Row],[Close Price]]-Table2[[#This Row],[50D EMA]])/Table2[[#This Row],[50D EMA]]</f>
        <v>5.4899825400106577E-3</v>
      </c>
      <c r="U305" s="1">
        <f>(Table2[[#This Row],[Close Price]]-Table2[[#This Row],[200D EMA]])/Table2[[#This Row],[200D EMA]]</f>
        <v>0.15171821242821257</v>
      </c>
      <c r="V305">
        <v>0.50472876233038499</v>
      </c>
      <c r="W305">
        <v>1470</v>
      </c>
      <c r="X305">
        <v>1574.4</v>
      </c>
      <c r="Y305">
        <v>1453.25</v>
      </c>
      <c r="Z305">
        <v>1600</v>
      </c>
      <c r="AA305">
        <v>1453.25</v>
      </c>
      <c r="AB305">
        <v>1780.8</v>
      </c>
      <c r="AC305" s="1">
        <f>(Table2[[#This Row],[Close Price]]/Table2[[#This Row],[Day Low]])-1</f>
        <v>4.9115646258503398E-2</v>
      </c>
      <c r="AD305" s="1">
        <f>(Table2[[#This Row],[Day High]]/Table2[[#This Row],[Close Price]])-1</f>
        <v>2.0879263389962377E-2</v>
      </c>
      <c r="AE305" s="1">
        <f>(Table2[[#This Row],[Close Price]]/Table2[[#This Row],[Current Week Low]])-1</f>
        <v>6.1207638052640734E-2</v>
      </c>
      <c r="AF305" s="1">
        <f>(Table2[[#This Row],[Current Week High]]/Table2[[#This Row],[Close Price]])-1</f>
        <v>3.747892620931137E-2</v>
      </c>
      <c r="AG305" s="1">
        <f>(Table2[[#This Row],[Close Price]]/Table2[[#This Row],[Current Month Low]])-1</f>
        <v>6.1207638052640734E-2</v>
      </c>
      <c r="AH305" s="1">
        <f>(Table2[[#This Row],[Current Month High]]/Table2[[#This Row],[Close Price]])-1</f>
        <v>0.15471404487096341</v>
      </c>
      <c r="AI305">
        <v>18.207755154973398</v>
      </c>
      <c r="AJ305">
        <v>53.536761411717798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0.18</v>
      </c>
      <c r="AM305" t="s">
        <v>3166</v>
      </c>
      <c r="AN305">
        <v>-3.95</v>
      </c>
      <c r="AO305" t="s">
        <v>3165</v>
      </c>
      <c r="AP305">
        <v>3.7687262933819E-2</v>
      </c>
      <c r="AQ305">
        <f>(Table2[[#This Row],[Sharpe Ratio]]-AVERAGE(Table2[Sharpe Ratio]))/_xlfn.STDEV.P(Table2[Sharpe Ratio])</f>
        <v>-0.26955217548898502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-1.244240588619056</v>
      </c>
      <c r="AS305">
        <f>_xlfn.RANK.AVG(Table2[[#This Row],[1Y Return vs Nifty Z-Score]],Table2[1Y Return vs Nifty Z-Score])</f>
        <v>379</v>
      </c>
      <c r="AT305">
        <f>_xlfn.RANK.AVG(Table2[[#This Row],[6M Return vs Nifty Z-Score]],Table2[6M Return vs Nifty Z-Score])</f>
        <v>180</v>
      </c>
      <c r="AU305">
        <f>_xlfn.RANK.AVG(Table2[[#This Row],[Sharpe Ratio Z-Score]],Table2[Sharpe Ratio Z-Score])</f>
        <v>409</v>
      </c>
      <c r="AV305">
        <f>(Table2[[#This Row],[Rank 1Y]]+Table2[[#This Row],[Rank 6M]]+Table2[[#This Row],[Rank Sharpe]])/3</f>
        <v>322.66666666666669</v>
      </c>
    </row>
    <row r="306" spans="1:48" x14ac:dyDescent="0.3">
      <c r="A306" t="s">
        <v>749</v>
      </c>
      <c r="B306" t="s">
        <v>750</v>
      </c>
      <c r="C306" t="s">
        <v>3118</v>
      </c>
      <c r="D306" t="s">
        <v>188</v>
      </c>
      <c r="E306">
        <v>22015.52789152</v>
      </c>
      <c r="F306">
        <v>390.2</v>
      </c>
      <c r="G306">
        <v>16.938515215603701</v>
      </c>
      <c r="H306">
        <f>(Table2[[#This Row],[1Y Return vs Nifty]]-AVERAGE(Table2[1Y Return vs Nifty]))/_xlfn.STDEV.P(Table2[1Y Return vs Nifty])</f>
        <v>-0.1158180450685644</v>
      </c>
      <c r="I306">
        <v>1.6153314462697901</v>
      </c>
      <c r="J306">
        <f>(Table2[[#This Row],[1M Return vs Nifty]]-AVERAGE(Table2[1M Return vs Nifty]))/_xlfn.STDEV.P(Table2[1M Return vs Nifty])</f>
        <v>0.36656227945206321</v>
      </c>
      <c r="K306">
        <v>20.262361104978002</v>
      </c>
      <c r="L306">
        <f>(Table2[[#This Row],[6M Return vs Nifty]]-AVERAGE(Table2[6M Return vs Nifty]))/_xlfn.STDEV.P(Table2[6M Return vs Nifty])</f>
        <v>0.54419916720425487</v>
      </c>
      <c r="M306">
        <v>-2.0116959248119799</v>
      </c>
      <c r="N306">
        <f>(Table2[[#This Row],[1W Return vs Nifty]]-AVERAGE(Table2[1W Return vs Nifty]))/_xlfn.STDEV.P(Table2[1W Return vs Nifty])</f>
        <v>0.42546496215488511</v>
      </c>
      <c r="O306">
        <v>403.52</v>
      </c>
      <c r="P306">
        <v>394.29641890243101</v>
      </c>
      <c r="Q306">
        <v>349.69966921216798</v>
      </c>
      <c r="R306">
        <v>34.6938057389306</v>
      </c>
      <c r="S306" s="1">
        <f>(Table2[[#This Row],[Close Price]]-Table2[[#This Row],[20D EMA]])/Table2[[#This Row],[20D EMA]]</f>
        <v>-3.3009516256938924E-2</v>
      </c>
      <c r="T306" s="1">
        <f>(Table2[[#This Row],[Close Price]]-Table2[[#This Row],[50D EMA]])/Table2[[#This Row],[50D EMA]]</f>
        <v>-1.0389186170733871E-2</v>
      </c>
      <c r="U306" s="1">
        <f>(Table2[[#This Row],[Close Price]]-Table2[[#This Row],[200D EMA]])/Table2[[#This Row],[200D EMA]]</f>
        <v>0.11581460994536961</v>
      </c>
      <c r="V306">
        <v>0.28804564940886301</v>
      </c>
      <c r="W306">
        <v>378.65</v>
      </c>
      <c r="X306">
        <v>396.8</v>
      </c>
      <c r="Y306">
        <v>378.65</v>
      </c>
      <c r="Z306">
        <v>401.8</v>
      </c>
      <c r="AA306">
        <v>378.65</v>
      </c>
      <c r="AB306">
        <v>433.75</v>
      </c>
      <c r="AC306" s="1">
        <f>(Table2[[#This Row],[Close Price]]/Table2[[#This Row],[Day Low]])-1</f>
        <v>3.0503103129539078E-2</v>
      </c>
      <c r="AD306" s="1">
        <f>(Table2[[#This Row],[Day High]]/Table2[[#This Row],[Close Price]])-1</f>
        <v>1.6914402870322975E-2</v>
      </c>
      <c r="AE306" s="1">
        <f>(Table2[[#This Row],[Close Price]]/Table2[[#This Row],[Current Week Low]])-1</f>
        <v>3.0503103129539078E-2</v>
      </c>
      <c r="AF306" s="1">
        <f>(Table2[[#This Row],[Current Week High]]/Table2[[#This Row],[Close Price]])-1</f>
        <v>2.9728344438749499E-2</v>
      </c>
      <c r="AG306" s="1">
        <f>(Table2[[#This Row],[Close Price]]/Table2[[#This Row],[Current Month Low]])-1</f>
        <v>3.0503103129539078E-2</v>
      </c>
      <c r="AH306" s="1">
        <f>(Table2[[#This Row],[Current Month High]]/Table2[[#This Row],[Close Price]])-1</f>
        <v>0.1116094310609943</v>
      </c>
      <c r="AI306">
        <v>20.374167093798</v>
      </c>
      <c r="AJ306">
        <v>53.320235756385003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0.24</v>
      </c>
      <c r="AM306" t="s">
        <v>3166</v>
      </c>
      <c r="AN306">
        <v>-4.88</v>
      </c>
      <c r="AO306" t="s">
        <v>3165</v>
      </c>
      <c r="AP306">
        <v>1.3696827731903999E-2</v>
      </c>
      <c r="AQ306">
        <f>(Table2[[#This Row],[Sharpe Ratio]]-AVERAGE(Table2[Sharpe Ratio]))/_xlfn.STDEV.P(Table2[Sharpe Ratio])</f>
        <v>-0.55181297720311306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0.66859538653952577</v>
      </c>
      <c r="AS306">
        <f>_xlfn.RANK.AVG(Table2[[#This Row],[1Y Return vs Nifty Z-Score]],Table2[1Y Return vs Nifty Z-Score])</f>
        <v>335</v>
      </c>
      <c r="AT306">
        <f>_xlfn.RANK.AVG(Table2[[#This Row],[6M Return vs Nifty Z-Score]],Table2[6M Return vs Nifty Z-Score])</f>
        <v>159</v>
      </c>
      <c r="AU306">
        <f>_xlfn.RANK.AVG(Table2[[#This Row],[Sharpe Ratio Z-Score]],Table2[Sharpe Ratio Z-Score])</f>
        <v>477</v>
      </c>
      <c r="AV306">
        <f>(Table2[[#This Row],[Rank 1Y]]+Table2[[#This Row],[Rank 6M]]+Table2[[#This Row],[Rank Sharpe]])/3</f>
        <v>323.66666666666669</v>
      </c>
    </row>
    <row r="307" spans="1:48" x14ac:dyDescent="0.3">
      <c r="A307" t="s">
        <v>575</v>
      </c>
      <c r="B307" t="s">
        <v>576</v>
      </c>
      <c r="C307" t="s">
        <v>3126</v>
      </c>
      <c r="D307" t="s">
        <v>185</v>
      </c>
      <c r="E307">
        <v>33505.187079359901</v>
      </c>
      <c r="F307">
        <v>2381.9499999999998</v>
      </c>
      <c r="G307">
        <v>20.1059033096283</v>
      </c>
      <c r="H307">
        <f>(Table2[[#This Row],[1Y Return vs Nifty]]-AVERAGE(Table2[1Y Return vs Nifty]))/_xlfn.STDEV.P(Table2[1Y Return vs Nifty])</f>
        <v>-6.1599207175504052E-2</v>
      </c>
      <c r="I307">
        <v>3.22421198177542</v>
      </c>
      <c r="J307">
        <f>(Table2[[#This Row],[1M Return vs Nifty]]-AVERAGE(Table2[1M Return vs Nifty]))/_xlfn.STDEV.P(Table2[1M Return vs Nifty])</f>
        <v>0.551632294897759</v>
      </c>
      <c r="K307">
        <v>18.376162073015699</v>
      </c>
      <c r="L307">
        <f>(Table2[[#This Row],[6M Return vs Nifty]]-AVERAGE(Table2[6M Return vs Nifty]))/_xlfn.STDEV.P(Table2[6M Return vs Nifty])</f>
        <v>0.47928220570732138</v>
      </c>
      <c r="M307">
        <v>3.3844188838011302</v>
      </c>
      <c r="N307">
        <f>(Table2[[#This Row],[1W Return vs Nifty]]-AVERAGE(Table2[1W Return vs Nifty]))/_xlfn.STDEV.P(Table2[1W Return vs Nifty])</f>
        <v>1.4880871317063173</v>
      </c>
      <c r="O307">
        <v>2372.0700000000002</v>
      </c>
      <c r="P307">
        <v>2412.70942119441</v>
      </c>
      <c r="Q307">
        <v>2238.7214969479901</v>
      </c>
      <c r="R307">
        <v>53.6571030057844</v>
      </c>
      <c r="S307" s="1">
        <f>(Table2[[#This Row],[Close Price]]-Table2[[#This Row],[20D EMA]])/Table2[[#This Row],[20D EMA]]</f>
        <v>4.1651384655594708E-3</v>
      </c>
      <c r="T307" s="1">
        <f>(Table2[[#This Row],[Close Price]]-Table2[[#This Row],[50D EMA]])/Table2[[#This Row],[50D EMA]]</f>
        <v>-1.2748912456761049E-2</v>
      </c>
      <c r="U307" s="1">
        <f>(Table2[[#This Row],[Close Price]]-Table2[[#This Row],[200D EMA]])/Table2[[#This Row],[200D EMA]]</f>
        <v>6.3977811999960985E-2</v>
      </c>
      <c r="V307">
        <v>1.1321626229959201</v>
      </c>
      <c r="W307">
        <v>2320</v>
      </c>
      <c r="X307">
        <v>2403.75</v>
      </c>
      <c r="Y307">
        <v>2320</v>
      </c>
      <c r="Z307">
        <v>2403.75</v>
      </c>
      <c r="AA307">
        <v>2158.25</v>
      </c>
      <c r="AB307">
        <v>2459</v>
      </c>
      <c r="AC307" s="1">
        <f>(Table2[[#This Row],[Close Price]]/Table2[[#This Row],[Day Low]])-1</f>
        <v>2.6702586206896584E-2</v>
      </c>
      <c r="AD307" s="1">
        <f>(Table2[[#This Row],[Day High]]/Table2[[#This Row],[Close Price]])-1</f>
        <v>9.1521652427632993E-3</v>
      </c>
      <c r="AE307" s="1">
        <f>(Table2[[#This Row],[Close Price]]/Table2[[#This Row],[Current Week Low]])-1</f>
        <v>2.6702586206896584E-2</v>
      </c>
      <c r="AF307" s="1">
        <f>(Table2[[#This Row],[Current Week High]]/Table2[[#This Row],[Close Price]])-1</f>
        <v>9.1521652427632993E-3</v>
      </c>
      <c r="AG307" s="1">
        <f>(Table2[[#This Row],[Close Price]]/Table2[[#This Row],[Current Month Low]])-1</f>
        <v>0.10364878952855316</v>
      </c>
      <c r="AH307" s="1">
        <f>(Table2[[#This Row],[Current Month High]]/Table2[[#This Row],[Close Price]])-1</f>
        <v>3.2347446419950021E-2</v>
      </c>
      <c r="AI307">
        <v>28.520749805831301</v>
      </c>
      <c r="AJ307">
        <v>52.752749543078799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-0.01</v>
      </c>
      <c r="AM307" t="s">
        <v>3165</v>
      </c>
      <c r="AN307">
        <v>9.19</v>
      </c>
      <c r="AO307" t="s">
        <v>3166</v>
      </c>
      <c r="AP307">
        <v>1.1307071240859E-2</v>
      </c>
      <c r="AQ307">
        <f>(Table2[[#This Row],[Sharpe Ratio]]-AVERAGE(Table2[Sharpe Ratio]))/_xlfn.STDEV.P(Table2[Sharpe Ratio])</f>
        <v>-0.57992979031578462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308</v>
      </c>
      <c r="AT307">
        <f>_xlfn.RANK.AVG(Table2[[#This Row],[6M Return vs Nifty Z-Score]],Table2[6M Return vs Nifty Z-Score])</f>
        <v>181</v>
      </c>
      <c r="AU307">
        <f>_xlfn.RANK.AVG(Table2[[#This Row],[Sharpe Ratio Z-Score]],Table2[Sharpe Ratio Z-Score])</f>
        <v>484</v>
      </c>
      <c r="AV307">
        <f>(Table2[[#This Row],[Rank 1Y]]+Table2[[#This Row],[Rank 6M]]+Table2[[#This Row],[Rank Sharpe]])/3</f>
        <v>324.33333333333331</v>
      </c>
    </row>
    <row r="308" spans="1:48" x14ac:dyDescent="0.3">
      <c r="A308" t="s">
        <v>519</v>
      </c>
      <c r="B308" t="s">
        <v>520</v>
      </c>
      <c r="C308" t="s">
        <v>3124</v>
      </c>
      <c r="D308" t="s">
        <v>51</v>
      </c>
      <c r="E308">
        <v>39725.006454440001</v>
      </c>
      <c r="F308">
        <v>1565.8</v>
      </c>
      <c r="G308">
        <v>30.039479377015699</v>
      </c>
      <c r="H308">
        <f>(Table2[[#This Row],[1Y Return vs Nifty]]-AVERAGE(Table2[1Y Return vs Nifty]))/_xlfn.STDEV.P(Table2[1Y Return vs Nifty])</f>
        <v>0.10844214377612914</v>
      </c>
      <c r="I308">
        <v>16.5133724777107</v>
      </c>
      <c r="J308">
        <f>(Table2[[#This Row],[1M Return vs Nifty]]-AVERAGE(Table2[1M Return vs Nifty]))/_xlfn.STDEV.P(Table2[1M Return vs Nifty])</f>
        <v>2.0802884529947541</v>
      </c>
      <c r="K308">
        <v>9.0241910026305696</v>
      </c>
      <c r="L308">
        <f>(Table2[[#This Row],[6M Return vs Nifty]]-AVERAGE(Table2[6M Return vs Nifty]))/_xlfn.STDEV.P(Table2[6M Return vs Nifty])</f>
        <v>0.15741715562030542</v>
      </c>
      <c r="M308">
        <v>-3.74366015816919</v>
      </c>
      <c r="N308">
        <f>(Table2[[#This Row],[1W Return vs Nifty]]-AVERAGE(Table2[1W Return vs Nifty]))/_xlfn.STDEV.P(Table2[1W Return vs Nifty])</f>
        <v>8.4400389492736608E-2</v>
      </c>
      <c r="O308">
        <v>1574.74</v>
      </c>
      <c r="P308">
        <v>1488.2453598780301</v>
      </c>
      <c r="Q308">
        <v>1292.90827103728</v>
      </c>
      <c r="R308">
        <v>41.454726810499203</v>
      </c>
      <c r="S308" s="1">
        <f>(Table2[[#This Row],[Close Price]]-Table2[[#This Row],[20D EMA]])/Table2[[#This Row],[20D EMA]]</f>
        <v>-5.6771276528189123E-3</v>
      </c>
      <c r="T308" s="1">
        <f>(Table2[[#This Row],[Close Price]]-Table2[[#This Row],[50D EMA]])/Table2[[#This Row],[50D EMA]]</f>
        <v>5.2111461061989085E-2</v>
      </c>
      <c r="U308" s="1">
        <f>(Table2[[#This Row],[Close Price]]-Table2[[#This Row],[200D EMA]])/Table2[[#This Row],[200D EMA]]</f>
        <v>0.21106812840154796</v>
      </c>
      <c r="V308">
        <v>1.3476873718048801</v>
      </c>
      <c r="W308">
        <v>1562.15</v>
      </c>
      <c r="X308">
        <v>1602.15</v>
      </c>
      <c r="Y308">
        <v>1562.15</v>
      </c>
      <c r="Z308">
        <v>1667.15</v>
      </c>
      <c r="AA308">
        <v>1453.1</v>
      </c>
      <c r="AB308">
        <v>1708.65</v>
      </c>
      <c r="AC308" s="1">
        <f>(Table2[[#This Row],[Close Price]]/Table2[[#This Row],[Day Low]])-1</f>
        <v>2.3365233812373543E-3</v>
      </c>
      <c r="AD308" s="1">
        <f>(Table2[[#This Row],[Day High]]/Table2[[#This Row],[Close Price]])-1</f>
        <v>2.3214969983395228E-2</v>
      </c>
      <c r="AE308" s="1">
        <f>(Table2[[#This Row],[Close Price]]/Table2[[#This Row],[Current Week Low]])-1</f>
        <v>2.3365233812373543E-3</v>
      </c>
      <c r="AF308" s="1">
        <f>(Table2[[#This Row],[Current Week High]]/Table2[[#This Row],[Close Price]])-1</f>
        <v>6.4727295950951724E-2</v>
      </c>
      <c r="AG308" s="1">
        <f>(Table2[[#This Row],[Close Price]]/Table2[[#This Row],[Current Month Low]])-1</f>
        <v>7.7558323584061784E-2</v>
      </c>
      <c r="AH308" s="1">
        <f>(Table2[[#This Row],[Current Month High]]/Table2[[#This Row],[Close Price]])-1</f>
        <v>9.1231319453314752E-2</v>
      </c>
      <c r="AI308">
        <v>9.1231319453314708</v>
      </c>
      <c r="AJ308">
        <v>63.436146338917503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0.17</v>
      </c>
      <c r="AM308" t="s">
        <v>3166</v>
      </c>
      <c r="AN308">
        <v>5.34</v>
      </c>
      <c r="AO308" t="s">
        <v>3166</v>
      </c>
      <c r="AP308">
        <v>2.6729494151725E-2</v>
      </c>
      <c r="AQ308">
        <f>(Table2[[#This Row],[Sharpe Ratio]]-AVERAGE(Table2[Sharpe Ratio]))/_xlfn.STDEV.P(Table2[Sharpe Ratio])</f>
        <v>-0.39847641447840554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2.0320717274055196</v>
      </c>
      <c r="AS308">
        <f>_xlfn.RANK.AVG(Table2[[#This Row],[1Y Return vs Nifty Z-Score]],Table2[1Y Return vs Nifty Z-Score])</f>
        <v>262</v>
      </c>
      <c r="AT308">
        <f>_xlfn.RANK.AVG(Table2[[#This Row],[6M Return vs Nifty Z-Score]],Table2[6M Return vs Nifty Z-Score])</f>
        <v>272</v>
      </c>
      <c r="AU308">
        <f>_xlfn.RANK.AVG(Table2[[#This Row],[Sharpe Ratio Z-Score]],Table2[Sharpe Ratio Z-Score])</f>
        <v>440</v>
      </c>
      <c r="AV308">
        <f>(Table2[[#This Row],[Rank 1Y]]+Table2[[#This Row],[Rank 6M]]+Table2[[#This Row],[Rank Sharpe]])/3</f>
        <v>324.66666666666669</v>
      </c>
    </row>
    <row r="309" spans="1:48" x14ac:dyDescent="0.3">
      <c r="A309" t="s">
        <v>1112</v>
      </c>
      <c r="B309" t="s">
        <v>1113</v>
      </c>
      <c r="C309" t="s">
        <v>3129</v>
      </c>
      <c r="D309" t="s">
        <v>460</v>
      </c>
      <c r="E309">
        <v>11137.2281728</v>
      </c>
      <c r="F309">
        <v>2278.4</v>
      </c>
      <c r="G309">
        <v>-17.209925791539401</v>
      </c>
      <c r="H309">
        <f>(Table2[[#This Row],[1Y Return vs Nifty]]-AVERAGE(Table2[1Y Return vs Nifty]))/_xlfn.STDEV.P(Table2[1Y Return vs Nifty])</f>
        <v>-0.70036554360842829</v>
      </c>
      <c r="I309">
        <v>0.44537046871740299</v>
      </c>
      <c r="J309">
        <f>(Table2[[#This Row],[1M Return vs Nifty]]-AVERAGE(Table2[1M Return vs Nifty]))/_xlfn.STDEV.P(Table2[1M Return vs Nifty])</f>
        <v>0.23198131373826428</v>
      </c>
      <c r="K309">
        <v>-0.10604716940662</v>
      </c>
      <c r="L309">
        <f>(Table2[[#This Row],[6M Return vs Nifty]]-AVERAGE(Table2[6M Return vs Nifty]))/_xlfn.STDEV.P(Table2[6M Return vs Nifty])</f>
        <v>-0.15681655451756335</v>
      </c>
      <c r="M309">
        <v>-6.9687264784614102</v>
      </c>
      <c r="N309">
        <f>(Table2[[#This Row],[1W Return vs Nifty]]-AVERAGE(Table2[1W Return vs Nifty]))/_xlfn.STDEV.P(Table2[1W Return vs Nifty])</f>
        <v>-0.55069117022464742</v>
      </c>
      <c r="O309">
        <v>2456.2399999999998</v>
      </c>
      <c r="P309">
        <v>2415.97706003742</v>
      </c>
      <c r="Q309">
        <v>2160.8185173154602</v>
      </c>
      <c r="R309">
        <v>26.184861416085099</v>
      </c>
      <c r="S309" s="1">
        <f>(Table2[[#This Row],[Close Price]]-Table2[[#This Row],[20D EMA]])/Table2[[#This Row],[20D EMA]]</f>
        <v>-7.240334820701548E-2</v>
      </c>
      <c r="T309" s="1">
        <f>(Table2[[#This Row],[Close Price]]-Table2[[#This Row],[50D EMA]])/Table2[[#This Row],[50D EMA]]</f>
        <v>-5.6944688057298444E-2</v>
      </c>
      <c r="U309" s="1">
        <f>(Table2[[#This Row],[Close Price]]-Table2[[#This Row],[200D EMA]])/Table2[[#This Row],[200D EMA]]</f>
        <v>5.4415251323660346E-2</v>
      </c>
      <c r="V309">
        <v>0.446831136156085</v>
      </c>
      <c r="W309">
        <v>2234</v>
      </c>
      <c r="X309">
        <v>2338.15</v>
      </c>
      <c r="Y309">
        <v>2234</v>
      </c>
      <c r="Z309">
        <v>2498.8000000000002</v>
      </c>
      <c r="AA309">
        <v>2234</v>
      </c>
      <c r="AB309">
        <v>2700</v>
      </c>
      <c r="AC309" s="1">
        <f>(Table2[[#This Row],[Close Price]]/Table2[[#This Row],[Day Low]])-1</f>
        <v>1.987466427931972E-2</v>
      </c>
      <c r="AD309" s="1">
        <f>(Table2[[#This Row],[Day High]]/Table2[[#This Row],[Close Price]])-1</f>
        <v>2.6224543539325795E-2</v>
      </c>
      <c r="AE309" s="1">
        <f>(Table2[[#This Row],[Close Price]]/Table2[[#This Row],[Current Week Low]])-1</f>
        <v>1.987466427931972E-2</v>
      </c>
      <c r="AF309" s="1">
        <f>(Table2[[#This Row],[Current Week High]]/Table2[[#This Row],[Close Price]])-1</f>
        <v>9.6734550561797805E-2</v>
      </c>
      <c r="AG309" s="1">
        <f>(Table2[[#This Row],[Close Price]]/Table2[[#This Row],[Current Month Low]])-1</f>
        <v>1.987466427931972E-2</v>
      </c>
      <c r="AH309" s="1">
        <f>(Table2[[#This Row],[Current Month High]]/Table2[[#This Row],[Close Price]])-1</f>
        <v>0.18504213483146059</v>
      </c>
      <c r="AI309">
        <v>18.504213483146</v>
      </c>
      <c r="AJ309">
        <v>38.202110881960401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0.13</v>
      </c>
      <c r="AM309" t="s">
        <v>3166</v>
      </c>
      <c r="AN309">
        <v>-5.4</v>
      </c>
      <c r="AO309" t="s">
        <v>3165</v>
      </c>
      <c r="AP309">
        <v>0.19559467822798199</v>
      </c>
      <c r="AQ309">
        <f>(Table2[[#This Row],[Sharpe Ratio]]-AVERAGE(Table2[Sharpe Ratio]))/_xlfn.STDEV.P(Table2[Sharpe Ratio])</f>
        <v>1.5883163151159034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0.41242436050352871</v>
      </c>
      <c r="AS309">
        <f>_xlfn.RANK.AVG(Table2[[#This Row],[1Y Return vs Nifty Z-Score]],Table2[1Y Return vs Nifty Z-Score])</f>
        <v>559</v>
      </c>
      <c r="AT309">
        <f>_xlfn.RANK.AVG(Table2[[#This Row],[6M Return vs Nifty Z-Score]],Table2[6M Return vs Nifty Z-Score])</f>
        <v>380</v>
      </c>
      <c r="AU309">
        <f>_xlfn.RANK.AVG(Table2[[#This Row],[Sharpe Ratio Z-Score]],Table2[Sharpe Ratio Z-Score])</f>
        <v>38</v>
      </c>
      <c r="AV309">
        <f>(Table2[[#This Row],[Rank 1Y]]+Table2[[#This Row],[Rank 6M]]+Table2[[#This Row],[Rank Sharpe]])/3</f>
        <v>325.66666666666669</v>
      </c>
    </row>
    <row r="310" spans="1:48" x14ac:dyDescent="0.3">
      <c r="A310" t="s">
        <v>1311</v>
      </c>
      <c r="B310" t="s">
        <v>1312</v>
      </c>
      <c r="C310" t="s">
        <v>3124</v>
      </c>
      <c r="D310" t="s">
        <v>51</v>
      </c>
      <c r="E310">
        <v>8475.0789226199995</v>
      </c>
      <c r="F310">
        <v>520.54999999999995</v>
      </c>
      <c r="G310">
        <v>20.091270196143899</v>
      </c>
      <c r="H310">
        <f>(Table2[[#This Row],[1Y Return vs Nifty]]-AVERAGE(Table2[1Y Return vs Nifty]))/_xlfn.STDEV.P(Table2[1Y Return vs Nifty])</f>
        <v>-6.1849694449033377E-2</v>
      </c>
      <c r="I310">
        <v>-0.52220843320557697</v>
      </c>
      <c r="J310">
        <f>(Table2[[#This Row],[1M Return vs Nifty]]-AVERAGE(Table2[1M Return vs Nifty]))/_xlfn.STDEV.P(Table2[1M Return vs Nifty])</f>
        <v>0.12068041950031007</v>
      </c>
      <c r="K310">
        <v>8.0374976551255095</v>
      </c>
      <c r="L310">
        <f>(Table2[[#This Row],[6M Return vs Nifty]]-AVERAGE(Table2[6M Return vs Nifty]))/_xlfn.STDEV.P(Table2[6M Return vs Nifty])</f>
        <v>0.12345831407502644</v>
      </c>
      <c r="M310">
        <v>-4.4626944073876604</v>
      </c>
      <c r="N310">
        <f>(Table2[[#This Row],[1W Return vs Nifty]]-AVERAGE(Table2[1W Return vs Nifty]))/_xlfn.STDEV.P(Table2[1W Return vs Nifty])</f>
        <v>-5.7194398792113237E-2</v>
      </c>
      <c r="O310">
        <v>539.9</v>
      </c>
      <c r="P310">
        <v>535.69838221786495</v>
      </c>
      <c r="Q310">
        <v>480.78919230815501</v>
      </c>
      <c r="R310">
        <v>35.532591361500998</v>
      </c>
      <c r="S310" s="1">
        <f>(Table2[[#This Row],[Close Price]]-Table2[[#This Row],[20D EMA]])/Table2[[#This Row],[20D EMA]]</f>
        <v>-3.5839970364882429E-2</v>
      </c>
      <c r="T310" s="1">
        <f>(Table2[[#This Row],[Close Price]]-Table2[[#This Row],[50D EMA]])/Table2[[#This Row],[50D EMA]]</f>
        <v>-2.8277819610260175E-2</v>
      </c>
      <c r="U310" s="1">
        <f>(Table2[[#This Row],[Close Price]]-Table2[[#This Row],[200D EMA]])/Table2[[#This Row],[200D EMA]]</f>
        <v>8.2699046334554091E-2</v>
      </c>
      <c r="V310">
        <v>0.31090103257753299</v>
      </c>
      <c r="W310">
        <v>514.04999999999995</v>
      </c>
      <c r="X310">
        <v>536.9</v>
      </c>
      <c r="Y310">
        <v>513.29999999999995</v>
      </c>
      <c r="Z310">
        <v>542.20000000000005</v>
      </c>
      <c r="AA310">
        <v>500.55</v>
      </c>
      <c r="AB310">
        <v>569.95000000000005</v>
      </c>
      <c r="AC310" s="1">
        <f>(Table2[[#This Row],[Close Price]]/Table2[[#This Row],[Day Low]])-1</f>
        <v>1.2644684369224723E-2</v>
      </c>
      <c r="AD310" s="1">
        <f>(Table2[[#This Row],[Day High]]/Table2[[#This Row],[Close Price]])-1</f>
        <v>3.140908654307939E-2</v>
      </c>
      <c r="AE310" s="1">
        <f>(Table2[[#This Row],[Close Price]]/Table2[[#This Row],[Current Week Low]])-1</f>
        <v>1.4124293785310771E-2</v>
      </c>
      <c r="AF310" s="1">
        <f>(Table2[[#This Row],[Current Week High]]/Table2[[#This Row],[Close Price]])-1</f>
        <v>4.1590625300163442E-2</v>
      </c>
      <c r="AG310" s="1">
        <f>(Table2[[#This Row],[Close Price]]/Table2[[#This Row],[Current Month Low]])-1</f>
        <v>3.9956048346818429E-2</v>
      </c>
      <c r="AH310" s="1">
        <f>(Table2[[#This Row],[Current Month High]]/Table2[[#This Row],[Close Price]])-1</f>
        <v>9.489962539621577E-2</v>
      </c>
      <c r="AI310">
        <v>26.568053020843301</v>
      </c>
      <c r="AJ310">
        <v>51.631226332653597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0.02</v>
      </c>
      <c r="AM310" t="s">
        <v>3166</v>
      </c>
      <c r="AN310">
        <v>3.22</v>
      </c>
      <c r="AO310" t="s">
        <v>3166</v>
      </c>
      <c r="AP310">
        <v>4.6251167587178003E-2</v>
      </c>
      <c r="AQ310">
        <f>(Table2[[#This Row],[Sharpe Ratio]]-AVERAGE(Table2[Sharpe Ratio]))/_xlfn.STDEV.P(Table2[Sharpe Ratio])</f>
        <v>-0.1687930782522867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-4.3698437918096807E-2</v>
      </c>
      <c r="AS310">
        <f>_xlfn.RANK.AVG(Table2[[#This Row],[1Y Return vs Nifty Z-Score]],Table2[1Y Return vs Nifty Z-Score])</f>
        <v>309</v>
      </c>
      <c r="AT310">
        <f>_xlfn.RANK.AVG(Table2[[#This Row],[6M Return vs Nifty Z-Score]],Table2[6M Return vs Nifty Z-Score])</f>
        <v>286</v>
      </c>
      <c r="AU310">
        <f>_xlfn.RANK.AVG(Table2[[#This Row],[Sharpe Ratio Z-Score]],Table2[Sharpe Ratio Z-Score])</f>
        <v>384</v>
      </c>
      <c r="AV310">
        <f>(Table2[[#This Row],[Rank 1Y]]+Table2[[#This Row],[Rank 6M]]+Table2[[#This Row],[Rank Sharpe]])/3</f>
        <v>326.33333333333331</v>
      </c>
    </row>
    <row r="311" spans="1:48" x14ac:dyDescent="0.3">
      <c r="A311" t="s">
        <v>1365</v>
      </c>
      <c r="B311" t="s">
        <v>1366</v>
      </c>
      <c r="C311" t="s">
        <v>3138</v>
      </c>
      <c r="D311" t="s">
        <v>1367</v>
      </c>
      <c r="E311">
        <v>7947.4535925</v>
      </c>
      <c r="F311">
        <v>646.5</v>
      </c>
      <c r="G311">
        <v>-14.7805904210276</v>
      </c>
      <c r="H311">
        <f>(Table2[[#This Row],[1Y Return vs Nifty]]-AVERAGE(Table2[1Y Return vs Nifty]))/_xlfn.STDEV.P(Table2[1Y Return vs Nifty])</f>
        <v>-0.65878057304857052</v>
      </c>
      <c r="I311">
        <v>-0.33104978197086199</v>
      </c>
      <c r="J311">
        <f>(Table2[[#This Row],[1M Return vs Nifty]]-AVERAGE(Table2[1M Return vs Nifty]))/_xlfn.STDEV.P(Table2[1M Return vs Nifty])</f>
        <v>0.14266945706764489</v>
      </c>
      <c r="K311">
        <v>7.2433713219657401</v>
      </c>
      <c r="L311">
        <f>(Table2[[#This Row],[6M Return vs Nifty]]-AVERAGE(Table2[6M Return vs Nifty]))/_xlfn.STDEV.P(Table2[6M Return vs Nifty])</f>
        <v>9.6127015670212035E-2</v>
      </c>
      <c r="M311">
        <v>1.8427976470984</v>
      </c>
      <c r="N311">
        <f>(Table2[[#This Row],[1W Return vs Nifty]]-AVERAGE(Table2[1W Return vs Nifty]))/_xlfn.STDEV.P(Table2[1W Return vs Nifty])</f>
        <v>1.1845055806694795</v>
      </c>
      <c r="O311">
        <v>650.30999999999995</v>
      </c>
      <c r="P311">
        <v>651.30497961482695</v>
      </c>
      <c r="Q311">
        <v>593.82452088570096</v>
      </c>
      <c r="R311">
        <v>47.8819007989688</v>
      </c>
      <c r="S311" s="1">
        <f>(Table2[[#This Row],[Close Price]]-Table2[[#This Row],[20D EMA]])/Table2[[#This Row],[20D EMA]]</f>
        <v>-5.858744291184121E-3</v>
      </c>
      <c r="T311" s="1">
        <f>(Table2[[#This Row],[Close Price]]-Table2[[#This Row],[50D EMA]])/Table2[[#This Row],[50D EMA]]</f>
        <v>-7.377464882378987E-3</v>
      </c>
      <c r="U311" s="1">
        <f>(Table2[[#This Row],[Close Price]]-Table2[[#This Row],[200D EMA]])/Table2[[#This Row],[200D EMA]]</f>
        <v>8.8705463081471481E-2</v>
      </c>
      <c r="V311">
        <v>0.51838907454321004</v>
      </c>
      <c r="W311">
        <v>623</v>
      </c>
      <c r="X311">
        <v>655.9</v>
      </c>
      <c r="Y311">
        <v>623</v>
      </c>
      <c r="Z311">
        <v>692</v>
      </c>
      <c r="AA311">
        <v>605.4</v>
      </c>
      <c r="AB311">
        <v>692</v>
      </c>
      <c r="AC311" s="1">
        <f>(Table2[[#This Row],[Close Price]]/Table2[[#This Row],[Day Low]])-1</f>
        <v>3.7720706260032211E-2</v>
      </c>
      <c r="AD311" s="1">
        <f>(Table2[[#This Row],[Day High]]/Table2[[#This Row],[Close Price]])-1</f>
        <v>1.4539829853054798E-2</v>
      </c>
      <c r="AE311" s="1">
        <f>(Table2[[#This Row],[Close Price]]/Table2[[#This Row],[Current Week Low]])-1</f>
        <v>3.7720706260032211E-2</v>
      </c>
      <c r="AF311" s="1">
        <f>(Table2[[#This Row],[Current Week High]]/Table2[[#This Row],[Close Price]])-1</f>
        <v>7.0378963650425286E-2</v>
      </c>
      <c r="AG311" s="1">
        <f>(Table2[[#This Row],[Close Price]]/Table2[[#This Row],[Current Month Low]])-1</f>
        <v>6.7888999008919759E-2</v>
      </c>
      <c r="AH311" s="1">
        <f>(Table2[[#This Row],[Current Month High]]/Table2[[#This Row],[Close Price]])-1</f>
        <v>7.0378963650425286E-2</v>
      </c>
      <c r="AI311">
        <v>18.855375096674301</v>
      </c>
      <c r="AJ311">
        <v>58.864725396240303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</v>
      </c>
      <c r="AM311" t="s">
        <v>3167</v>
      </c>
      <c r="AN311">
        <v>4.1100000000000003</v>
      </c>
      <c r="AO311" t="s">
        <v>3166</v>
      </c>
      <c r="AP311">
        <v>0.13403245287673199</v>
      </c>
      <c r="AQ311">
        <f>(Table2[[#This Row],[Sharpe Ratio]]-AVERAGE(Table2[Sharpe Ratio]))/_xlfn.STDEV.P(Table2[Sharpe Ratio])</f>
        <v>0.86400252352772178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550</v>
      </c>
      <c r="AT311">
        <f>_xlfn.RANK.AVG(Table2[[#This Row],[6M Return vs Nifty Z-Score]],Table2[6M Return vs Nifty Z-Score])</f>
        <v>298</v>
      </c>
      <c r="AU311">
        <f>_xlfn.RANK.AVG(Table2[[#This Row],[Sharpe Ratio Z-Score]],Table2[Sharpe Ratio Z-Score])</f>
        <v>132</v>
      </c>
      <c r="AV311">
        <f>(Table2[[#This Row],[Rank 1Y]]+Table2[[#This Row],[Rank 6M]]+Table2[[#This Row],[Rank Sharpe]])/3</f>
        <v>326.66666666666669</v>
      </c>
    </row>
    <row r="312" spans="1:48" x14ac:dyDescent="0.3">
      <c r="A312" t="s">
        <v>928</v>
      </c>
      <c r="B312" t="s">
        <v>929</v>
      </c>
      <c r="C312" t="s">
        <v>3119</v>
      </c>
      <c r="D312" t="s">
        <v>21</v>
      </c>
      <c r="E312">
        <v>15697.172286495001</v>
      </c>
      <c r="F312">
        <v>691.95</v>
      </c>
      <c r="G312">
        <v>17.337566250533101</v>
      </c>
      <c r="H312">
        <f>(Table2[[#This Row],[1Y Return vs Nifty]]-AVERAGE(Table2[1Y Return vs Nifty]))/_xlfn.STDEV.P(Table2[1Y Return vs Nifty])</f>
        <v>-0.1089871538952622</v>
      </c>
      <c r="I312">
        <v>-4.4627433104068697</v>
      </c>
      <c r="J312">
        <f>(Table2[[#This Row],[1M Return vs Nifty]]-AVERAGE(Table2[1M Return vs Nifty]))/_xlfn.STDEV.P(Table2[1M Return vs Nifty])</f>
        <v>-0.33260050129767438</v>
      </c>
      <c r="K312">
        <v>11.811818355423201</v>
      </c>
      <c r="L312">
        <f>(Table2[[#This Row],[6M Return vs Nifty]]-AVERAGE(Table2[6M Return vs Nifty]))/_xlfn.STDEV.P(Table2[6M Return vs Nifty])</f>
        <v>0.25335840808758731</v>
      </c>
      <c r="M312">
        <v>-4.8107968552067497</v>
      </c>
      <c r="N312">
        <f>(Table2[[#This Row],[1W Return vs Nifty]]-AVERAGE(Table2[1W Return vs Nifty]))/_xlfn.STDEV.P(Table2[1W Return vs Nifty])</f>
        <v>-0.12574397407862489</v>
      </c>
      <c r="O312">
        <v>696.45</v>
      </c>
      <c r="P312">
        <v>716.89721664862998</v>
      </c>
      <c r="Q312">
        <v>661.30160325313102</v>
      </c>
      <c r="R312">
        <v>50.610451843354902</v>
      </c>
      <c r="S312" s="1">
        <f>(Table2[[#This Row],[Close Price]]-Table2[[#This Row],[20D EMA]])/Table2[[#This Row],[20D EMA]]</f>
        <v>-6.4613396510876586E-3</v>
      </c>
      <c r="T312" s="1">
        <f>(Table2[[#This Row],[Close Price]]-Table2[[#This Row],[50D EMA]])/Table2[[#This Row],[50D EMA]]</f>
        <v>-3.4798875025981883E-2</v>
      </c>
      <c r="U312" s="1">
        <f>(Table2[[#This Row],[Close Price]]-Table2[[#This Row],[200D EMA]])/Table2[[#This Row],[200D EMA]]</f>
        <v>4.634556546680188E-2</v>
      </c>
      <c r="V312">
        <v>0.71209209730169398</v>
      </c>
      <c r="W312">
        <v>636.4</v>
      </c>
      <c r="X312">
        <v>701.9</v>
      </c>
      <c r="Y312">
        <v>636.4</v>
      </c>
      <c r="Z312">
        <v>701.9</v>
      </c>
      <c r="AA312">
        <v>636.4</v>
      </c>
      <c r="AB312">
        <v>726</v>
      </c>
      <c r="AC312" s="1">
        <f>(Table2[[#This Row],[Close Price]]/Table2[[#This Row],[Day Low]])-1</f>
        <v>8.7287869264613516E-2</v>
      </c>
      <c r="AD312" s="1">
        <f>(Table2[[#This Row],[Day High]]/Table2[[#This Row],[Close Price]])-1</f>
        <v>1.4379651708938512E-2</v>
      </c>
      <c r="AE312" s="1">
        <f>(Table2[[#This Row],[Close Price]]/Table2[[#This Row],[Current Week Low]])-1</f>
        <v>8.7287869264613516E-2</v>
      </c>
      <c r="AF312" s="1">
        <f>(Table2[[#This Row],[Current Week High]]/Table2[[#This Row],[Close Price]])-1</f>
        <v>1.4379651708938512E-2</v>
      </c>
      <c r="AG312" s="1">
        <f>(Table2[[#This Row],[Close Price]]/Table2[[#This Row],[Current Month Low]])-1</f>
        <v>8.7287869264613516E-2</v>
      </c>
      <c r="AH312" s="1">
        <f>(Table2[[#This Row],[Current Month High]]/Table2[[#This Row],[Close Price]])-1</f>
        <v>4.9208757858226759E-2</v>
      </c>
      <c r="AI312">
        <v>21.3237950718982</v>
      </c>
      <c r="AJ312">
        <v>51.643655489809298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-0.13</v>
      </c>
      <c r="AM312" t="s">
        <v>3165</v>
      </c>
      <c r="AN312">
        <v>3.63</v>
      </c>
      <c r="AO312" t="s">
        <v>3166</v>
      </c>
      <c r="AP312">
        <v>3.6704842716424997E-2</v>
      </c>
      <c r="AQ312">
        <f>(Table2[[#This Row],[Sharpe Ratio]]-AVERAGE(Table2[Sharpe Ratio]))/_xlfn.STDEV.P(Table2[Sharpe Ratio])</f>
        <v>-0.28111089528076538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330</v>
      </c>
      <c r="AT312">
        <f>_xlfn.RANK.AVG(Table2[[#This Row],[6M Return vs Nifty Z-Score]],Table2[6M Return vs Nifty Z-Score])</f>
        <v>239</v>
      </c>
      <c r="AU312">
        <f>_xlfn.RANK.AVG(Table2[[#This Row],[Sharpe Ratio Z-Score]],Table2[Sharpe Ratio Z-Score])</f>
        <v>417</v>
      </c>
      <c r="AV312">
        <f>(Table2[[#This Row],[Rank 1Y]]+Table2[[#This Row],[Rank 6M]]+Table2[[#This Row],[Rank Sharpe]])/3</f>
        <v>328.66666666666669</v>
      </c>
    </row>
    <row r="313" spans="1:48" x14ac:dyDescent="0.3">
      <c r="A313" t="s">
        <v>1647</v>
      </c>
      <c r="B313" t="s">
        <v>1648</v>
      </c>
      <c r="C313" t="s">
        <v>3134</v>
      </c>
      <c r="D313" t="s">
        <v>412</v>
      </c>
      <c r="E313">
        <v>5317.3792776</v>
      </c>
      <c r="F313">
        <v>108.39</v>
      </c>
      <c r="G313">
        <v>28.892319583540601</v>
      </c>
      <c r="H313">
        <f>(Table2[[#This Row],[1Y Return vs Nifty]]-AVERAGE(Table2[1Y Return vs Nifty]))/_xlfn.STDEV.P(Table2[1Y Return vs Nifty])</f>
        <v>8.880524768587697E-2</v>
      </c>
      <c r="I313">
        <v>-11.337507697048499</v>
      </c>
      <c r="J313">
        <f>(Table2[[#This Row],[1M Return vs Nifty]]-AVERAGE(Table2[1M Return vs Nifty]))/_xlfn.STDEV.P(Table2[1M Return vs Nifty])</f>
        <v>-1.1234067315572942</v>
      </c>
      <c r="K313">
        <v>-3.3417961611010898</v>
      </c>
      <c r="L313">
        <f>(Table2[[#This Row],[6M Return vs Nifty]]-AVERAGE(Table2[6M Return vs Nifty]))/_xlfn.STDEV.P(Table2[6M Return vs Nifty])</f>
        <v>-0.26818072613896493</v>
      </c>
      <c r="M313">
        <v>-8.5814725831570495</v>
      </c>
      <c r="N313">
        <f>(Table2[[#This Row],[1W Return vs Nifty]]-AVERAGE(Table2[1W Return vs Nifty]))/_xlfn.STDEV.P(Table2[1W Return vs Nifty])</f>
        <v>-0.86827888388334939</v>
      </c>
      <c r="O313">
        <v>119.19</v>
      </c>
      <c r="P313">
        <v>125.197480456683</v>
      </c>
      <c r="Q313">
        <v>115.73848745590701</v>
      </c>
      <c r="R313">
        <v>23.809672892389401</v>
      </c>
      <c r="S313" s="1">
        <f>(Table2[[#This Row],[Close Price]]-Table2[[#This Row],[20D EMA]])/Table2[[#This Row],[20D EMA]]</f>
        <v>-9.0611628492323154E-2</v>
      </c>
      <c r="T313" s="1">
        <f>(Table2[[#This Row],[Close Price]]-Table2[[#This Row],[50D EMA]])/Table2[[#This Row],[50D EMA]]</f>
        <v>-0.13424775319259086</v>
      </c>
      <c r="U313" s="1">
        <f>(Table2[[#This Row],[Close Price]]-Table2[[#This Row],[200D EMA]])/Table2[[#This Row],[200D EMA]]</f>
        <v>-6.3492167708745675E-2</v>
      </c>
      <c r="V313">
        <v>0.38832699809770399</v>
      </c>
      <c r="W313">
        <v>103.75</v>
      </c>
      <c r="X313">
        <v>110.29</v>
      </c>
      <c r="Y313">
        <v>103.75</v>
      </c>
      <c r="Z313">
        <v>118.35</v>
      </c>
      <c r="AA313">
        <v>103.75</v>
      </c>
      <c r="AB313">
        <v>130.69999999999999</v>
      </c>
      <c r="AC313" s="1">
        <f>(Table2[[#This Row],[Close Price]]/Table2[[#This Row],[Day Low]])-1</f>
        <v>4.4722891566264966E-2</v>
      </c>
      <c r="AD313" s="1">
        <f>(Table2[[#This Row],[Day High]]/Table2[[#This Row],[Close Price]])-1</f>
        <v>1.7529292370144889E-2</v>
      </c>
      <c r="AE313" s="1">
        <f>(Table2[[#This Row],[Close Price]]/Table2[[#This Row],[Current Week Low]])-1</f>
        <v>4.4722891566264966E-2</v>
      </c>
      <c r="AF313" s="1">
        <f>(Table2[[#This Row],[Current Week High]]/Table2[[#This Row],[Close Price]])-1</f>
        <v>9.1890395792969759E-2</v>
      </c>
      <c r="AG313" s="1">
        <f>(Table2[[#This Row],[Close Price]]/Table2[[#This Row],[Current Month Low]])-1</f>
        <v>4.4722891566264966E-2</v>
      </c>
      <c r="AH313" s="1">
        <f>(Table2[[#This Row],[Current Month High]]/Table2[[#This Row],[Close Price]])-1</f>
        <v>0.2058307961989112</v>
      </c>
      <c r="AI313">
        <v>56.794907279269303</v>
      </c>
      <c r="AJ313">
        <v>66.625672559569495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-0.17</v>
      </c>
      <c r="AM313" t="s">
        <v>3165</v>
      </c>
      <c r="AN313">
        <v>-6.53</v>
      </c>
      <c r="AO313" t="s">
        <v>3165</v>
      </c>
      <c r="AP313">
        <v>7.0870108615248006E-2</v>
      </c>
      <c r="AQ313">
        <f>(Table2[[#This Row],[Sharpe Ratio]]-AVERAGE(Table2[Sharpe Ratio]))/_xlfn.STDEV.P(Table2[Sharpe Ratio])</f>
        <v>0.12086244376930581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267</v>
      </c>
      <c r="AT313">
        <f>_xlfn.RANK.AVG(Table2[[#This Row],[6M Return vs Nifty Z-Score]],Table2[6M Return vs Nifty Z-Score])</f>
        <v>410</v>
      </c>
      <c r="AU313">
        <f>_xlfn.RANK.AVG(Table2[[#This Row],[Sharpe Ratio Z-Score]],Table2[Sharpe Ratio Z-Score])</f>
        <v>312</v>
      </c>
      <c r="AV313">
        <f>(Table2[[#This Row],[Rank 1Y]]+Table2[[#This Row],[Rank 6M]]+Table2[[#This Row],[Rank Sharpe]])/3</f>
        <v>329.66666666666669</v>
      </c>
    </row>
    <row r="314" spans="1:48" x14ac:dyDescent="0.3">
      <c r="A314" t="s">
        <v>953</v>
      </c>
      <c r="B314" t="s">
        <v>954</v>
      </c>
      <c r="C314" t="s">
        <v>3131</v>
      </c>
      <c r="D314" t="s">
        <v>275</v>
      </c>
      <c r="E314">
        <v>15050.0415495</v>
      </c>
      <c r="F314">
        <v>864.75</v>
      </c>
      <c r="G314">
        <v>18.1715737873573</v>
      </c>
      <c r="H314">
        <f>(Table2[[#This Row],[1Y Return vs Nifty]]-AVERAGE(Table2[1Y Return vs Nifty]))/_xlfn.STDEV.P(Table2[1Y Return vs Nifty])</f>
        <v>-9.4710747563506059E-2</v>
      </c>
      <c r="I314">
        <v>2.768201570245</v>
      </c>
      <c r="J314">
        <f>(Table2[[#This Row],[1M Return vs Nifty]]-AVERAGE(Table2[1M Return vs Nifty]))/_xlfn.STDEV.P(Table2[1M Return vs Nifty])</f>
        <v>0.4991772791008216</v>
      </c>
      <c r="K314">
        <v>-16.5284159043084</v>
      </c>
      <c r="L314">
        <f>(Table2[[#This Row],[6M Return vs Nifty]]-AVERAGE(Table2[6M Return vs Nifty]))/_xlfn.STDEV.P(Table2[6M Return vs Nifty])</f>
        <v>-0.72202216685581122</v>
      </c>
      <c r="M314">
        <v>-1.92773533054802</v>
      </c>
      <c r="N314">
        <f>(Table2[[#This Row],[1W Return vs Nifty]]-AVERAGE(Table2[1W Return vs Nifty]))/_xlfn.STDEV.P(Table2[1W Return vs Nifty])</f>
        <v>0.44199878176361335</v>
      </c>
      <c r="O314">
        <v>888.26</v>
      </c>
      <c r="P314">
        <v>900.171035472521</v>
      </c>
      <c r="Q314">
        <v>846.59552823644594</v>
      </c>
      <c r="R314">
        <v>30.110531385883998</v>
      </c>
      <c r="S314" s="1">
        <f>(Table2[[#This Row],[Close Price]]-Table2[[#This Row],[20D EMA]])/Table2[[#This Row],[20D EMA]]</f>
        <v>-2.6467475739085394E-2</v>
      </c>
      <c r="T314" s="1">
        <f>(Table2[[#This Row],[Close Price]]-Table2[[#This Row],[50D EMA]])/Table2[[#This Row],[50D EMA]]</f>
        <v>-3.9349228176318363E-2</v>
      </c>
      <c r="U314" s="1">
        <f>(Table2[[#This Row],[Close Price]]-Table2[[#This Row],[200D EMA]])/Table2[[#This Row],[200D EMA]]</f>
        <v>2.1444091254972573E-2</v>
      </c>
      <c r="V314">
        <v>1.18521053894425</v>
      </c>
      <c r="W314">
        <v>853</v>
      </c>
      <c r="X314">
        <v>875.15</v>
      </c>
      <c r="Y314">
        <v>853</v>
      </c>
      <c r="Z314">
        <v>893</v>
      </c>
      <c r="AA314">
        <v>836.05</v>
      </c>
      <c r="AB314">
        <v>958</v>
      </c>
      <c r="AC314" s="1">
        <f>(Table2[[#This Row],[Close Price]]/Table2[[#This Row],[Day Low]])-1</f>
        <v>1.3774912075029233E-2</v>
      </c>
      <c r="AD314" s="1">
        <f>(Table2[[#This Row],[Day High]]/Table2[[#This Row],[Close Price]])-1</f>
        <v>1.202659728245159E-2</v>
      </c>
      <c r="AE314" s="1">
        <f>(Table2[[#This Row],[Close Price]]/Table2[[#This Row],[Current Week Low]])-1</f>
        <v>1.3774912075029233E-2</v>
      </c>
      <c r="AF314" s="1">
        <f>(Table2[[#This Row],[Current Week High]]/Table2[[#This Row],[Close Price]])-1</f>
        <v>3.2668401272043956E-2</v>
      </c>
      <c r="AG314" s="1">
        <f>(Table2[[#This Row],[Close Price]]/Table2[[#This Row],[Current Month Low]])-1</f>
        <v>3.4328090425213897E-2</v>
      </c>
      <c r="AH314" s="1">
        <f>(Table2[[#This Row],[Current Month High]]/Table2[[#This Row],[Close Price]])-1</f>
        <v>0.10783463428736639</v>
      </c>
      <c r="AI314">
        <v>22.5787799942179</v>
      </c>
      <c r="AJ314">
        <v>54.712491501771197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-0.06</v>
      </c>
      <c r="AM314" t="s">
        <v>3165</v>
      </c>
      <c r="AN314">
        <v>0.45</v>
      </c>
      <c r="AO314" t="s">
        <v>3166</v>
      </c>
      <c r="AP314">
        <v>0.145398460776093</v>
      </c>
      <c r="AQ314">
        <f>(Table2[[#This Row],[Sharpe Ratio]]-AVERAGE(Table2[Sharpe Ratio]))/_xlfn.STDEV.P(Table2[Sharpe Ratio])</f>
        <v>0.99772992259160631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318</v>
      </c>
      <c r="AT314">
        <f>_xlfn.RANK.AVG(Table2[[#This Row],[6M Return vs Nifty Z-Score]],Table2[6M Return vs Nifty Z-Score])</f>
        <v>561</v>
      </c>
      <c r="AU314">
        <f>_xlfn.RANK.AVG(Table2[[#This Row],[Sharpe Ratio Z-Score]],Table2[Sharpe Ratio Z-Score])</f>
        <v>111</v>
      </c>
      <c r="AV314">
        <f>(Table2[[#This Row],[Rank 1Y]]+Table2[[#This Row],[Rank 6M]]+Table2[[#This Row],[Rank Sharpe]])/3</f>
        <v>330</v>
      </c>
    </row>
    <row r="315" spans="1:48" x14ac:dyDescent="0.3">
      <c r="A315" t="s">
        <v>1096</v>
      </c>
      <c r="B315" t="s">
        <v>1097</v>
      </c>
      <c r="C315" t="s">
        <v>3126</v>
      </c>
      <c r="D315" t="s">
        <v>400</v>
      </c>
      <c r="E315">
        <v>11445.960282780001</v>
      </c>
      <c r="F315">
        <v>2829.65</v>
      </c>
      <c r="G315">
        <v>9.0934710540130492</v>
      </c>
      <c r="H315">
        <f>(Table2[[#This Row],[1Y Return vs Nifty]]-AVERAGE(Table2[1Y Return vs Nifty]))/_xlfn.STDEV.P(Table2[1Y Return vs Nifty])</f>
        <v>-0.25010824413309357</v>
      </c>
      <c r="I315">
        <v>6.7991885737983004</v>
      </c>
      <c r="J315">
        <f>(Table2[[#This Row],[1M Return vs Nifty]]-AVERAGE(Table2[1M Return vs Nifty]))/_xlfn.STDEV.P(Table2[1M Return vs Nifty])</f>
        <v>0.96286293539758006</v>
      </c>
      <c r="K315">
        <v>2.6759608944912299</v>
      </c>
      <c r="L315">
        <f>(Table2[[#This Row],[6M Return vs Nifty]]-AVERAGE(Table2[6M Return vs Nifty]))/_xlfn.STDEV.P(Table2[6M Return vs Nifty])</f>
        <v>-6.1068700071721022E-2</v>
      </c>
      <c r="M315">
        <v>-1.28527988579483E-2</v>
      </c>
      <c r="N315">
        <f>(Table2[[#This Row],[1W Return vs Nifty]]-AVERAGE(Table2[1W Return vs Nifty]))/_xlfn.STDEV.P(Table2[1W Return vs Nifty])</f>
        <v>0.81908427798262717</v>
      </c>
      <c r="O315">
        <v>2961.21</v>
      </c>
      <c r="P315">
        <v>2906.9840061742998</v>
      </c>
      <c r="Q315">
        <v>2653.3824204950201</v>
      </c>
      <c r="R315">
        <v>30.552155164621599</v>
      </c>
      <c r="S315" s="1">
        <f>(Table2[[#This Row],[Close Price]]-Table2[[#This Row],[20D EMA]])/Table2[[#This Row],[20D EMA]]</f>
        <v>-4.4427784588056893E-2</v>
      </c>
      <c r="T315" s="1">
        <f>(Table2[[#This Row],[Close Price]]-Table2[[#This Row],[50D EMA]])/Table2[[#This Row],[50D EMA]]</f>
        <v>-2.6602831666787931E-2</v>
      </c>
      <c r="U315" s="1">
        <f>(Table2[[#This Row],[Close Price]]-Table2[[#This Row],[200D EMA]])/Table2[[#This Row],[200D EMA]]</f>
        <v>6.6431275847563323E-2</v>
      </c>
      <c r="V315">
        <v>0.67681065397683304</v>
      </c>
      <c r="W315">
        <v>2811</v>
      </c>
      <c r="X315">
        <v>2904.65</v>
      </c>
      <c r="Y315">
        <v>2811</v>
      </c>
      <c r="Z315">
        <v>3018.45</v>
      </c>
      <c r="AA315">
        <v>2688</v>
      </c>
      <c r="AB315">
        <v>3210</v>
      </c>
      <c r="AC315" s="1">
        <f>(Table2[[#This Row],[Close Price]]/Table2[[#This Row],[Day Low]])-1</f>
        <v>6.6346495908928826E-3</v>
      </c>
      <c r="AD315" s="1">
        <f>(Table2[[#This Row],[Day High]]/Table2[[#This Row],[Close Price]])-1</f>
        <v>2.6505044793525778E-2</v>
      </c>
      <c r="AE315" s="1">
        <f>(Table2[[#This Row],[Close Price]]/Table2[[#This Row],[Current Week Low]])-1</f>
        <v>6.6346495908928826E-3</v>
      </c>
      <c r="AF315" s="1">
        <f>(Table2[[#This Row],[Current Week High]]/Table2[[#This Row],[Close Price]])-1</f>
        <v>6.6722032760235361E-2</v>
      </c>
      <c r="AG315" s="1">
        <f>(Table2[[#This Row],[Close Price]]/Table2[[#This Row],[Current Month Low]])-1</f>
        <v>5.2697172619047716E-2</v>
      </c>
      <c r="AH315" s="1">
        <f>(Table2[[#This Row],[Current Month High]]/Table2[[#This Row],[Close Price]])-1</f>
        <v>0.13441591716290002</v>
      </c>
      <c r="AI315">
        <v>15.3146148816991</v>
      </c>
      <c r="AJ315">
        <v>37.361650485436797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0.12</v>
      </c>
      <c r="AM315" t="s">
        <v>3166</v>
      </c>
      <c r="AN315">
        <v>-4.4400000000000004</v>
      </c>
      <c r="AO315" t="s">
        <v>3165</v>
      </c>
      <c r="AP315">
        <v>8.7658837447105994E-2</v>
      </c>
      <c r="AQ315">
        <f>(Table2[[#This Row],[Sharpe Ratio]]-AVERAGE(Table2[Sharpe Ratio]))/_xlfn.STDEV.P(Table2[Sharpe Ratio])</f>
        <v>0.31839116802784134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1.7891614372032341</v>
      </c>
      <c r="AS315">
        <f>_xlfn.RANK.AVG(Table2[[#This Row],[1Y Return vs Nifty Z-Score]],Table2[1Y Return vs Nifty Z-Score])</f>
        <v>382</v>
      </c>
      <c r="AT315">
        <f>_xlfn.RANK.AVG(Table2[[#This Row],[6M Return vs Nifty Z-Score]],Table2[6M Return vs Nifty Z-Score])</f>
        <v>349</v>
      </c>
      <c r="AU315">
        <f>_xlfn.RANK.AVG(Table2[[#This Row],[Sharpe Ratio Z-Score]],Table2[Sharpe Ratio Z-Score])</f>
        <v>260</v>
      </c>
      <c r="AV315">
        <f>(Table2[[#This Row],[Rank 1Y]]+Table2[[#This Row],[Rank 6M]]+Table2[[#This Row],[Rank Sharpe]])/3</f>
        <v>330.33333333333331</v>
      </c>
    </row>
    <row r="316" spans="1:48" x14ac:dyDescent="0.3">
      <c r="A316" t="s">
        <v>309</v>
      </c>
      <c r="B316" t="s">
        <v>310</v>
      </c>
      <c r="C316" t="s">
        <v>3130</v>
      </c>
      <c r="D316" t="s">
        <v>48</v>
      </c>
      <c r="E316">
        <v>86826.459253295994</v>
      </c>
      <c r="F316">
        <v>82.23</v>
      </c>
      <c r="G316">
        <v>24.707821719318201</v>
      </c>
      <c r="H316">
        <f>(Table2[[#This Row],[1Y Return vs Nifty]]-AVERAGE(Table2[1Y Return vs Nifty]))/_xlfn.STDEV.P(Table2[1Y Return vs Nifty])</f>
        <v>1.7175688999290079E-2</v>
      </c>
      <c r="I316">
        <v>-9.6269884506631094</v>
      </c>
      <c r="J316">
        <f>(Table2[[#This Row],[1M Return vs Nifty]]-AVERAGE(Table2[1M Return vs Nifty]))/_xlfn.STDEV.P(Table2[1M Return vs Nifty])</f>
        <v>-0.92664518440537014</v>
      </c>
      <c r="K316">
        <v>-9.3888346545025101</v>
      </c>
      <c r="L316">
        <f>(Table2[[#This Row],[6M Return vs Nifty]]-AVERAGE(Table2[6M Return vs Nifty]))/_xlfn.STDEV.P(Table2[6M Return vs Nifty])</f>
        <v>-0.47630052600877015</v>
      </c>
      <c r="M316">
        <v>-7.7815076469691897</v>
      </c>
      <c r="N316">
        <f>(Table2[[#This Row],[1W Return vs Nifty]]-AVERAGE(Table2[1W Return vs Nifty]))/_xlfn.STDEV.P(Table2[1W Return vs Nifty])</f>
        <v>-0.71074693613824647</v>
      </c>
      <c r="O316">
        <v>87.8</v>
      </c>
      <c r="P316">
        <v>90.826837839774896</v>
      </c>
      <c r="Q316">
        <v>85.801969662048506</v>
      </c>
      <c r="R316">
        <v>29.934421287314699</v>
      </c>
      <c r="S316" s="1">
        <f>(Table2[[#This Row],[Close Price]]-Table2[[#This Row],[20D EMA]])/Table2[[#This Row],[20D EMA]]</f>
        <v>-6.3439635535307445E-2</v>
      </c>
      <c r="T316" s="1">
        <f>(Table2[[#This Row],[Close Price]]-Table2[[#This Row],[50D EMA]])/Table2[[#This Row],[50D EMA]]</f>
        <v>-9.4650854794045947E-2</v>
      </c>
      <c r="U316" s="1">
        <f>(Table2[[#This Row],[Close Price]]-Table2[[#This Row],[200D EMA]])/Table2[[#This Row],[200D EMA]]</f>
        <v>-4.1630392357163308E-2</v>
      </c>
      <c r="V316">
        <v>0.72411212511355405</v>
      </c>
      <c r="W316">
        <v>79.45</v>
      </c>
      <c r="X316">
        <v>82.85</v>
      </c>
      <c r="Y316">
        <v>79.45</v>
      </c>
      <c r="Z316">
        <v>85.74</v>
      </c>
      <c r="AA316">
        <v>79.45</v>
      </c>
      <c r="AB316">
        <v>94.93</v>
      </c>
      <c r="AC316" s="1">
        <f>(Table2[[#This Row],[Close Price]]/Table2[[#This Row],[Day Low]])-1</f>
        <v>3.4990560100692347E-2</v>
      </c>
      <c r="AD316" s="1">
        <f>(Table2[[#This Row],[Day High]]/Table2[[#This Row],[Close Price]])-1</f>
        <v>7.5398273136324523E-3</v>
      </c>
      <c r="AE316" s="1">
        <f>(Table2[[#This Row],[Close Price]]/Table2[[#This Row],[Current Week Low]])-1</f>
        <v>3.4990560100692347E-2</v>
      </c>
      <c r="AF316" s="1">
        <f>(Table2[[#This Row],[Current Week High]]/Table2[[#This Row],[Close Price]])-1</f>
        <v>4.2685151404596722E-2</v>
      </c>
      <c r="AG316" s="1">
        <f>(Table2[[#This Row],[Close Price]]/Table2[[#This Row],[Current Month Low]])-1</f>
        <v>3.4990560100692347E-2</v>
      </c>
      <c r="AH316" s="1">
        <f>(Table2[[#This Row],[Current Month High]]/Table2[[#This Row],[Close Price]])-1</f>
        <v>0.1544448498115043</v>
      </c>
      <c r="AI316">
        <v>26.170497385382401</v>
      </c>
      <c r="AJ316">
        <v>58.134615384615302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-0.09</v>
      </c>
      <c r="AM316" t="s">
        <v>3165</v>
      </c>
      <c r="AN316">
        <v>-3.57</v>
      </c>
      <c r="AO316" t="s">
        <v>3165</v>
      </c>
      <c r="AP316">
        <v>9.9318269695909997E-2</v>
      </c>
      <c r="AQ316">
        <f>(Table2[[#This Row],[Sharpe Ratio]]-AVERAGE(Table2[Sharpe Ratio]))/_xlfn.STDEV.P(Table2[Sharpe Ratio])</f>
        <v>0.45557086761979693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289</v>
      </c>
      <c r="AT316">
        <f>_xlfn.RANK.AVG(Table2[[#This Row],[6M Return vs Nifty Z-Score]],Table2[6M Return vs Nifty Z-Score])</f>
        <v>483</v>
      </c>
      <c r="AU316">
        <f>_xlfn.RANK.AVG(Table2[[#This Row],[Sharpe Ratio Z-Score]],Table2[Sharpe Ratio Z-Score])</f>
        <v>226</v>
      </c>
      <c r="AV316">
        <f>(Table2[[#This Row],[Rank 1Y]]+Table2[[#This Row],[Rank 6M]]+Table2[[#This Row],[Rank Sharpe]])/3</f>
        <v>332.66666666666669</v>
      </c>
    </row>
    <row r="317" spans="1:48" x14ac:dyDescent="0.3">
      <c r="A317" t="s">
        <v>1446</v>
      </c>
      <c r="B317" t="s">
        <v>1447</v>
      </c>
      <c r="C317" t="s">
        <v>3123</v>
      </c>
      <c r="D317" t="s">
        <v>48</v>
      </c>
      <c r="E317">
        <v>7125.4667571999998</v>
      </c>
      <c r="F317">
        <v>1063.7</v>
      </c>
      <c r="G317">
        <v>26.6970030946446</v>
      </c>
      <c r="H317">
        <f>(Table2[[#This Row],[1Y Return vs Nifty]]-AVERAGE(Table2[1Y Return vs Nifty]))/_xlfn.STDEV.P(Table2[1Y Return vs Nifty])</f>
        <v>5.1226174549886865E-2</v>
      </c>
      <c r="I317">
        <v>-3.9112257559404702</v>
      </c>
      <c r="J317">
        <f>(Table2[[#This Row],[1M Return vs Nifty]]-AVERAGE(Table2[1M Return vs Nifty]))/_xlfn.STDEV.P(Table2[1M Return vs Nifty])</f>
        <v>-0.26915926991277783</v>
      </c>
      <c r="K317">
        <v>-15.405172418280999</v>
      </c>
      <c r="L317">
        <f>(Table2[[#This Row],[6M Return vs Nifty]]-AVERAGE(Table2[6M Return vs Nifty]))/_xlfn.STDEV.P(Table2[6M Return vs Nifty])</f>
        <v>-0.68336370457345985</v>
      </c>
      <c r="M317">
        <v>1.5654275006165701</v>
      </c>
      <c r="N317">
        <f>(Table2[[#This Row],[1W Return vs Nifty]]-AVERAGE(Table2[1W Return vs Nifty]))/_xlfn.STDEV.P(Table2[1W Return vs Nifty])</f>
        <v>1.1298848623791893</v>
      </c>
      <c r="O317">
        <v>1128.93</v>
      </c>
      <c r="P317">
        <v>1178.47790521459</v>
      </c>
      <c r="Q317">
        <v>1122.01266556463</v>
      </c>
      <c r="R317">
        <v>34.535477787913798</v>
      </c>
      <c r="S317" s="1">
        <f>(Table2[[#This Row],[Close Price]]-Table2[[#This Row],[20D EMA]])/Table2[[#This Row],[20D EMA]]</f>
        <v>-5.7780376108350399E-2</v>
      </c>
      <c r="T317" s="1">
        <f>(Table2[[#This Row],[Close Price]]-Table2[[#This Row],[50D EMA]])/Table2[[#This Row],[50D EMA]]</f>
        <v>-9.7395042118918612E-2</v>
      </c>
      <c r="U317" s="1">
        <f>(Table2[[#This Row],[Close Price]]-Table2[[#This Row],[200D EMA]])/Table2[[#This Row],[200D EMA]]</f>
        <v>-5.197148602176007E-2</v>
      </c>
      <c r="V317">
        <v>1.23977417635984</v>
      </c>
      <c r="W317">
        <v>1056.45</v>
      </c>
      <c r="X317">
        <v>1099.95</v>
      </c>
      <c r="Y317">
        <v>1056.45</v>
      </c>
      <c r="Z317">
        <v>1183.4000000000001</v>
      </c>
      <c r="AA317">
        <v>1055</v>
      </c>
      <c r="AB317">
        <v>1183.4000000000001</v>
      </c>
      <c r="AC317" s="1">
        <f>(Table2[[#This Row],[Close Price]]/Table2[[#This Row],[Day Low]])-1</f>
        <v>6.8626058971081871E-3</v>
      </c>
      <c r="AD317" s="1">
        <f>(Table2[[#This Row],[Day High]]/Table2[[#This Row],[Close Price]])-1</f>
        <v>3.4079157657234127E-2</v>
      </c>
      <c r="AE317" s="1">
        <f>(Table2[[#This Row],[Close Price]]/Table2[[#This Row],[Current Week Low]])-1</f>
        <v>6.8626058971081871E-3</v>
      </c>
      <c r="AF317" s="1">
        <f>(Table2[[#This Row],[Current Week High]]/Table2[[#This Row],[Close Price]])-1</f>
        <v>0.11253172887092222</v>
      </c>
      <c r="AG317" s="1">
        <f>(Table2[[#This Row],[Close Price]]/Table2[[#This Row],[Current Month Low]])-1</f>
        <v>8.246445497630317E-3</v>
      </c>
      <c r="AH317" s="1">
        <f>(Table2[[#This Row],[Current Month High]]/Table2[[#This Row],[Close Price]])-1</f>
        <v>0.11253172887092222</v>
      </c>
      <c r="AI317">
        <v>45.007990974898902</v>
      </c>
      <c r="AJ317">
        <v>63.646153846153801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-0.17</v>
      </c>
      <c r="AM317" t="s">
        <v>3165</v>
      </c>
      <c r="AN317">
        <v>-1.1599999999999999</v>
      </c>
      <c r="AO317" t="s">
        <v>3165</v>
      </c>
      <c r="AP317">
        <v>0.118455131861896</v>
      </c>
      <c r="AQ317">
        <f>(Table2[[#This Row],[Sharpe Ratio]]-AVERAGE(Table2[Sharpe Ratio]))/_xlfn.STDEV.P(Table2[Sharpe Ratio])</f>
        <v>0.6807266854197509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281</v>
      </c>
      <c r="AT317">
        <f>_xlfn.RANK.AVG(Table2[[#This Row],[6M Return vs Nifty Z-Score]],Table2[6M Return vs Nifty Z-Score])</f>
        <v>548</v>
      </c>
      <c r="AU317">
        <f>_xlfn.RANK.AVG(Table2[[#This Row],[Sharpe Ratio Z-Score]],Table2[Sharpe Ratio Z-Score])</f>
        <v>169</v>
      </c>
      <c r="AV317">
        <f>(Table2[[#This Row],[Rank 1Y]]+Table2[[#This Row],[Rank 6M]]+Table2[[#This Row],[Rank Sharpe]])/3</f>
        <v>332.66666666666669</v>
      </c>
    </row>
    <row r="318" spans="1:48" x14ac:dyDescent="0.3">
      <c r="A318" t="s">
        <v>934</v>
      </c>
      <c r="B318" t="s">
        <v>935</v>
      </c>
      <c r="C318" t="s">
        <v>3118</v>
      </c>
      <c r="D318" t="s">
        <v>188</v>
      </c>
      <c r="E318">
        <v>15602.44392399</v>
      </c>
      <c r="F318">
        <v>1579.55</v>
      </c>
      <c r="G318">
        <v>28.3192103916566</v>
      </c>
      <c r="H318">
        <f>(Table2[[#This Row],[1Y Return vs Nifty]]-AVERAGE(Table2[1Y Return vs Nifty]))/_xlfn.STDEV.P(Table2[1Y Return vs Nifty])</f>
        <v>7.8994857090419951E-2</v>
      </c>
      <c r="I318">
        <v>-13.654033227315001</v>
      </c>
      <c r="J318">
        <f>(Table2[[#This Row],[1M Return vs Nifty]]-AVERAGE(Table2[1M Return vs Nifty]))/_xlfn.STDEV.P(Table2[1M Return vs Nifty])</f>
        <v>-1.3898773651472733</v>
      </c>
      <c r="K318">
        <v>2.9886597395576802</v>
      </c>
      <c r="L318">
        <f>(Table2[[#This Row],[6M Return vs Nifty]]-AVERAGE(Table2[6M Return vs Nifty]))/_xlfn.STDEV.P(Table2[6M Return vs Nifty])</f>
        <v>-5.0306602042121333E-2</v>
      </c>
      <c r="M318">
        <v>-14.397513024876201</v>
      </c>
      <c r="N318">
        <f>(Table2[[#This Row],[1W Return vs Nifty]]-AVERAGE(Table2[1W Return vs Nifty]))/_xlfn.STDEV.P(Table2[1W Return vs Nifty])</f>
        <v>-2.0135943064747566</v>
      </c>
      <c r="O318">
        <v>1753.93</v>
      </c>
      <c r="P318">
        <v>1785.26314265161</v>
      </c>
      <c r="Q318">
        <v>1572.87421047167</v>
      </c>
      <c r="R318">
        <v>26.941534837174199</v>
      </c>
      <c r="S318" s="1">
        <f>(Table2[[#This Row],[Close Price]]-Table2[[#This Row],[20D EMA]])/Table2[[#This Row],[20D EMA]]</f>
        <v>-9.9422439892128026E-2</v>
      </c>
      <c r="T318" s="1">
        <f>(Table2[[#This Row],[Close Price]]-Table2[[#This Row],[50D EMA]])/Table2[[#This Row],[50D EMA]]</f>
        <v>-0.11522847121913304</v>
      </c>
      <c r="U318" s="1">
        <f>(Table2[[#This Row],[Close Price]]-Table2[[#This Row],[200D EMA]])/Table2[[#This Row],[200D EMA]]</f>
        <v>4.2443251239576204E-3</v>
      </c>
      <c r="V318">
        <v>1.3843476257682701</v>
      </c>
      <c r="W318">
        <v>1524.3</v>
      </c>
      <c r="X318">
        <v>1589.6</v>
      </c>
      <c r="Y318">
        <v>1524.3</v>
      </c>
      <c r="Z318">
        <v>1616.6</v>
      </c>
      <c r="AA318">
        <v>1503.75</v>
      </c>
      <c r="AB318">
        <v>1958</v>
      </c>
      <c r="AC318" s="1">
        <f>(Table2[[#This Row],[Close Price]]/Table2[[#This Row],[Day Low]])-1</f>
        <v>3.6246145771829719E-2</v>
      </c>
      <c r="AD318" s="1">
        <f>(Table2[[#This Row],[Day High]]/Table2[[#This Row],[Close Price]])-1</f>
        <v>6.3625716184989578E-3</v>
      </c>
      <c r="AE318" s="1">
        <f>(Table2[[#This Row],[Close Price]]/Table2[[#This Row],[Current Week Low]])-1</f>
        <v>3.6246145771829719E-2</v>
      </c>
      <c r="AF318" s="1">
        <f>(Table2[[#This Row],[Current Week High]]/Table2[[#This Row],[Close Price]])-1</f>
        <v>2.3456047608495956E-2</v>
      </c>
      <c r="AG318" s="1">
        <f>(Table2[[#This Row],[Close Price]]/Table2[[#This Row],[Current Month Low]])-1</f>
        <v>5.0407315045718937E-2</v>
      </c>
      <c r="AH318" s="1">
        <f>(Table2[[#This Row],[Current Month High]]/Table2[[#This Row],[Close Price]])-1</f>
        <v>0.23959355512646008</v>
      </c>
      <c r="AI318">
        <v>25.858630622645599</v>
      </c>
      <c r="AJ318">
        <v>61.384418901660197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-0.06</v>
      </c>
      <c r="AM318" t="s">
        <v>3165</v>
      </c>
      <c r="AN318">
        <v>-13.44</v>
      </c>
      <c r="AO318" t="s">
        <v>3165</v>
      </c>
      <c r="AP318">
        <v>4.5637489875974997E-2</v>
      </c>
      <c r="AQ318">
        <f>(Table2[[#This Row],[Sharpe Ratio]]-AVERAGE(Table2[Sharpe Ratio]))/_xlfn.STDEV.P(Table2[Sharpe Ratio])</f>
        <v>-0.17601333754730877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269</v>
      </c>
      <c r="AT318">
        <f>_xlfn.RANK.AVG(Table2[[#This Row],[6M Return vs Nifty Z-Score]],Table2[6M Return vs Nifty Z-Score])</f>
        <v>344</v>
      </c>
      <c r="AU318">
        <f>_xlfn.RANK.AVG(Table2[[#This Row],[Sharpe Ratio Z-Score]],Table2[Sharpe Ratio Z-Score])</f>
        <v>386</v>
      </c>
      <c r="AV318">
        <f>(Table2[[#This Row],[Rank 1Y]]+Table2[[#This Row],[Rank 6M]]+Table2[[#This Row],[Rank Sharpe]])/3</f>
        <v>333</v>
      </c>
    </row>
    <row r="319" spans="1:48" x14ac:dyDescent="0.3">
      <c r="A319" t="s">
        <v>1291</v>
      </c>
      <c r="B319" t="s">
        <v>1292</v>
      </c>
      <c r="C319" t="s">
        <v>3131</v>
      </c>
      <c r="D319" t="s">
        <v>285</v>
      </c>
      <c r="E319">
        <v>8676.9006775050002</v>
      </c>
      <c r="F319">
        <v>1467.85</v>
      </c>
      <c r="G319">
        <v>89.928184199186006</v>
      </c>
      <c r="H319">
        <f>(Table2[[#This Row],[1Y Return vs Nifty]]-AVERAGE(Table2[1Y Return vs Nifty]))/_xlfn.STDEV.P(Table2[1Y Return vs Nifty])</f>
        <v>1.1336073215149627</v>
      </c>
      <c r="I319">
        <v>3.6723830898313201</v>
      </c>
      <c r="J319">
        <f>(Table2[[#This Row],[1M Return vs Nifty]]-AVERAGE(Table2[1M Return vs Nifty]))/_xlfn.STDEV.P(Table2[1M Return vs Nifty])</f>
        <v>0.60318555324092937</v>
      </c>
      <c r="K319">
        <v>0.26524055019126802</v>
      </c>
      <c r="L319">
        <f>(Table2[[#This Row],[6M Return vs Nifty]]-AVERAGE(Table2[6M Return vs Nifty]))/_xlfn.STDEV.P(Table2[6M Return vs Nifty])</f>
        <v>-0.14403801408307645</v>
      </c>
      <c r="M319">
        <v>-3.963909945428</v>
      </c>
      <c r="N319">
        <f>(Table2[[#This Row],[1W Return vs Nifty]]-AVERAGE(Table2[1W Return vs Nifty]))/_xlfn.STDEV.P(Table2[1W Return vs Nifty])</f>
        <v>4.1028016020136074E-2</v>
      </c>
      <c r="O319">
        <v>1499.54</v>
      </c>
      <c r="P319">
        <v>1525.8137268271</v>
      </c>
      <c r="Q319">
        <v>1372.2400071531499</v>
      </c>
      <c r="R319">
        <v>41.988235540366198</v>
      </c>
      <c r="S319" s="1">
        <f>(Table2[[#This Row],[Close Price]]-Table2[[#This Row],[20D EMA]])/Table2[[#This Row],[20D EMA]]</f>
        <v>-2.1133147498566263E-2</v>
      </c>
      <c r="T319" s="1">
        <f>(Table2[[#This Row],[Close Price]]-Table2[[#This Row],[50D EMA]])/Table2[[#This Row],[50D EMA]]</f>
        <v>-3.7988730739521241E-2</v>
      </c>
      <c r="U319" s="1">
        <f>(Table2[[#This Row],[Close Price]]-Table2[[#This Row],[200D EMA]])/Table2[[#This Row],[200D EMA]]</f>
        <v>6.9674395403470674E-2</v>
      </c>
      <c r="V319">
        <v>0.80055444607958803</v>
      </c>
      <c r="W319">
        <v>1420.4</v>
      </c>
      <c r="X319">
        <v>1500</v>
      </c>
      <c r="Y319">
        <v>1420.4</v>
      </c>
      <c r="Z319">
        <v>1596.3</v>
      </c>
      <c r="AA319">
        <v>1320.05</v>
      </c>
      <c r="AB319">
        <v>1596.3</v>
      </c>
      <c r="AC319" s="1">
        <f>(Table2[[#This Row],[Close Price]]/Table2[[#This Row],[Day Low]])-1</f>
        <v>3.340608279357915E-2</v>
      </c>
      <c r="AD319" s="1">
        <f>(Table2[[#This Row],[Day High]]/Table2[[#This Row],[Close Price]])-1</f>
        <v>2.1902782981912283E-2</v>
      </c>
      <c r="AE319" s="1">
        <f>(Table2[[#This Row],[Close Price]]/Table2[[#This Row],[Current Week Low]])-1</f>
        <v>3.340608279357915E-2</v>
      </c>
      <c r="AF319" s="1">
        <f>(Table2[[#This Row],[Current Week High]]/Table2[[#This Row],[Close Price]])-1</f>
        <v>8.750894164935108E-2</v>
      </c>
      <c r="AG319" s="1">
        <f>(Table2[[#This Row],[Close Price]]/Table2[[#This Row],[Current Month Low]])-1</f>
        <v>0.11196545585394491</v>
      </c>
      <c r="AH319" s="1">
        <f>(Table2[[#This Row],[Current Month High]]/Table2[[#This Row],[Close Price]])-1</f>
        <v>8.750894164935108E-2</v>
      </c>
      <c r="AI319">
        <v>41.703852573491801</v>
      </c>
      <c r="AJ319">
        <v>128.49470734744699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-0.04</v>
      </c>
      <c r="AM319" t="s">
        <v>3165</v>
      </c>
      <c r="AN319">
        <v>9.7899999999999991</v>
      </c>
      <c r="AO319" t="s">
        <v>3166</v>
      </c>
      <c r="AQ319">
        <f>(Table2[[#This Row],[Sharpe Ratio]]-AVERAGE(Table2[Sharpe Ratio]))/_xlfn.STDEV.P(Table2[Sharpe Ratio])</f>
        <v>-0.71296376684109852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88</v>
      </c>
      <c r="AT319">
        <f>_xlfn.RANK.AVG(Table2[[#This Row],[6M Return vs Nifty Z-Score]],Table2[6M Return vs Nifty Z-Score])</f>
        <v>379</v>
      </c>
      <c r="AU319">
        <f>_xlfn.RANK.AVG(Table2[[#This Row],[Sharpe Ratio Z-Score]],Table2[Sharpe Ratio Z-Score])</f>
        <v>533.5</v>
      </c>
      <c r="AV319">
        <f>(Table2[[#This Row],[Rank 1Y]]+Table2[[#This Row],[Rank 6M]]+Table2[[#This Row],[Rank Sharpe]])/3</f>
        <v>333.5</v>
      </c>
    </row>
    <row r="320" spans="1:48" x14ac:dyDescent="0.3">
      <c r="A320" t="s">
        <v>382</v>
      </c>
      <c r="B320" t="s">
        <v>383</v>
      </c>
      <c r="C320" t="s">
        <v>3130</v>
      </c>
      <c r="D320" t="s">
        <v>92</v>
      </c>
      <c r="E320">
        <v>60352.069610319901</v>
      </c>
      <c r="F320">
        <v>291.35000000000002</v>
      </c>
      <c r="G320">
        <v>47.367563188135797</v>
      </c>
      <c r="H320">
        <f>(Table2[[#This Row],[1Y Return vs Nifty]]-AVERAGE(Table2[1Y Return vs Nifty]))/_xlfn.STDEV.P(Table2[1Y Return vs Nifty])</f>
        <v>0.40506148414837578</v>
      </c>
      <c r="I320">
        <v>-6.6666974150545704</v>
      </c>
      <c r="J320">
        <f>(Table2[[#This Row],[1M Return vs Nifty]]-AVERAGE(Table2[1M Return vs Nifty]))/_xlfn.STDEV.P(Table2[1M Return vs Nifty])</f>
        <v>-0.5861220096926818</v>
      </c>
      <c r="K320">
        <v>8.16571014275309</v>
      </c>
      <c r="L320">
        <f>(Table2[[#This Row],[6M Return vs Nifty]]-AVERAGE(Table2[6M Return vs Nifty]))/_xlfn.STDEV.P(Table2[6M Return vs Nifty])</f>
        <v>0.12787097943096543</v>
      </c>
      <c r="M320">
        <v>-5.5872560332802301</v>
      </c>
      <c r="N320">
        <f>(Table2[[#This Row],[1W Return vs Nifty]]-AVERAGE(Table2[1W Return vs Nifty]))/_xlfn.STDEV.P(Table2[1W Return vs Nifty])</f>
        <v>-0.27864708411912892</v>
      </c>
      <c r="O320">
        <v>319.08999999999997</v>
      </c>
      <c r="P320">
        <v>322.065693806122</v>
      </c>
      <c r="Q320">
        <v>280.53003622356698</v>
      </c>
      <c r="R320">
        <v>20.350842148300501</v>
      </c>
      <c r="S320" s="1">
        <f>(Table2[[#This Row],[Close Price]]-Table2[[#This Row],[20D EMA]])/Table2[[#This Row],[20D EMA]]</f>
        <v>-8.6934720611739486E-2</v>
      </c>
      <c r="T320" s="1">
        <f>(Table2[[#This Row],[Close Price]]-Table2[[#This Row],[50D EMA]])/Table2[[#This Row],[50D EMA]]</f>
        <v>-9.5370896052692569E-2</v>
      </c>
      <c r="U320" s="1">
        <f>(Table2[[#This Row],[Close Price]]-Table2[[#This Row],[200D EMA]])/Table2[[#This Row],[200D EMA]]</f>
        <v>3.8569715821125575E-2</v>
      </c>
      <c r="V320">
        <v>0.90527970586212103</v>
      </c>
      <c r="W320">
        <v>284.35000000000002</v>
      </c>
      <c r="X320">
        <v>296.3</v>
      </c>
      <c r="Y320">
        <v>284.35000000000002</v>
      </c>
      <c r="Z320">
        <v>322.25</v>
      </c>
      <c r="AA320">
        <v>284.35000000000002</v>
      </c>
      <c r="AB320">
        <v>351</v>
      </c>
      <c r="AC320" s="1">
        <f>(Table2[[#This Row],[Close Price]]/Table2[[#This Row],[Day Low]])-1</f>
        <v>2.461754879549849E-2</v>
      </c>
      <c r="AD320" s="1">
        <f>(Table2[[#This Row],[Day High]]/Table2[[#This Row],[Close Price]])-1</f>
        <v>1.6989874721125675E-2</v>
      </c>
      <c r="AE320" s="1">
        <f>(Table2[[#This Row],[Close Price]]/Table2[[#This Row],[Current Week Low]])-1</f>
        <v>2.461754879549849E-2</v>
      </c>
      <c r="AF320" s="1">
        <f>(Table2[[#This Row],[Current Week High]]/Table2[[#This Row],[Close Price]])-1</f>
        <v>0.10605800583490632</v>
      </c>
      <c r="AG320" s="1">
        <f>(Table2[[#This Row],[Close Price]]/Table2[[#This Row],[Current Month Low]])-1</f>
        <v>2.461754879549849E-2</v>
      </c>
      <c r="AH320" s="1">
        <f>(Table2[[#This Row],[Current Month High]]/Table2[[#This Row],[Close Price]])-1</f>
        <v>0.20473657113437427</v>
      </c>
      <c r="AI320">
        <v>23.8887935472798</v>
      </c>
      <c r="AJ320">
        <v>79.790188213514298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-0.05</v>
      </c>
      <c r="AM320" t="s">
        <v>3165</v>
      </c>
      <c r="AN320">
        <v>-7.38</v>
      </c>
      <c r="AO320" t="s">
        <v>3165</v>
      </c>
      <c r="AQ320">
        <f>(Table2[[#This Row],[Sharpe Ratio]]-AVERAGE(Table2[Sharpe Ratio]))/_xlfn.STDEV.P(Table2[Sharpe Ratio])</f>
        <v>-0.71296376684109852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184</v>
      </c>
      <c r="AT320">
        <f>_xlfn.RANK.AVG(Table2[[#This Row],[6M Return vs Nifty Z-Score]],Table2[6M Return vs Nifty Z-Score])</f>
        <v>285</v>
      </c>
      <c r="AU320">
        <f>_xlfn.RANK.AVG(Table2[[#This Row],[Sharpe Ratio Z-Score]],Table2[Sharpe Ratio Z-Score])</f>
        <v>533.5</v>
      </c>
      <c r="AV320">
        <f>(Table2[[#This Row],[Rank 1Y]]+Table2[[#This Row],[Rank 6M]]+Table2[[#This Row],[Rank Sharpe]])/3</f>
        <v>334.16666666666669</v>
      </c>
    </row>
    <row r="321" spans="1:48" x14ac:dyDescent="0.3">
      <c r="A321" t="s">
        <v>827</v>
      </c>
      <c r="B321" t="s">
        <v>828</v>
      </c>
      <c r="C321" t="s">
        <v>3131</v>
      </c>
      <c r="D321" t="s">
        <v>457</v>
      </c>
      <c r="E321">
        <v>18645.255805274999</v>
      </c>
      <c r="F321">
        <v>301.55</v>
      </c>
      <c r="G321">
        <v>22.074713170027199</v>
      </c>
      <c r="H321">
        <f>(Table2[[#This Row],[1Y Return vs Nifty]]-AVERAGE(Table2[1Y Return vs Nifty]))/_xlfn.STDEV.P(Table2[1Y Return vs Nifty])</f>
        <v>-2.7897437927647029E-2</v>
      </c>
      <c r="I321">
        <v>5.6286313279061</v>
      </c>
      <c r="J321">
        <f>(Table2[[#This Row],[1M Return vs Nifty]]-AVERAGE(Table2[1M Return vs Nifty]))/_xlfn.STDEV.P(Table2[1M Return vs Nifty])</f>
        <v>0.8282133807559996</v>
      </c>
      <c r="K321">
        <v>9.0117867962635696</v>
      </c>
      <c r="L321">
        <f>(Table2[[#This Row],[6M Return vs Nifty]]-AVERAGE(Table2[6M Return vs Nifty]))/_xlfn.STDEV.P(Table2[6M Return vs Nifty])</f>
        <v>0.15699024235533102</v>
      </c>
      <c r="M321">
        <v>-3.33661867914625</v>
      </c>
      <c r="N321">
        <f>(Table2[[#This Row],[1W Return vs Nifty]]-AVERAGE(Table2[1W Return vs Nifty]))/_xlfn.STDEV.P(Table2[1W Return vs Nifty])</f>
        <v>0.16455644896841479</v>
      </c>
      <c r="O321">
        <v>303.12</v>
      </c>
      <c r="P321">
        <v>301.40269585815901</v>
      </c>
      <c r="Q321">
        <v>279.820588580037</v>
      </c>
      <c r="R321">
        <v>46.8815304379441</v>
      </c>
      <c r="S321" s="1">
        <f>(Table2[[#This Row],[Close Price]]-Table2[[#This Row],[20D EMA]])/Table2[[#This Row],[20D EMA]]</f>
        <v>-5.1794668778041477E-3</v>
      </c>
      <c r="T321" s="1">
        <f>(Table2[[#This Row],[Close Price]]-Table2[[#This Row],[50D EMA]])/Table2[[#This Row],[50D EMA]]</f>
        <v>4.8872868048375584E-4</v>
      </c>
      <c r="U321" s="1">
        <f>(Table2[[#This Row],[Close Price]]-Table2[[#This Row],[200D EMA]])/Table2[[#This Row],[200D EMA]]</f>
        <v>7.7654798491526136E-2</v>
      </c>
      <c r="V321">
        <v>2.16906471082067</v>
      </c>
      <c r="W321">
        <v>291.5</v>
      </c>
      <c r="X321">
        <v>309.10000000000002</v>
      </c>
      <c r="Y321">
        <v>291.5</v>
      </c>
      <c r="Z321">
        <v>334.3</v>
      </c>
      <c r="AA321">
        <v>265.95</v>
      </c>
      <c r="AB321">
        <v>334.3</v>
      </c>
      <c r="AC321" s="1">
        <f>(Table2[[#This Row],[Close Price]]/Table2[[#This Row],[Day Low]])-1</f>
        <v>3.4476843910806299E-2</v>
      </c>
      <c r="AD321" s="1">
        <f>(Table2[[#This Row],[Day High]]/Table2[[#This Row],[Close Price]])-1</f>
        <v>2.5037307245896256E-2</v>
      </c>
      <c r="AE321" s="1">
        <f>(Table2[[#This Row],[Close Price]]/Table2[[#This Row],[Current Week Low]])-1</f>
        <v>3.4476843910806299E-2</v>
      </c>
      <c r="AF321" s="1">
        <f>(Table2[[#This Row],[Current Week High]]/Table2[[#This Row],[Close Price]])-1</f>
        <v>0.10860553805339079</v>
      </c>
      <c r="AG321" s="1">
        <f>(Table2[[#This Row],[Close Price]]/Table2[[#This Row],[Current Month Low]])-1</f>
        <v>0.13385974807294621</v>
      </c>
      <c r="AH321" s="1">
        <f>(Table2[[#This Row],[Current Month High]]/Table2[[#This Row],[Close Price]])-1</f>
        <v>0.10860553805339079</v>
      </c>
      <c r="AI321">
        <v>18.023545017410001</v>
      </c>
      <c r="AJ321">
        <v>62.298170075349802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0.02</v>
      </c>
      <c r="AM321" t="s">
        <v>3166</v>
      </c>
      <c r="AN321">
        <v>2.4300000000000002</v>
      </c>
      <c r="AO321" t="s">
        <v>3166</v>
      </c>
      <c r="AP321">
        <v>2.9104964337518999E-2</v>
      </c>
      <c r="AQ321">
        <f>(Table2[[#This Row],[Sharpe Ratio]]-AVERAGE(Table2[Sharpe Ratio]))/_xlfn.STDEV.P(Table2[Sharpe Ratio])</f>
        <v>-0.37052768768595867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0.75133494646613974</v>
      </c>
      <c r="AS321">
        <f>_xlfn.RANK.AVG(Table2[[#This Row],[1Y Return vs Nifty Z-Score]],Table2[1Y Return vs Nifty Z-Score])</f>
        <v>300</v>
      </c>
      <c r="AT321">
        <f>_xlfn.RANK.AVG(Table2[[#This Row],[6M Return vs Nifty Z-Score]],Table2[6M Return vs Nifty Z-Score])</f>
        <v>273</v>
      </c>
      <c r="AU321">
        <f>_xlfn.RANK.AVG(Table2[[#This Row],[Sharpe Ratio Z-Score]],Table2[Sharpe Ratio Z-Score])</f>
        <v>430</v>
      </c>
      <c r="AV321">
        <f>(Table2[[#This Row],[Rank 1Y]]+Table2[[#This Row],[Rank 6M]]+Table2[[#This Row],[Rank Sharpe]])/3</f>
        <v>334.33333333333331</v>
      </c>
    </row>
    <row r="322" spans="1:48" x14ac:dyDescent="0.3">
      <c r="A322" t="s">
        <v>362</v>
      </c>
      <c r="B322" t="s">
        <v>363</v>
      </c>
      <c r="C322" t="s">
        <v>3126</v>
      </c>
      <c r="D322" t="s">
        <v>117</v>
      </c>
      <c r="E322">
        <v>65415.202795999998</v>
      </c>
      <c r="F322">
        <v>1405</v>
      </c>
      <c r="G322">
        <v>6.26392708522493</v>
      </c>
      <c r="H322">
        <f>(Table2[[#This Row],[1Y Return vs Nifty]]-AVERAGE(Table2[1Y Return vs Nifty]))/_xlfn.STDEV.P(Table2[1Y Return vs Nifty])</f>
        <v>-0.29854392084869158</v>
      </c>
      <c r="I322">
        <v>-6.53793065556098</v>
      </c>
      <c r="J322">
        <f>(Table2[[#This Row],[1M Return vs Nifty]]-AVERAGE(Table2[1M Return vs Nifty]))/_xlfn.STDEV.P(Table2[1M Return vs Nifty])</f>
        <v>-0.57130993033535304</v>
      </c>
      <c r="K322">
        <v>7.2046076816107902</v>
      </c>
      <c r="L322">
        <f>(Table2[[#This Row],[6M Return vs Nifty]]-AVERAGE(Table2[6M Return vs Nifty]))/_xlfn.STDEV.P(Table2[6M Return vs Nifty])</f>
        <v>9.4792894665078606E-2</v>
      </c>
      <c r="M322">
        <v>-2.9690466301738101</v>
      </c>
      <c r="N322">
        <f>(Table2[[#This Row],[1W Return vs Nifty]]-AVERAGE(Table2[1W Return vs Nifty]))/_xlfn.STDEV.P(Table2[1W Return vs Nifty])</f>
        <v>0.23694004753865119</v>
      </c>
      <c r="O322">
        <v>1482.93</v>
      </c>
      <c r="P322">
        <v>1527.96357226394</v>
      </c>
      <c r="Q322">
        <v>1427.39533189847</v>
      </c>
      <c r="R322">
        <v>19.724127357002398</v>
      </c>
      <c r="S322" s="1">
        <f>(Table2[[#This Row],[Close Price]]-Table2[[#This Row],[20D EMA]])/Table2[[#This Row],[20D EMA]]</f>
        <v>-5.2551367900035784E-2</v>
      </c>
      <c r="T322" s="1">
        <f>(Table2[[#This Row],[Close Price]]-Table2[[#This Row],[50D EMA]])/Table2[[#This Row],[50D EMA]]</f>
        <v>-8.0475460603912433E-2</v>
      </c>
      <c r="U322" s="1">
        <f>(Table2[[#This Row],[Close Price]]-Table2[[#This Row],[200D EMA]])/Table2[[#This Row],[200D EMA]]</f>
        <v>-1.5689649109811538E-2</v>
      </c>
      <c r="V322">
        <v>0.80063717681024504</v>
      </c>
      <c r="W322">
        <v>1392.55</v>
      </c>
      <c r="X322">
        <v>1431.4</v>
      </c>
      <c r="Y322">
        <v>1392.55</v>
      </c>
      <c r="Z322">
        <v>1496</v>
      </c>
      <c r="AA322">
        <v>1392.55</v>
      </c>
      <c r="AB322">
        <v>1555</v>
      </c>
      <c r="AC322" s="1">
        <f>(Table2[[#This Row],[Close Price]]/Table2[[#This Row],[Day Low]])-1</f>
        <v>8.9404330185631764E-3</v>
      </c>
      <c r="AD322" s="1">
        <f>(Table2[[#This Row],[Day High]]/Table2[[#This Row],[Close Price]])-1</f>
        <v>1.8790035587188614E-2</v>
      </c>
      <c r="AE322" s="1">
        <f>(Table2[[#This Row],[Close Price]]/Table2[[#This Row],[Current Week Low]])-1</f>
        <v>8.9404330185631764E-3</v>
      </c>
      <c r="AF322" s="1">
        <f>(Table2[[#This Row],[Current Week High]]/Table2[[#This Row],[Close Price]])-1</f>
        <v>6.4768683274021299E-2</v>
      </c>
      <c r="AG322" s="1">
        <f>(Table2[[#This Row],[Close Price]]/Table2[[#This Row],[Current Month Low]])-1</f>
        <v>8.9404330185631764E-3</v>
      </c>
      <c r="AH322" s="1">
        <f>(Table2[[#This Row],[Current Month High]]/Table2[[#This Row],[Close Price]])-1</f>
        <v>0.10676156583629903</v>
      </c>
      <c r="AI322">
        <v>28.4341637010676</v>
      </c>
      <c r="AJ322">
        <v>40.1775915394592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-0.09</v>
      </c>
      <c r="AM322" t="s">
        <v>3165</v>
      </c>
      <c r="AN322">
        <v>-2.02</v>
      </c>
      <c r="AO322" t="s">
        <v>3165</v>
      </c>
      <c r="AP322">
        <v>7.3968225493719994E-2</v>
      </c>
      <c r="AQ322">
        <f>(Table2[[#This Row],[Sharpe Ratio]]-AVERAGE(Table2[Sharpe Ratio]))/_xlfn.STDEV.P(Table2[Sharpe Ratio])</f>
        <v>0.15731351047824868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402</v>
      </c>
      <c r="AT322">
        <f>_xlfn.RANK.AVG(Table2[[#This Row],[6M Return vs Nifty Z-Score]],Table2[6M Return vs Nifty Z-Score])</f>
        <v>300</v>
      </c>
      <c r="AU322">
        <f>_xlfn.RANK.AVG(Table2[[#This Row],[Sharpe Ratio Z-Score]],Table2[Sharpe Ratio Z-Score])</f>
        <v>302</v>
      </c>
      <c r="AV322">
        <f>(Table2[[#This Row],[Rank 1Y]]+Table2[[#This Row],[Rank 6M]]+Table2[[#This Row],[Rank Sharpe]])/3</f>
        <v>334.66666666666669</v>
      </c>
    </row>
    <row r="323" spans="1:48" x14ac:dyDescent="0.3">
      <c r="A323" t="s">
        <v>951</v>
      </c>
      <c r="B323" t="s">
        <v>952</v>
      </c>
      <c r="C323" t="s">
        <v>3124</v>
      </c>
      <c r="D323" t="s">
        <v>51</v>
      </c>
      <c r="E323">
        <v>15078.83914206</v>
      </c>
      <c r="F323">
        <v>6547.3</v>
      </c>
      <c r="G323">
        <v>13.279268599367001</v>
      </c>
      <c r="H323">
        <f>(Table2[[#This Row],[1Y Return vs Nifty]]-AVERAGE(Table2[1Y Return vs Nifty]))/_xlfn.STDEV.P(Table2[1Y Return vs Nifty])</f>
        <v>-0.1784564377147819</v>
      </c>
      <c r="I323">
        <v>-2.7041026960002301</v>
      </c>
      <c r="J323">
        <f>(Table2[[#This Row],[1M Return vs Nifty]]-AVERAGE(Table2[1M Return vs Nifty]))/_xlfn.STDEV.P(Table2[1M Return vs Nifty])</f>
        <v>-0.1303035386028169</v>
      </c>
      <c r="K323">
        <v>19.352953547537599</v>
      </c>
      <c r="L323">
        <f>(Table2[[#This Row],[6M Return vs Nifty]]-AVERAGE(Table2[6M Return vs Nifty]))/_xlfn.STDEV.P(Table2[6M Return vs Nifty])</f>
        <v>0.51290025633059111</v>
      </c>
      <c r="M323">
        <v>-2.2427425757233101</v>
      </c>
      <c r="N323">
        <f>(Table2[[#This Row],[1W Return vs Nifty]]-AVERAGE(Table2[1W Return vs Nifty]))/_xlfn.STDEV.P(Table2[1W Return vs Nifty])</f>
        <v>0.37996643179242762</v>
      </c>
      <c r="O323">
        <v>6848.19</v>
      </c>
      <c r="P323">
        <v>6850.0354532342699</v>
      </c>
      <c r="Q323">
        <v>6122.1302319543502</v>
      </c>
      <c r="R323">
        <v>25.757703602287201</v>
      </c>
      <c r="S323" s="1">
        <f>(Table2[[#This Row],[Close Price]]-Table2[[#This Row],[20D EMA]])/Table2[[#This Row],[20D EMA]]</f>
        <v>-4.3937157117428023E-2</v>
      </c>
      <c r="T323" s="1">
        <f>(Table2[[#This Row],[Close Price]]-Table2[[#This Row],[50D EMA]])/Table2[[#This Row],[50D EMA]]</f>
        <v>-4.4194727939887088E-2</v>
      </c>
      <c r="U323" s="1">
        <f>(Table2[[#This Row],[Close Price]]-Table2[[#This Row],[200D EMA]])/Table2[[#This Row],[200D EMA]]</f>
        <v>6.9448011057733461E-2</v>
      </c>
      <c r="V323">
        <v>0.79464762390591803</v>
      </c>
      <c r="W323">
        <v>6465.4</v>
      </c>
      <c r="X323">
        <v>6648</v>
      </c>
      <c r="Y323">
        <v>6465.4</v>
      </c>
      <c r="Z323">
        <v>6970.85</v>
      </c>
      <c r="AA323">
        <v>6465.4</v>
      </c>
      <c r="AB323">
        <v>7248.75</v>
      </c>
      <c r="AC323" s="1">
        <f>(Table2[[#This Row],[Close Price]]/Table2[[#This Row],[Day Low]])-1</f>
        <v>1.2667429702725386E-2</v>
      </c>
      <c r="AD323" s="1">
        <f>(Table2[[#This Row],[Day High]]/Table2[[#This Row],[Close Price]])-1</f>
        <v>1.5380385807890251E-2</v>
      </c>
      <c r="AE323" s="1">
        <f>(Table2[[#This Row],[Close Price]]/Table2[[#This Row],[Current Week Low]])-1</f>
        <v>1.2667429702725386E-2</v>
      </c>
      <c r="AF323" s="1">
        <f>(Table2[[#This Row],[Current Week High]]/Table2[[#This Row],[Close Price]])-1</f>
        <v>6.4690788569333968E-2</v>
      </c>
      <c r="AG323" s="1">
        <f>(Table2[[#This Row],[Close Price]]/Table2[[#This Row],[Current Month Low]])-1</f>
        <v>1.2667429702725386E-2</v>
      </c>
      <c r="AH323" s="1">
        <f>(Table2[[#This Row],[Current Month High]]/Table2[[#This Row],[Close Price]])-1</f>
        <v>0.1071357658882286</v>
      </c>
      <c r="AI323">
        <v>16.078383455775601</v>
      </c>
      <c r="AJ323">
        <v>44.3857833164368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-0.02</v>
      </c>
      <c r="AM323" t="s">
        <v>3165</v>
      </c>
      <c r="AN323">
        <v>-3.65</v>
      </c>
      <c r="AO323" t="s">
        <v>3165</v>
      </c>
      <c r="AP323">
        <v>1.6889357385782001E-2</v>
      </c>
      <c r="AQ323">
        <f>(Table2[[#This Row],[Sharpe Ratio]]-AVERAGE(Table2[Sharpe Ratio]))/_xlfn.STDEV.P(Table2[Sharpe Ratio])</f>
        <v>-0.51425109172602923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364</v>
      </c>
      <c r="AT323">
        <f>_xlfn.RANK.AVG(Table2[[#This Row],[6M Return vs Nifty Z-Score]],Table2[6M Return vs Nifty Z-Score])</f>
        <v>172</v>
      </c>
      <c r="AU323">
        <f>_xlfn.RANK.AVG(Table2[[#This Row],[Sharpe Ratio Z-Score]],Table2[Sharpe Ratio Z-Score])</f>
        <v>470</v>
      </c>
      <c r="AV323">
        <f>(Table2[[#This Row],[Rank 1Y]]+Table2[[#This Row],[Rank 6M]]+Table2[[#This Row],[Rank Sharpe]])/3</f>
        <v>335.33333333333331</v>
      </c>
    </row>
    <row r="324" spans="1:48" x14ac:dyDescent="0.3">
      <c r="A324" t="s">
        <v>1692</v>
      </c>
      <c r="B324" t="s">
        <v>1693</v>
      </c>
      <c r="C324" t="s">
        <v>3131</v>
      </c>
      <c r="D324" t="s">
        <v>185</v>
      </c>
      <c r="E324">
        <v>4931.0969762249997</v>
      </c>
      <c r="F324">
        <v>7260.75</v>
      </c>
      <c r="G324">
        <v>45.639513173551002</v>
      </c>
      <c r="H324">
        <f>(Table2[[#This Row],[1Y Return vs Nifty]]-AVERAGE(Table2[1Y Return vs Nifty]))/_xlfn.STDEV.P(Table2[1Y Return vs Nifty])</f>
        <v>0.37548100306093696</v>
      </c>
      <c r="I324">
        <v>0.77139368801007802</v>
      </c>
      <c r="J324">
        <f>(Table2[[#This Row],[1M Return vs Nifty]]-AVERAGE(Table2[1M Return vs Nifty]))/_xlfn.STDEV.P(Table2[1M Return vs Nifty])</f>
        <v>0.26948386342955533</v>
      </c>
      <c r="K324">
        <v>-21.681913070987001</v>
      </c>
      <c r="L324">
        <f>(Table2[[#This Row],[6M Return vs Nifty]]-AVERAGE(Table2[6M Return vs Nifty]))/_xlfn.STDEV.P(Table2[6M Return vs Nifty])</f>
        <v>-0.89938912096551782</v>
      </c>
      <c r="M324">
        <v>-6.5683297881433598</v>
      </c>
      <c r="N324">
        <f>(Table2[[#This Row],[1W Return vs Nifty]]-AVERAGE(Table2[1W Return vs Nifty]))/_xlfn.STDEV.P(Table2[1W Return vs Nifty])</f>
        <v>-0.47184362623469062</v>
      </c>
      <c r="O324">
        <v>7670.92</v>
      </c>
      <c r="P324">
        <v>7630.8341973591596</v>
      </c>
      <c r="Q324">
        <v>6995.7270084950196</v>
      </c>
      <c r="R324">
        <v>28.391056956705199</v>
      </c>
      <c r="S324" s="1">
        <f>(Table2[[#This Row],[Close Price]]-Table2[[#This Row],[20D EMA]])/Table2[[#This Row],[20D EMA]]</f>
        <v>-5.3470770129267424E-2</v>
      </c>
      <c r="T324" s="1">
        <f>(Table2[[#This Row],[Close Price]]-Table2[[#This Row],[50D EMA]])/Table2[[#This Row],[50D EMA]]</f>
        <v>-4.8498524248795298E-2</v>
      </c>
      <c r="U324" s="1">
        <f>(Table2[[#This Row],[Close Price]]-Table2[[#This Row],[200D EMA]])/Table2[[#This Row],[200D EMA]]</f>
        <v>3.7883552514722037E-2</v>
      </c>
      <c r="V324">
        <v>0.83564091310275102</v>
      </c>
      <c r="W324">
        <v>6907.55</v>
      </c>
      <c r="X324">
        <v>7333.9</v>
      </c>
      <c r="Y324">
        <v>6907.55</v>
      </c>
      <c r="Z324">
        <v>7850</v>
      </c>
      <c r="AA324">
        <v>6907.55</v>
      </c>
      <c r="AB324">
        <v>8356.9</v>
      </c>
      <c r="AC324" s="1">
        <f>(Table2[[#This Row],[Close Price]]/Table2[[#This Row],[Day Low]])-1</f>
        <v>5.1132456514972668E-2</v>
      </c>
      <c r="AD324" s="1">
        <f>(Table2[[#This Row],[Day High]]/Table2[[#This Row],[Close Price]])-1</f>
        <v>1.0074716799228778E-2</v>
      </c>
      <c r="AE324" s="1">
        <f>(Table2[[#This Row],[Close Price]]/Table2[[#This Row],[Current Week Low]])-1</f>
        <v>5.1132456514972668E-2</v>
      </c>
      <c r="AF324" s="1">
        <f>(Table2[[#This Row],[Current Week High]]/Table2[[#This Row],[Close Price]])-1</f>
        <v>8.115552801019188E-2</v>
      </c>
      <c r="AG324" s="1">
        <f>(Table2[[#This Row],[Close Price]]/Table2[[#This Row],[Current Month Low]])-1</f>
        <v>5.1132456514972668E-2</v>
      </c>
      <c r="AH324" s="1">
        <f>(Table2[[#This Row],[Current Month High]]/Table2[[#This Row],[Close Price]])-1</f>
        <v>0.15096925248769066</v>
      </c>
      <c r="AI324">
        <v>25.0958922976276</v>
      </c>
      <c r="AJ324">
        <v>92.335200858266703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0.11</v>
      </c>
      <c r="AM324" t="s">
        <v>3166</v>
      </c>
      <c r="AN324">
        <v>-4.79</v>
      </c>
      <c r="AO324" t="s">
        <v>3165</v>
      </c>
      <c r="AP324">
        <v>0.109524615657679</v>
      </c>
      <c r="AQ324">
        <f>(Table2[[#This Row],[Sharpe Ratio]]-AVERAGE(Table2[Sharpe Ratio]))/_xlfn.STDEV.P(Table2[Sharpe Ratio])</f>
        <v>0.57565419955996577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-0.15061368114975032</v>
      </c>
      <c r="AS324">
        <f>_xlfn.RANK.AVG(Table2[[#This Row],[1Y Return vs Nifty Z-Score]],Table2[1Y Return vs Nifty Z-Score])</f>
        <v>198</v>
      </c>
      <c r="AT324">
        <f>_xlfn.RANK.AVG(Table2[[#This Row],[6M Return vs Nifty Z-Score]],Table2[6M Return vs Nifty Z-Score])</f>
        <v>618</v>
      </c>
      <c r="AU324">
        <f>_xlfn.RANK.AVG(Table2[[#This Row],[Sharpe Ratio Z-Score]],Table2[Sharpe Ratio Z-Score])</f>
        <v>192</v>
      </c>
      <c r="AV324">
        <f>(Table2[[#This Row],[Rank 1Y]]+Table2[[#This Row],[Rank 6M]]+Table2[[#This Row],[Rank Sharpe]])/3</f>
        <v>336</v>
      </c>
    </row>
    <row r="325" spans="1:48" x14ac:dyDescent="0.3">
      <c r="A325" t="s">
        <v>1754</v>
      </c>
      <c r="B325" t="s">
        <v>1755</v>
      </c>
      <c r="C325" t="s">
        <v>3122</v>
      </c>
      <c r="D325" t="s">
        <v>1006</v>
      </c>
      <c r="E325">
        <v>4417.3333391460001</v>
      </c>
      <c r="F325">
        <v>34.630000000000003</v>
      </c>
      <c r="G325">
        <v>17.263041622604401</v>
      </c>
      <c r="H325">
        <f>(Table2[[#This Row],[1Y Return vs Nifty]]-AVERAGE(Table2[1Y Return vs Nifty]))/_xlfn.STDEV.P(Table2[1Y Return vs Nifty])</f>
        <v>-0.11026285444118823</v>
      </c>
      <c r="I325">
        <v>-7.0588408149083497</v>
      </c>
      <c r="J325">
        <f>(Table2[[#This Row],[1M Return vs Nifty]]-AVERAGE(Table2[1M Return vs Nifty]))/_xlfn.STDEV.P(Table2[1M Return vs Nifty])</f>
        <v>-0.63123038378650997</v>
      </c>
      <c r="K325">
        <v>-4.62075866905246</v>
      </c>
      <c r="L325">
        <f>(Table2[[#This Row],[6M Return vs Nifty]]-AVERAGE(Table2[6M Return vs Nifty]))/_xlfn.STDEV.P(Table2[6M Return vs Nifty])</f>
        <v>-0.31219854105551925</v>
      </c>
      <c r="M325">
        <v>-9.6022620898251798</v>
      </c>
      <c r="N325">
        <f>(Table2[[#This Row],[1W Return vs Nifty]]-AVERAGE(Table2[1W Return vs Nifty]))/_xlfn.STDEV.P(Table2[1W Return vs Nifty])</f>
        <v>-1.0692963934625819</v>
      </c>
      <c r="O325">
        <v>38.06</v>
      </c>
      <c r="P325">
        <v>39.093611486641699</v>
      </c>
      <c r="Q325">
        <v>35.811561137406997</v>
      </c>
      <c r="R325">
        <v>23.115201090331102</v>
      </c>
      <c r="S325" s="1">
        <f>(Table2[[#This Row],[Close Price]]-Table2[[#This Row],[20D EMA]])/Table2[[#This Row],[20D EMA]]</f>
        <v>-9.012086179716236E-2</v>
      </c>
      <c r="T325" s="1">
        <f>(Table2[[#This Row],[Close Price]]-Table2[[#This Row],[50D EMA]])/Table2[[#This Row],[50D EMA]]</f>
        <v>-0.11417751691134788</v>
      </c>
      <c r="U325" s="1">
        <f>(Table2[[#This Row],[Close Price]]-Table2[[#This Row],[200D EMA]])/Table2[[#This Row],[200D EMA]]</f>
        <v>-3.2993846117833549E-2</v>
      </c>
      <c r="V325">
        <v>0.45024553640334197</v>
      </c>
      <c r="W325">
        <v>33.32</v>
      </c>
      <c r="X325">
        <v>35.08</v>
      </c>
      <c r="Y325">
        <v>33.32</v>
      </c>
      <c r="Z325">
        <v>37.840000000000003</v>
      </c>
      <c r="AA325">
        <v>33.32</v>
      </c>
      <c r="AB325">
        <v>44.84</v>
      </c>
      <c r="AC325" s="1">
        <f>(Table2[[#This Row],[Close Price]]/Table2[[#This Row],[Day Low]])-1</f>
        <v>3.9315726290516384E-2</v>
      </c>
      <c r="AD325" s="1">
        <f>(Table2[[#This Row],[Day High]]/Table2[[#This Row],[Close Price]])-1</f>
        <v>1.2994513427663668E-2</v>
      </c>
      <c r="AE325" s="1">
        <f>(Table2[[#This Row],[Close Price]]/Table2[[#This Row],[Current Week Low]])-1</f>
        <v>3.9315726290516384E-2</v>
      </c>
      <c r="AF325" s="1">
        <f>(Table2[[#This Row],[Current Week High]]/Table2[[#This Row],[Close Price]])-1</f>
        <v>9.2694195784002398E-2</v>
      </c>
      <c r="AG325" s="1">
        <f>(Table2[[#This Row],[Close Price]]/Table2[[#This Row],[Current Month Low]])-1</f>
        <v>3.9315726290516384E-2</v>
      </c>
      <c r="AH325" s="1">
        <f>(Table2[[#This Row],[Current Month High]]/Table2[[#This Row],[Close Price]])-1</f>
        <v>0.29483107132544029</v>
      </c>
      <c r="AI325">
        <v>33.121570892289903</v>
      </c>
      <c r="AJ325">
        <v>53.911111111111097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-0.11</v>
      </c>
      <c r="AM325" t="s">
        <v>3165</v>
      </c>
      <c r="AN325">
        <v>-8.56</v>
      </c>
      <c r="AO325" t="s">
        <v>3165</v>
      </c>
      <c r="AP325">
        <v>9.1003740266555E-2</v>
      </c>
      <c r="AQ325">
        <f>(Table2[[#This Row],[Sharpe Ratio]]-AVERAGE(Table2[Sharpe Ratio]))/_xlfn.STDEV.P(Table2[Sharpe Ratio])</f>
        <v>0.35774580847213638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331</v>
      </c>
      <c r="AT325">
        <f>_xlfn.RANK.AVG(Table2[[#This Row],[6M Return vs Nifty Z-Score]],Table2[6M Return vs Nifty Z-Score])</f>
        <v>425</v>
      </c>
      <c r="AU325">
        <f>_xlfn.RANK.AVG(Table2[[#This Row],[Sharpe Ratio Z-Score]],Table2[Sharpe Ratio Z-Score])</f>
        <v>253</v>
      </c>
      <c r="AV325">
        <f>(Table2[[#This Row],[Rank 1Y]]+Table2[[#This Row],[Rank 6M]]+Table2[[#This Row],[Rank Sharpe]])/3</f>
        <v>336.33333333333331</v>
      </c>
    </row>
    <row r="326" spans="1:48" x14ac:dyDescent="0.3">
      <c r="A326" t="s">
        <v>1082</v>
      </c>
      <c r="B326" t="s">
        <v>1083</v>
      </c>
      <c r="C326" t="s">
        <v>3118</v>
      </c>
      <c r="D326" t="s">
        <v>18</v>
      </c>
      <c r="E326">
        <v>11705.180597</v>
      </c>
      <c r="F326">
        <v>786.05</v>
      </c>
      <c r="G326">
        <v>24.3186289606667</v>
      </c>
      <c r="H326">
        <f>(Table2[[#This Row],[1Y Return vs Nifty]]-AVERAGE(Table2[1Y Return vs Nifty]))/_xlfn.STDEV.P(Table2[1Y Return vs Nifty])</f>
        <v>1.0513550207303202E-2</v>
      </c>
      <c r="I326">
        <v>2.4448245338274002</v>
      </c>
      <c r="J326">
        <f>(Table2[[#This Row],[1M Return vs Nifty]]-AVERAGE(Table2[1M Return vs Nifty]))/_xlfn.STDEV.P(Table2[1M Return vs Nifty])</f>
        <v>0.46197912062737101</v>
      </c>
      <c r="K326">
        <v>-24.557702537931601</v>
      </c>
      <c r="L326">
        <f>(Table2[[#This Row],[6M Return vs Nifty]]-AVERAGE(Table2[6M Return vs Nifty]))/_xlfn.STDEV.P(Table2[6M Return vs Nifty])</f>
        <v>-0.99836463252895535</v>
      </c>
      <c r="M326">
        <v>0.96588794047926196</v>
      </c>
      <c r="N326">
        <f>(Table2[[#This Row],[1W Return vs Nifty]]-AVERAGE(Table2[1W Return vs Nifty]))/_xlfn.STDEV.P(Table2[1W Return vs Nifty])</f>
        <v>1.0118213943617698</v>
      </c>
      <c r="O326">
        <v>902.77</v>
      </c>
      <c r="P326">
        <v>923.94021235385799</v>
      </c>
      <c r="Q326">
        <v>876.81450125730203</v>
      </c>
      <c r="R326">
        <v>18.8582980463495</v>
      </c>
      <c r="S326" s="1">
        <f>(Table2[[#This Row],[Close Price]]-Table2[[#This Row],[20D EMA]])/Table2[[#This Row],[20D EMA]]</f>
        <v>-0.12929096004519428</v>
      </c>
      <c r="T326" s="1">
        <f>(Table2[[#This Row],[Close Price]]-Table2[[#This Row],[50D EMA]])/Table2[[#This Row],[50D EMA]]</f>
        <v>-0.14924148825881792</v>
      </c>
      <c r="U326" s="1">
        <f>(Table2[[#This Row],[Close Price]]-Table2[[#This Row],[200D EMA]])/Table2[[#This Row],[200D EMA]]</f>
        <v>-0.103516195417789</v>
      </c>
      <c r="V326">
        <v>1.44769999176774</v>
      </c>
      <c r="W326">
        <v>752.1</v>
      </c>
      <c r="X326">
        <v>815.6</v>
      </c>
      <c r="Y326">
        <v>752.1</v>
      </c>
      <c r="Z326">
        <v>925</v>
      </c>
      <c r="AA326">
        <v>752.1</v>
      </c>
      <c r="AB326">
        <v>999</v>
      </c>
      <c r="AC326" s="1">
        <f>(Table2[[#This Row],[Close Price]]/Table2[[#This Row],[Day Low]])-1</f>
        <v>4.5140273899747285E-2</v>
      </c>
      <c r="AD326" s="1">
        <f>(Table2[[#This Row],[Day High]]/Table2[[#This Row],[Close Price]])-1</f>
        <v>3.7593028433305919E-2</v>
      </c>
      <c r="AE326" s="1">
        <f>(Table2[[#This Row],[Close Price]]/Table2[[#This Row],[Current Week Low]])-1</f>
        <v>4.5140273899747285E-2</v>
      </c>
      <c r="AF326" s="1">
        <f>(Table2[[#This Row],[Current Week High]]/Table2[[#This Row],[Close Price]])-1</f>
        <v>0.17676992557725346</v>
      </c>
      <c r="AG326" s="1">
        <f>(Table2[[#This Row],[Close Price]]/Table2[[#This Row],[Current Month Low]])-1</f>
        <v>4.5140273899747285E-2</v>
      </c>
      <c r="AH326" s="1">
        <f>(Table2[[#This Row],[Current Month High]]/Table2[[#This Row],[Close Price]])-1</f>
        <v>0.27091151962343374</v>
      </c>
      <c r="AI326">
        <v>62.203422174161901</v>
      </c>
      <c r="AJ326">
        <v>54.719023718137898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</v>
      </c>
      <c r="AM326" t="s">
        <v>3165</v>
      </c>
      <c r="AN326">
        <v>-13.66</v>
      </c>
      <c r="AO326" t="s">
        <v>3165</v>
      </c>
      <c r="AP326">
        <v>0.16976857510076601</v>
      </c>
      <c r="AQ326">
        <f>(Table2[[#This Row],[Sharpe Ratio]]-AVERAGE(Table2[Sharpe Ratio]))/_xlfn.STDEV.P(Table2[Sharpe Ratio])</f>
        <v>1.2844578601739172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291</v>
      </c>
      <c r="AT326">
        <f>_xlfn.RANK.AVG(Table2[[#This Row],[6M Return vs Nifty Z-Score]],Table2[6M Return vs Nifty Z-Score])</f>
        <v>643</v>
      </c>
      <c r="AU326">
        <f>_xlfn.RANK.AVG(Table2[[#This Row],[Sharpe Ratio Z-Score]],Table2[Sharpe Ratio Z-Score])</f>
        <v>76</v>
      </c>
      <c r="AV326">
        <f>(Table2[[#This Row],[Rank 1Y]]+Table2[[#This Row],[Rank 6M]]+Table2[[#This Row],[Rank Sharpe]])/3</f>
        <v>336.66666666666669</v>
      </c>
    </row>
    <row r="327" spans="1:48" x14ac:dyDescent="0.3">
      <c r="A327" t="s">
        <v>415</v>
      </c>
      <c r="B327" t="s">
        <v>416</v>
      </c>
      <c r="C327" t="s">
        <v>3127</v>
      </c>
      <c r="D327" t="s">
        <v>117</v>
      </c>
      <c r="E327">
        <v>54260.2221762599</v>
      </c>
      <c r="F327">
        <v>658.95</v>
      </c>
      <c r="G327">
        <v>18.7509911445533</v>
      </c>
      <c r="H327">
        <f>(Table2[[#This Row],[1Y Return vs Nifty]]-AVERAGE(Table2[1Y Return vs Nifty]))/_xlfn.STDEV.P(Table2[1Y Return vs Nifty])</f>
        <v>-8.4792374812941759E-2</v>
      </c>
      <c r="I327">
        <v>-8.87907222485196</v>
      </c>
      <c r="J327">
        <f>(Table2[[#This Row],[1M Return vs Nifty]]-AVERAGE(Table2[1M Return vs Nifty]))/_xlfn.STDEV.P(Table2[1M Return vs Nifty])</f>
        <v>-0.84061215435229963</v>
      </c>
      <c r="K327">
        <v>-18.334651344419999</v>
      </c>
      <c r="L327">
        <f>(Table2[[#This Row],[6M Return vs Nifty]]-AVERAGE(Table2[6M Return vs Nifty]))/_xlfn.STDEV.P(Table2[6M Return vs Nifty])</f>
        <v>-0.78418703627477981</v>
      </c>
      <c r="M327">
        <v>-11.538130200891</v>
      </c>
      <c r="N327">
        <f>(Table2[[#This Row],[1W Return vs Nifty]]-AVERAGE(Table2[1W Return vs Nifty]))/_xlfn.STDEV.P(Table2[1W Return vs Nifty])</f>
        <v>-1.4505144448025429</v>
      </c>
      <c r="O327">
        <v>734.95</v>
      </c>
      <c r="P327">
        <v>743.88701600892603</v>
      </c>
      <c r="Q327">
        <v>689.14827608688495</v>
      </c>
      <c r="R327">
        <v>17.6441842224833</v>
      </c>
      <c r="S327" s="1">
        <f>(Table2[[#This Row],[Close Price]]-Table2[[#This Row],[20D EMA]])/Table2[[#This Row],[20D EMA]]</f>
        <v>-0.10340839512892033</v>
      </c>
      <c r="T327" s="1">
        <f>(Table2[[#This Row],[Close Price]]-Table2[[#This Row],[50D EMA]])/Table2[[#This Row],[50D EMA]]</f>
        <v>-0.11417999532325054</v>
      </c>
      <c r="U327" s="1">
        <f>(Table2[[#This Row],[Close Price]]-Table2[[#This Row],[200D EMA]])/Table2[[#This Row],[200D EMA]]</f>
        <v>-4.3819707796929362E-2</v>
      </c>
      <c r="V327">
        <v>0.82151471729794601</v>
      </c>
      <c r="W327">
        <v>631.85</v>
      </c>
      <c r="X327">
        <v>667.5</v>
      </c>
      <c r="Y327">
        <v>631.85</v>
      </c>
      <c r="Z327">
        <v>742.25</v>
      </c>
      <c r="AA327">
        <v>631.85</v>
      </c>
      <c r="AB327">
        <v>793.7</v>
      </c>
      <c r="AC327" s="1">
        <f>(Table2[[#This Row],[Close Price]]/Table2[[#This Row],[Day Low]])-1</f>
        <v>4.2889926406583845E-2</v>
      </c>
      <c r="AD327" s="1">
        <f>(Table2[[#This Row],[Day High]]/Table2[[#This Row],[Close Price]])-1</f>
        <v>1.2975187798770715E-2</v>
      </c>
      <c r="AE327" s="1">
        <f>(Table2[[#This Row],[Close Price]]/Table2[[#This Row],[Current Week Low]])-1</f>
        <v>4.2889926406583845E-2</v>
      </c>
      <c r="AF327" s="1">
        <f>(Table2[[#This Row],[Current Week High]]/Table2[[#This Row],[Close Price]])-1</f>
        <v>0.12641323317398889</v>
      </c>
      <c r="AG327" s="1">
        <f>(Table2[[#This Row],[Close Price]]/Table2[[#This Row],[Current Month Low]])-1</f>
        <v>4.2889926406583845E-2</v>
      </c>
      <c r="AH327" s="1">
        <f>(Table2[[#This Row],[Current Month High]]/Table2[[#This Row],[Close Price]])-1</f>
        <v>0.20449199484027614</v>
      </c>
      <c r="AI327">
        <v>28.689581910615299</v>
      </c>
      <c r="AJ327">
        <v>54.266651059346799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-7.0000000000000007E-2</v>
      </c>
      <c r="AM327" t="s">
        <v>3165</v>
      </c>
      <c r="AN327">
        <v>-13.12</v>
      </c>
      <c r="AO327" t="s">
        <v>3165</v>
      </c>
      <c r="AP327">
        <v>0.143308877676493</v>
      </c>
      <c r="AQ327">
        <f>(Table2[[#This Row],[Sharpe Ratio]]-AVERAGE(Table2[Sharpe Ratio]))/_xlfn.STDEV.P(Table2[Sharpe Ratio])</f>
        <v>0.97314481623662419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315</v>
      </c>
      <c r="AT327">
        <f>_xlfn.RANK.AVG(Table2[[#This Row],[6M Return vs Nifty Z-Score]],Table2[6M Return vs Nifty Z-Score])</f>
        <v>589</v>
      </c>
      <c r="AU327">
        <f>_xlfn.RANK.AVG(Table2[[#This Row],[Sharpe Ratio Z-Score]],Table2[Sharpe Ratio Z-Score])</f>
        <v>116</v>
      </c>
      <c r="AV327">
        <f>(Table2[[#This Row],[Rank 1Y]]+Table2[[#This Row],[Rank 6M]]+Table2[[#This Row],[Rank Sharpe]])/3</f>
        <v>340</v>
      </c>
    </row>
    <row r="328" spans="1:48" x14ac:dyDescent="0.3">
      <c r="A328" t="s">
        <v>1845</v>
      </c>
      <c r="B328" t="s">
        <v>1846</v>
      </c>
      <c r="C328" t="s">
        <v>3131</v>
      </c>
      <c r="D328" t="s">
        <v>100</v>
      </c>
      <c r="E328">
        <v>4023.3224502500002</v>
      </c>
      <c r="F328">
        <v>998.5</v>
      </c>
      <c r="G328">
        <v>17.064560395897399</v>
      </c>
      <c r="H328">
        <f>(Table2[[#This Row],[1Y Return vs Nifty]]-AVERAGE(Table2[1Y Return vs Nifty]))/_xlfn.STDEV.P(Table2[1Y Return vs Nifty])</f>
        <v>-0.11366042402729123</v>
      </c>
      <c r="I328">
        <v>-8.1101937811909099</v>
      </c>
      <c r="J328">
        <f>(Table2[[#This Row],[1M Return vs Nifty]]-AVERAGE(Table2[1M Return vs Nifty]))/_xlfn.STDEV.P(Table2[1M Return vs Nifty])</f>
        <v>-0.75216783402898058</v>
      </c>
      <c r="K328">
        <v>26.358161402329198</v>
      </c>
      <c r="L328">
        <f>(Table2[[#This Row],[6M Return vs Nifty]]-AVERAGE(Table2[6M Return vs Nifty]))/_xlfn.STDEV.P(Table2[6M Return vs Nifty])</f>
        <v>0.75399719301728707</v>
      </c>
      <c r="M328">
        <v>-8.8863489037309495</v>
      </c>
      <c r="N328">
        <f>(Table2[[#This Row],[1W Return vs Nifty]]-AVERAGE(Table2[1W Return vs Nifty]))/_xlfn.STDEV.P(Table2[1W Return vs Nifty])</f>
        <v>-0.92831621605722892</v>
      </c>
      <c r="O328">
        <v>1065.78</v>
      </c>
      <c r="P328">
        <v>1121.05574722656</v>
      </c>
      <c r="Q328">
        <v>1014.66660710469</v>
      </c>
      <c r="R328">
        <v>34.097105588219101</v>
      </c>
      <c r="S328" s="1">
        <f>(Table2[[#This Row],[Close Price]]-Table2[[#This Row],[20D EMA]])/Table2[[#This Row],[20D EMA]]</f>
        <v>-6.3127474713355447E-2</v>
      </c>
      <c r="T328" s="1">
        <f>(Table2[[#This Row],[Close Price]]-Table2[[#This Row],[50D EMA]])/Table2[[#This Row],[50D EMA]]</f>
        <v>-0.10932172421376658</v>
      </c>
      <c r="U328" s="1">
        <f>(Table2[[#This Row],[Close Price]]-Table2[[#This Row],[200D EMA]])/Table2[[#This Row],[200D EMA]]</f>
        <v>-1.5932925151465032E-2</v>
      </c>
      <c r="V328">
        <v>1.3154071655464801</v>
      </c>
      <c r="W328">
        <v>942.05</v>
      </c>
      <c r="X328">
        <v>1016.9</v>
      </c>
      <c r="Y328">
        <v>942.05</v>
      </c>
      <c r="Z328">
        <v>1060</v>
      </c>
      <c r="AA328">
        <v>942.05</v>
      </c>
      <c r="AB328">
        <v>1140</v>
      </c>
      <c r="AC328" s="1">
        <f>(Table2[[#This Row],[Close Price]]/Table2[[#This Row],[Day Low]])-1</f>
        <v>5.9922509420943681E-2</v>
      </c>
      <c r="AD328" s="1">
        <f>(Table2[[#This Row],[Day High]]/Table2[[#This Row],[Close Price]])-1</f>
        <v>1.8427641462193334E-2</v>
      </c>
      <c r="AE328" s="1">
        <f>(Table2[[#This Row],[Close Price]]/Table2[[#This Row],[Current Week Low]])-1</f>
        <v>5.9922509420943681E-2</v>
      </c>
      <c r="AF328" s="1">
        <f>(Table2[[#This Row],[Current Week High]]/Table2[[#This Row],[Close Price]])-1</f>
        <v>6.1592388582874413E-2</v>
      </c>
      <c r="AG328" s="1">
        <f>(Table2[[#This Row],[Close Price]]/Table2[[#This Row],[Current Month Low]])-1</f>
        <v>5.9922509420943681E-2</v>
      </c>
      <c r="AH328" s="1">
        <f>(Table2[[#This Row],[Current Month High]]/Table2[[#This Row],[Close Price]])-1</f>
        <v>0.14171256885327987</v>
      </c>
      <c r="AI328">
        <v>59.509263895843702</v>
      </c>
      <c r="AJ328">
        <v>63.688524590163901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</v>
      </c>
      <c r="AM328">
        <v>0</v>
      </c>
      <c r="AN328">
        <v>-2.38</v>
      </c>
      <c r="AO328" t="s">
        <v>3165</v>
      </c>
      <c r="AP328">
        <v>-2.4952658523440001E-3</v>
      </c>
      <c r="AQ328">
        <f>(Table2[[#This Row],[Sharpe Ratio]]-AVERAGE(Table2[Sharpe Ratio]))/_xlfn.STDEV.P(Table2[Sharpe Ratio])</f>
        <v>-0.74232195622135122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333</v>
      </c>
      <c r="AT328">
        <f>_xlfn.RANK.AVG(Table2[[#This Row],[6M Return vs Nifty Z-Score]],Table2[6M Return vs Nifty Z-Score])</f>
        <v>120</v>
      </c>
      <c r="AU328">
        <f>_xlfn.RANK.AVG(Table2[[#This Row],[Sharpe Ratio Z-Score]],Table2[Sharpe Ratio Z-Score])</f>
        <v>567</v>
      </c>
      <c r="AV328">
        <f>(Table2[[#This Row],[Rank 1Y]]+Table2[[#This Row],[Rank 6M]]+Table2[[#This Row],[Rank Sharpe]])/3</f>
        <v>340</v>
      </c>
    </row>
    <row r="329" spans="1:48" x14ac:dyDescent="0.3">
      <c r="A329" t="s">
        <v>504</v>
      </c>
      <c r="B329" t="s">
        <v>505</v>
      </c>
      <c r="C329" t="s">
        <v>3131</v>
      </c>
      <c r="D329" t="s">
        <v>506</v>
      </c>
      <c r="E329">
        <v>40706.045580400001</v>
      </c>
      <c r="F329">
        <v>3701.2</v>
      </c>
      <c r="G329">
        <v>-8.6379015101682004</v>
      </c>
      <c r="H329">
        <f>(Table2[[#This Row],[1Y Return vs Nifty]]-AVERAGE(Table2[1Y Return vs Nifty]))/_xlfn.STDEV.P(Table2[1Y Return vs Nifty])</f>
        <v>-0.55363101625327404</v>
      </c>
      <c r="I329">
        <v>-4.1965407073760401</v>
      </c>
      <c r="J329">
        <f>(Table2[[#This Row],[1M Return vs Nifty]]-AVERAGE(Table2[1M Return vs Nifty]))/_xlfn.STDEV.P(Table2[1M Return vs Nifty])</f>
        <v>-0.30197913521898229</v>
      </c>
      <c r="K329">
        <v>5.9675430353516097</v>
      </c>
      <c r="L329">
        <f>(Table2[[#This Row],[6M Return vs Nifty]]-AVERAGE(Table2[6M Return vs Nifty]))/_xlfn.STDEV.P(Table2[6M Return vs Nifty])</f>
        <v>5.2217070666866573E-2</v>
      </c>
      <c r="M329">
        <v>-4.2708834403608904</v>
      </c>
      <c r="N329">
        <f>(Table2[[#This Row],[1W Return vs Nifty]]-AVERAGE(Table2[1W Return vs Nifty]))/_xlfn.STDEV.P(Table2[1W Return vs Nifty])</f>
        <v>-1.9422299206609726E-2</v>
      </c>
      <c r="O329">
        <v>3892.24</v>
      </c>
      <c r="P329">
        <v>3917.00725614062</v>
      </c>
      <c r="Q329">
        <v>3609.34377301001</v>
      </c>
      <c r="R329">
        <v>29.9343196874411</v>
      </c>
      <c r="S329" s="1">
        <f>(Table2[[#This Row],[Close Price]]-Table2[[#This Row],[20D EMA]])/Table2[[#This Row],[20D EMA]]</f>
        <v>-4.9082276529710395E-2</v>
      </c>
      <c r="T329" s="1">
        <f>(Table2[[#This Row],[Close Price]]-Table2[[#This Row],[50D EMA]])/Table2[[#This Row],[50D EMA]]</f>
        <v>-5.5094933970904231E-2</v>
      </c>
      <c r="U329" s="1">
        <f>(Table2[[#This Row],[Close Price]]-Table2[[#This Row],[200D EMA]])/Table2[[#This Row],[200D EMA]]</f>
        <v>2.54495644545896E-2</v>
      </c>
      <c r="V329">
        <v>0.77437006700357702</v>
      </c>
      <c r="W329">
        <v>3645.55</v>
      </c>
      <c r="X329">
        <v>3741.95</v>
      </c>
      <c r="Y329">
        <v>3645.55</v>
      </c>
      <c r="Z329">
        <v>3825.85</v>
      </c>
      <c r="AA329">
        <v>3645.55</v>
      </c>
      <c r="AB329">
        <v>4340.95</v>
      </c>
      <c r="AC329" s="1">
        <f>(Table2[[#This Row],[Close Price]]/Table2[[#This Row],[Day Low]])-1</f>
        <v>1.5265186323051294E-2</v>
      </c>
      <c r="AD329" s="1">
        <f>(Table2[[#This Row],[Day High]]/Table2[[#This Row],[Close Price]])-1</f>
        <v>1.1009942721279531E-2</v>
      </c>
      <c r="AE329" s="1">
        <f>(Table2[[#This Row],[Close Price]]/Table2[[#This Row],[Current Week Low]])-1</f>
        <v>1.5265186323051294E-2</v>
      </c>
      <c r="AF329" s="1">
        <f>(Table2[[#This Row],[Current Week High]]/Table2[[#This Row],[Close Price]])-1</f>
        <v>3.3678266508159638E-2</v>
      </c>
      <c r="AG329" s="1">
        <f>(Table2[[#This Row],[Close Price]]/Table2[[#This Row],[Current Month Low]])-1</f>
        <v>1.5265186323051294E-2</v>
      </c>
      <c r="AH329" s="1">
        <f>(Table2[[#This Row],[Current Month High]]/Table2[[#This Row],[Close Price]])-1</f>
        <v>0.17284934615800274</v>
      </c>
      <c r="AI329">
        <v>19.420728412406699</v>
      </c>
      <c r="AJ329">
        <v>39.752303277450501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-0.01</v>
      </c>
      <c r="AM329" t="s">
        <v>3165</v>
      </c>
      <c r="AN329">
        <v>-3.85</v>
      </c>
      <c r="AO329" t="s">
        <v>3165</v>
      </c>
      <c r="AP329">
        <v>0.105084424223387</v>
      </c>
      <c r="AQ329">
        <f>(Table2[[#This Row],[Sharpe Ratio]]-AVERAGE(Table2[Sharpe Ratio]))/_xlfn.STDEV.P(Table2[Sharpe Ratio])</f>
        <v>0.52341287990656404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504</v>
      </c>
      <c r="AT329">
        <f>_xlfn.RANK.AVG(Table2[[#This Row],[6M Return vs Nifty Z-Score]],Table2[6M Return vs Nifty Z-Score])</f>
        <v>315</v>
      </c>
      <c r="AU329">
        <f>_xlfn.RANK.AVG(Table2[[#This Row],[Sharpe Ratio Z-Score]],Table2[Sharpe Ratio Z-Score])</f>
        <v>207</v>
      </c>
      <c r="AV329">
        <f>(Table2[[#This Row],[Rank 1Y]]+Table2[[#This Row],[Rank 6M]]+Table2[[#This Row],[Rank Sharpe]])/3</f>
        <v>342</v>
      </c>
    </row>
    <row r="330" spans="1:48" x14ac:dyDescent="0.3">
      <c r="A330" t="s">
        <v>1182</v>
      </c>
      <c r="B330" t="s">
        <v>1183</v>
      </c>
      <c r="C330" t="s">
        <v>3120</v>
      </c>
      <c r="D330" t="s">
        <v>581</v>
      </c>
      <c r="E330">
        <v>9944.8263328499997</v>
      </c>
      <c r="F330">
        <v>1115.25</v>
      </c>
      <c r="G330">
        <v>-4.6966913897601597</v>
      </c>
      <c r="H330">
        <f>(Table2[[#This Row],[1Y Return vs Nifty]]-AVERAGE(Table2[1Y Return vs Nifty]))/_xlfn.STDEV.P(Table2[1Y Return vs Nifty])</f>
        <v>-0.48616601787684427</v>
      </c>
      <c r="I330">
        <v>-7.1266283428508004</v>
      </c>
      <c r="J330">
        <f>(Table2[[#This Row],[1M Return vs Nifty]]-AVERAGE(Table2[1M Return vs Nifty]))/_xlfn.STDEV.P(Table2[1M Return vs Nifty])</f>
        <v>-0.63902800366348378</v>
      </c>
      <c r="K330">
        <v>20.822777890467801</v>
      </c>
      <c r="L330">
        <f>(Table2[[#This Row],[6M Return vs Nifty]]-AVERAGE(Table2[6M Return vs Nifty]))/_xlfn.STDEV.P(Table2[6M Return vs Nifty])</f>
        <v>0.56348692754629481</v>
      </c>
      <c r="M330">
        <v>-6.0568599913461796</v>
      </c>
      <c r="N330">
        <f>(Table2[[#This Row],[1W Return vs Nifty]]-AVERAGE(Table2[1W Return vs Nifty]))/_xlfn.STDEV.P(Table2[1W Return vs Nifty])</f>
        <v>-0.37112317005293305</v>
      </c>
      <c r="O330">
        <v>1187.7</v>
      </c>
      <c r="P330">
        <v>1161.36506579653</v>
      </c>
      <c r="Q330">
        <v>1027.61953699945</v>
      </c>
      <c r="R330">
        <v>29.639513815078399</v>
      </c>
      <c r="S330" s="1">
        <f>(Table2[[#This Row],[Close Price]]-Table2[[#This Row],[20D EMA]])/Table2[[#This Row],[20D EMA]]</f>
        <v>-6.1000252589037671E-2</v>
      </c>
      <c r="T330" s="1">
        <f>(Table2[[#This Row],[Close Price]]-Table2[[#This Row],[50D EMA]])/Table2[[#This Row],[50D EMA]]</f>
        <v>-3.9707639875409581E-2</v>
      </c>
      <c r="U330" s="1">
        <f>(Table2[[#This Row],[Close Price]]-Table2[[#This Row],[200D EMA]])/Table2[[#This Row],[200D EMA]]</f>
        <v>8.5275201419800259E-2</v>
      </c>
      <c r="V330">
        <v>0.63529375048018999</v>
      </c>
      <c r="W330">
        <v>1087.5</v>
      </c>
      <c r="X330">
        <v>1136.55</v>
      </c>
      <c r="Y330">
        <v>1087.5</v>
      </c>
      <c r="Z330">
        <v>1177.2</v>
      </c>
      <c r="AA330">
        <v>1087.5</v>
      </c>
      <c r="AB330">
        <v>1383.3</v>
      </c>
      <c r="AC330" s="1">
        <f>(Table2[[#This Row],[Close Price]]/Table2[[#This Row],[Day Low]])-1</f>
        <v>2.5517241379310329E-2</v>
      </c>
      <c r="AD330" s="1">
        <f>(Table2[[#This Row],[Day High]]/Table2[[#This Row],[Close Price]])-1</f>
        <v>1.9098856758574367E-2</v>
      </c>
      <c r="AE330" s="1">
        <f>(Table2[[#This Row],[Close Price]]/Table2[[#This Row],[Current Week Low]])-1</f>
        <v>2.5517241379310329E-2</v>
      </c>
      <c r="AF330" s="1">
        <f>(Table2[[#This Row],[Current Week High]]/Table2[[#This Row],[Close Price]])-1</f>
        <v>5.5548083389374669E-2</v>
      </c>
      <c r="AG330" s="1">
        <f>(Table2[[#This Row],[Close Price]]/Table2[[#This Row],[Current Month Low]])-1</f>
        <v>2.5517241379310329E-2</v>
      </c>
      <c r="AH330" s="1">
        <f>(Table2[[#This Row],[Current Month High]]/Table2[[#This Row],[Close Price]])-1</f>
        <v>0.24034969737726963</v>
      </c>
      <c r="AI330">
        <v>24.0349697377269</v>
      </c>
      <c r="AJ330">
        <v>43.597502092319502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0.09</v>
      </c>
      <c r="AM330" t="s">
        <v>3166</v>
      </c>
      <c r="AN330">
        <v>-10.06</v>
      </c>
      <c r="AO330" t="s">
        <v>3165</v>
      </c>
      <c r="AP330">
        <v>4.1096904844776003E-2</v>
      </c>
      <c r="AQ330">
        <f>(Table2[[#This Row],[Sharpe Ratio]]-AVERAGE(Table2[Sharpe Ratio]))/_xlfn.STDEV.P(Table2[Sharpe Ratio])</f>
        <v>-0.22943584365737271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-1.162266107704339</v>
      </c>
      <c r="AS330">
        <f>_xlfn.RANK.AVG(Table2[[#This Row],[1Y Return vs Nifty Z-Score]],Table2[1Y Return vs Nifty Z-Score])</f>
        <v>476</v>
      </c>
      <c r="AT330">
        <f>_xlfn.RANK.AVG(Table2[[#This Row],[6M Return vs Nifty Z-Score]],Table2[6M Return vs Nifty Z-Score])</f>
        <v>154</v>
      </c>
      <c r="AU330">
        <f>_xlfn.RANK.AVG(Table2[[#This Row],[Sharpe Ratio Z-Score]],Table2[Sharpe Ratio Z-Score])</f>
        <v>404</v>
      </c>
      <c r="AV330">
        <f>(Table2[[#This Row],[Rank 1Y]]+Table2[[#This Row],[Rank 6M]]+Table2[[#This Row],[Rank Sharpe]])/3</f>
        <v>344.66666666666669</v>
      </c>
    </row>
    <row r="331" spans="1:48" x14ac:dyDescent="0.3">
      <c r="A331" t="s">
        <v>607</v>
      </c>
      <c r="B331" t="s">
        <v>608</v>
      </c>
      <c r="C331" t="s">
        <v>3126</v>
      </c>
      <c r="D331" t="s">
        <v>400</v>
      </c>
      <c r="E331">
        <v>31361.284713479999</v>
      </c>
      <c r="F331">
        <v>493.8</v>
      </c>
      <c r="G331">
        <v>4.9513576309204304</v>
      </c>
      <c r="H331">
        <f>(Table2[[#This Row],[1Y Return vs Nifty]]-AVERAGE(Table2[1Y Return vs Nifty]))/_xlfn.STDEV.P(Table2[1Y Return vs Nifty])</f>
        <v>-0.3210122728010702</v>
      </c>
      <c r="I331">
        <v>1.8173343882766</v>
      </c>
      <c r="J331">
        <f>(Table2[[#This Row],[1M Return vs Nifty]]-AVERAGE(Table2[1M Return vs Nifty]))/_xlfn.STDEV.P(Table2[1M Return vs Nifty])</f>
        <v>0.38979873907243345</v>
      </c>
      <c r="K331">
        <v>-7.72173358557336</v>
      </c>
      <c r="L331">
        <f>(Table2[[#This Row],[6M Return vs Nifty]]-AVERAGE(Table2[6M Return vs Nifty]))/_xlfn.STDEV.P(Table2[6M Return vs Nifty])</f>
        <v>-0.41892421838200788</v>
      </c>
      <c r="M331">
        <v>-1.46108488798777</v>
      </c>
      <c r="N331">
        <f>(Table2[[#This Row],[1W Return vs Nifty]]-AVERAGE(Table2[1W Return vs Nifty]))/_xlfn.STDEV.P(Table2[1W Return vs Nifty])</f>
        <v>0.53389325089240425</v>
      </c>
      <c r="O331">
        <v>511.23</v>
      </c>
      <c r="P331">
        <v>514.02952942123397</v>
      </c>
      <c r="Q331">
        <v>492.11735602568501</v>
      </c>
      <c r="R331">
        <v>33.2513573494887</v>
      </c>
      <c r="S331" s="1">
        <f>(Table2[[#This Row],[Close Price]]-Table2[[#This Row],[20D EMA]])/Table2[[#This Row],[20D EMA]]</f>
        <v>-3.4094243295581257E-2</v>
      </c>
      <c r="T331" s="1">
        <f>(Table2[[#This Row],[Close Price]]-Table2[[#This Row],[50D EMA]])/Table2[[#This Row],[50D EMA]]</f>
        <v>-3.9354800188252187E-2</v>
      </c>
      <c r="U331" s="1">
        <f>(Table2[[#This Row],[Close Price]]-Table2[[#This Row],[200D EMA]])/Table2[[#This Row],[200D EMA]]</f>
        <v>3.4191925029914551E-3</v>
      </c>
      <c r="V331">
        <v>0.70002765692578195</v>
      </c>
      <c r="W331">
        <v>490</v>
      </c>
      <c r="X331">
        <v>505.45</v>
      </c>
      <c r="Y331">
        <v>490</v>
      </c>
      <c r="Z331">
        <v>514.4</v>
      </c>
      <c r="AA331">
        <v>490</v>
      </c>
      <c r="AB331">
        <v>552.15</v>
      </c>
      <c r="AC331" s="1">
        <f>(Table2[[#This Row],[Close Price]]/Table2[[#This Row],[Day Low]])-1</f>
        <v>7.7551020408164195E-3</v>
      </c>
      <c r="AD331" s="1">
        <f>(Table2[[#This Row],[Day High]]/Table2[[#This Row],[Close Price]])-1</f>
        <v>2.3592547590117308E-2</v>
      </c>
      <c r="AE331" s="1">
        <f>(Table2[[#This Row],[Close Price]]/Table2[[#This Row],[Current Week Low]])-1</f>
        <v>7.7551020408164195E-3</v>
      </c>
      <c r="AF331" s="1">
        <f>(Table2[[#This Row],[Current Week High]]/Table2[[#This Row],[Close Price]])-1</f>
        <v>4.1717294451194764E-2</v>
      </c>
      <c r="AG331" s="1">
        <f>(Table2[[#This Row],[Close Price]]/Table2[[#This Row],[Current Month Low]])-1</f>
        <v>7.7551020408164195E-3</v>
      </c>
      <c r="AH331" s="1">
        <f>(Table2[[#This Row],[Current Month High]]/Table2[[#This Row],[Close Price]])-1</f>
        <v>0.11816524908869974</v>
      </c>
      <c r="AI331">
        <v>18.448764682057501</v>
      </c>
      <c r="AJ331">
        <v>34.148329258353598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-0.05</v>
      </c>
      <c r="AM331" t="s">
        <v>3165</v>
      </c>
      <c r="AN331">
        <v>-1.68</v>
      </c>
      <c r="AO331" t="s">
        <v>3165</v>
      </c>
      <c r="AP331">
        <v>0.119555544543077</v>
      </c>
      <c r="AQ331">
        <f>(Table2[[#This Row],[Sharpe Ratio]]-AVERAGE(Table2[Sharpe Ratio]))/_xlfn.STDEV.P(Table2[Sharpe Ratio])</f>
        <v>0.69367365211678467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410</v>
      </c>
      <c r="AT331">
        <f>_xlfn.RANK.AVG(Table2[[#This Row],[6M Return vs Nifty Z-Score]],Table2[6M Return vs Nifty Z-Score])</f>
        <v>462</v>
      </c>
      <c r="AU331">
        <f>_xlfn.RANK.AVG(Table2[[#This Row],[Sharpe Ratio Z-Score]],Table2[Sharpe Ratio Z-Score])</f>
        <v>165</v>
      </c>
      <c r="AV331">
        <f>(Table2[[#This Row],[Rank 1Y]]+Table2[[#This Row],[Rank 6M]]+Table2[[#This Row],[Rank Sharpe]])/3</f>
        <v>345.66666666666669</v>
      </c>
    </row>
    <row r="332" spans="1:48" x14ac:dyDescent="0.3">
      <c r="A332" t="s">
        <v>990</v>
      </c>
      <c r="B332" t="s">
        <v>991</v>
      </c>
      <c r="C332" t="s">
        <v>3123</v>
      </c>
      <c r="D332" t="s">
        <v>285</v>
      </c>
      <c r="E332">
        <v>13973.90073356</v>
      </c>
      <c r="F332">
        <v>598.6</v>
      </c>
      <c r="G332">
        <v>98.945250185114503</v>
      </c>
      <c r="H332">
        <f>(Table2[[#This Row],[1Y Return vs Nifty]]-AVERAGE(Table2[1Y Return vs Nifty]))/_xlfn.STDEV.P(Table2[1Y Return vs Nifty])</f>
        <v>1.2879600008990915</v>
      </c>
      <c r="I332">
        <v>-11.7862528576538</v>
      </c>
      <c r="J332">
        <f>(Table2[[#This Row],[1M Return vs Nifty]]-AVERAGE(Table2[1M Return vs Nifty]))/_xlfn.STDEV.P(Table2[1M Return vs Nifty])</f>
        <v>-1.1750260233391443</v>
      </c>
      <c r="K332">
        <v>-14.527925291102999</v>
      </c>
      <c r="L332">
        <f>(Table2[[#This Row],[6M Return vs Nifty]]-AVERAGE(Table2[6M Return vs Nifty]))/_xlfn.STDEV.P(Table2[6M Return vs Nifty])</f>
        <v>-0.65317165325050708</v>
      </c>
      <c r="M332">
        <v>0.98541435640418695</v>
      </c>
      <c r="N332">
        <f>(Table2[[#This Row],[1W Return vs Nifty]]-AVERAGE(Table2[1W Return vs Nifty]))/_xlfn.STDEV.P(Table2[1W Return vs Nifty])</f>
        <v>1.0156666058129027</v>
      </c>
      <c r="O332">
        <v>606.38</v>
      </c>
      <c r="P332">
        <v>636.17768228714203</v>
      </c>
      <c r="Q332">
        <v>607.78400686507803</v>
      </c>
      <c r="R332">
        <v>49.452742254687401</v>
      </c>
      <c r="S332" s="1">
        <f>(Table2[[#This Row],[Close Price]]-Table2[[#This Row],[20D EMA]])/Table2[[#This Row],[20D EMA]]</f>
        <v>-1.2830238464329253E-2</v>
      </c>
      <c r="T332" s="1">
        <f>(Table2[[#This Row],[Close Price]]-Table2[[#This Row],[50D EMA]])/Table2[[#This Row],[50D EMA]]</f>
        <v>-5.9067904035937452E-2</v>
      </c>
      <c r="U332" s="1">
        <f>(Table2[[#This Row],[Close Price]]-Table2[[#This Row],[200D EMA]])/Table2[[#This Row],[200D EMA]]</f>
        <v>-1.5110642533107592E-2</v>
      </c>
      <c r="V332">
        <v>1.37938834263583</v>
      </c>
      <c r="W332">
        <v>566.6</v>
      </c>
      <c r="X332">
        <v>603.95000000000005</v>
      </c>
      <c r="Y332">
        <v>566.6</v>
      </c>
      <c r="Z332">
        <v>638</v>
      </c>
      <c r="AA332">
        <v>504.05</v>
      </c>
      <c r="AB332">
        <v>641.70000000000005</v>
      </c>
      <c r="AC332" s="1">
        <f>(Table2[[#This Row],[Close Price]]/Table2[[#This Row],[Day Low]])-1</f>
        <v>5.647723261560178E-2</v>
      </c>
      <c r="AD332" s="1">
        <f>(Table2[[#This Row],[Day High]]/Table2[[#This Row],[Close Price]])-1</f>
        <v>8.9375208820581253E-3</v>
      </c>
      <c r="AE332" s="1">
        <f>(Table2[[#This Row],[Close Price]]/Table2[[#This Row],[Current Week Low]])-1</f>
        <v>5.647723261560178E-2</v>
      </c>
      <c r="AF332" s="1">
        <f>(Table2[[#This Row],[Current Week High]]/Table2[[#This Row],[Close Price]])-1</f>
        <v>6.5820247243568275E-2</v>
      </c>
      <c r="AG332" s="1">
        <f>(Table2[[#This Row],[Close Price]]/Table2[[#This Row],[Current Month Low]])-1</f>
        <v>0.18758059716297981</v>
      </c>
      <c r="AH332" s="1">
        <f>(Table2[[#This Row],[Current Month High]]/Table2[[#This Row],[Close Price]])-1</f>
        <v>7.2001336451720688E-2</v>
      </c>
      <c r="AI332">
        <v>38.322753090544602</v>
      </c>
      <c r="AJ332">
        <v>134.377447141738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-0.02</v>
      </c>
      <c r="AM332" t="s">
        <v>3165</v>
      </c>
      <c r="AN332">
        <v>15.27</v>
      </c>
      <c r="AO332" t="s">
        <v>3166</v>
      </c>
      <c r="AP332">
        <v>3.0542718999546001E-2</v>
      </c>
      <c r="AQ332">
        <f>(Table2[[#This Row],[Sharpe Ratio]]-AVERAGE(Table2[Sharpe Ratio]))/_xlfn.STDEV.P(Table2[Sharpe Ratio])</f>
        <v>-0.35361170512222539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73</v>
      </c>
      <c r="AT332">
        <f>_xlfn.RANK.AVG(Table2[[#This Row],[6M Return vs Nifty Z-Score]],Table2[6M Return vs Nifty Z-Score])</f>
        <v>536</v>
      </c>
      <c r="AU332">
        <f>_xlfn.RANK.AVG(Table2[[#This Row],[Sharpe Ratio Z-Score]],Table2[Sharpe Ratio Z-Score])</f>
        <v>428</v>
      </c>
      <c r="AV332">
        <f>(Table2[[#This Row],[Rank 1Y]]+Table2[[#This Row],[Rank 6M]]+Table2[[#This Row],[Rank Sharpe]])/3</f>
        <v>345.66666666666669</v>
      </c>
    </row>
    <row r="333" spans="1:48" x14ac:dyDescent="0.3">
      <c r="A333" t="s">
        <v>1328</v>
      </c>
      <c r="B333" t="s">
        <v>1329</v>
      </c>
      <c r="C333" t="s">
        <v>3126</v>
      </c>
      <c r="D333" t="s">
        <v>60</v>
      </c>
      <c r="E333">
        <v>8362.0511530599997</v>
      </c>
      <c r="F333">
        <v>6346.3</v>
      </c>
      <c r="G333">
        <v>53.116912005699</v>
      </c>
      <c r="H333">
        <f>(Table2[[#This Row],[1Y Return vs Nifty]]-AVERAGE(Table2[1Y Return vs Nifty]))/_xlfn.STDEV.P(Table2[1Y Return vs Nifty])</f>
        <v>0.50347790874698906</v>
      </c>
      <c r="I333">
        <v>-5.2937668019538</v>
      </c>
      <c r="J333">
        <f>(Table2[[#This Row],[1M Return vs Nifty]]-AVERAGE(Table2[1M Return vs Nifty]))/_xlfn.STDEV.P(Table2[1M Return vs Nifty])</f>
        <v>-0.42819338530754392</v>
      </c>
      <c r="K333">
        <v>-44.388994271362499</v>
      </c>
      <c r="L333">
        <f>(Table2[[#This Row],[6M Return vs Nifty]]-AVERAGE(Table2[6M Return vs Nifty]))/_xlfn.STDEV.P(Table2[6M Return vs Nifty])</f>
        <v>-1.6808945140941363</v>
      </c>
      <c r="M333">
        <v>-5.4870903462741998</v>
      </c>
      <c r="N333">
        <f>(Table2[[#This Row],[1W Return vs Nifty]]-AVERAGE(Table2[1W Return vs Nifty]))/_xlfn.STDEV.P(Table2[1W Return vs Nifty])</f>
        <v>-0.25892209986359305</v>
      </c>
      <c r="O333">
        <v>6992.52</v>
      </c>
      <c r="P333">
        <v>7419.2502585539996</v>
      </c>
      <c r="Q333">
        <v>7087.2447844056096</v>
      </c>
      <c r="R333">
        <v>21.861655910823501</v>
      </c>
      <c r="S333" s="1">
        <f>(Table2[[#This Row],[Close Price]]-Table2[[#This Row],[20D EMA]])/Table2[[#This Row],[20D EMA]]</f>
        <v>-9.241589584298654E-2</v>
      </c>
      <c r="T333" s="1">
        <f>(Table2[[#This Row],[Close Price]]-Table2[[#This Row],[50D EMA]])/Table2[[#This Row],[50D EMA]]</f>
        <v>-0.1446170733110054</v>
      </c>
      <c r="U333" s="1">
        <f>(Table2[[#This Row],[Close Price]]-Table2[[#This Row],[200D EMA]])/Table2[[#This Row],[200D EMA]]</f>
        <v>-0.10454623862236906</v>
      </c>
      <c r="V333">
        <v>0.75858393941761904</v>
      </c>
      <c r="W333">
        <v>6199.7</v>
      </c>
      <c r="X333">
        <v>6628.45</v>
      </c>
      <c r="Y333">
        <v>6199.7</v>
      </c>
      <c r="Z333">
        <v>7034.85</v>
      </c>
      <c r="AA333">
        <v>6199.7</v>
      </c>
      <c r="AB333">
        <v>7736.05</v>
      </c>
      <c r="AC333" s="1">
        <f>(Table2[[#This Row],[Close Price]]/Table2[[#This Row],[Day Low]])-1</f>
        <v>2.3646305466393569E-2</v>
      </c>
      <c r="AD333" s="1">
        <f>(Table2[[#This Row],[Day High]]/Table2[[#This Row],[Close Price]])-1</f>
        <v>4.4458976096308112E-2</v>
      </c>
      <c r="AE333" s="1">
        <f>(Table2[[#This Row],[Close Price]]/Table2[[#This Row],[Current Week Low]])-1</f>
        <v>2.3646305466393569E-2</v>
      </c>
      <c r="AF333" s="1">
        <f>(Table2[[#This Row],[Current Week High]]/Table2[[#This Row],[Close Price]])-1</f>
        <v>0.10849628917637055</v>
      </c>
      <c r="AG333" s="1">
        <f>(Table2[[#This Row],[Close Price]]/Table2[[#This Row],[Current Month Low]])-1</f>
        <v>2.3646305466393569E-2</v>
      </c>
      <c r="AH333" s="1">
        <f>(Table2[[#This Row],[Current Month High]]/Table2[[#This Row],[Close Price]])-1</f>
        <v>0.21898586578006074</v>
      </c>
      <c r="AI333">
        <v>61.950270236200602</v>
      </c>
      <c r="AJ333">
        <v>99.481360407367802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-0.25</v>
      </c>
      <c r="AM333" t="s">
        <v>3165</v>
      </c>
      <c r="AN333">
        <v>-8.06</v>
      </c>
      <c r="AO333" t="s">
        <v>3165</v>
      </c>
      <c r="AP333">
        <v>0.12993429249247099</v>
      </c>
      <c r="AQ333">
        <f>(Table2[[#This Row],[Sharpe Ratio]]-AVERAGE(Table2[Sharpe Ratio]))/_xlfn.STDEV.P(Table2[Sharpe Ratio])</f>
        <v>0.81578538924571198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165</v>
      </c>
      <c r="AT333">
        <f>_xlfn.RANK.AVG(Table2[[#This Row],[6M Return vs Nifty Z-Score]],Table2[6M Return vs Nifty Z-Score])</f>
        <v>725</v>
      </c>
      <c r="AU333">
        <f>_xlfn.RANK.AVG(Table2[[#This Row],[Sharpe Ratio Z-Score]],Table2[Sharpe Ratio Z-Score])</f>
        <v>147</v>
      </c>
      <c r="AV333">
        <f>(Table2[[#This Row],[Rank 1Y]]+Table2[[#This Row],[Rank 6M]]+Table2[[#This Row],[Rank Sharpe]])/3</f>
        <v>345.66666666666669</v>
      </c>
    </row>
    <row r="334" spans="1:48" x14ac:dyDescent="0.3">
      <c r="A334" t="s">
        <v>988</v>
      </c>
      <c r="B334" t="s">
        <v>989</v>
      </c>
      <c r="C334" t="s">
        <v>3124</v>
      </c>
      <c r="D334" t="s">
        <v>258</v>
      </c>
      <c r="E334">
        <v>14009.561048714901</v>
      </c>
      <c r="F334">
        <v>1379.55</v>
      </c>
      <c r="G334">
        <v>-2.5958309235403498</v>
      </c>
      <c r="H334">
        <f>(Table2[[#This Row],[1Y Return vs Nifty]]-AVERAGE(Table2[1Y Return vs Nifty]))/_xlfn.STDEV.P(Table2[1Y Return vs Nifty])</f>
        <v>-0.45020382768335349</v>
      </c>
      <c r="I334">
        <v>3.91669146471073</v>
      </c>
      <c r="J334">
        <f>(Table2[[#This Row],[1M Return vs Nifty]]-AVERAGE(Table2[1M Return vs Nifty]))/_xlfn.STDEV.P(Table2[1M Return vs Nifty])</f>
        <v>0.63128841962201565</v>
      </c>
      <c r="K334">
        <v>-6.6629017578210998</v>
      </c>
      <c r="L334">
        <f>(Table2[[#This Row],[6M Return vs Nifty]]-AVERAGE(Table2[6M Return vs Nifty]))/_xlfn.STDEV.P(Table2[6M Return vs Nifty])</f>
        <v>-0.38248260017037528</v>
      </c>
      <c r="M334">
        <v>-6.2701278629837898</v>
      </c>
      <c r="N334">
        <f>(Table2[[#This Row],[1W Return vs Nifty]]-AVERAGE(Table2[1W Return vs Nifty]))/_xlfn.STDEV.P(Table2[1W Return vs Nifty])</f>
        <v>-0.41312063980532693</v>
      </c>
      <c r="O334">
        <v>1394.23</v>
      </c>
      <c r="P334">
        <v>1348.0097021291599</v>
      </c>
      <c r="Q334">
        <v>1256.52159528373</v>
      </c>
      <c r="R334">
        <v>43.601911019606</v>
      </c>
      <c r="S334" s="1">
        <f>(Table2[[#This Row],[Close Price]]-Table2[[#This Row],[20D EMA]])/Table2[[#This Row],[20D EMA]]</f>
        <v>-1.0529109257439636E-2</v>
      </c>
      <c r="T334" s="1">
        <f>(Table2[[#This Row],[Close Price]]-Table2[[#This Row],[50D EMA]])/Table2[[#This Row],[50D EMA]]</f>
        <v>2.3397678682150914E-2</v>
      </c>
      <c r="U334" s="1">
        <f>(Table2[[#This Row],[Close Price]]-Table2[[#This Row],[200D EMA]])/Table2[[#This Row],[200D EMA]]</f>
        <v>9.7911890394919487E-2</v>
      </c>
      <c r="V334">
        <v>0.26120190490650702</v>
      </c>
      <c r="W334">
        <v>1335</v>
      </c>
      <c r="X334">
        <v>1390.35</v>
      </c>
      <c r="Y334">
        <v>1335</v>
      </c>
      <c r="Z334">
        <v>1429.15</v>
      </c>
      <c r="AA334">
        <v>1335</v>
      </c>
      <c r="AB334">
        <v>1474.1</v>
      </c>
      <c r="AC334" s="1">
        <f>(Table2[[#This Row],[Close Price]]/Table2[[#This Row],[Day Low]])-1</f>
        <v>3.337078651685399E-2</v>
      </c>
      <c r="AD334" s="1">
        <f>(Table2[[#This Row],[Day High]]/Table2[[#This Row],[Close Price]])-1</f>
        <v>7.8286397738391855E-3</v>
      </c>
      <c r="AE334" s="1">
        <f>(Table2[[#This Row],[Close Price]]/Table2[[#This Row],[Current Week Low]])-1</f>
        <v>3.337078651685399E-2</v>
      </c>
      <c r="AF334" s="1">
        <f>(Table2[[#This Row],[Current Week High]]/Table2[[#This Row],[Close Price]])-1</f>
        <v>3.5953753035410152E-2</v>
      </c>
      <c r="AG334" s="1">
        <f>(Table2[[#This Row],[Close Price]]/Table2[[#This Row],[Current Month Low]])-1</f>
        <v>3.337078651685399E-2</v>
      </c>
      <c r="AH334" s="1">
        <f>(Table2[[#This Row],[Current Month High]]/Table2[[#This Row],[Close Price]])-1</f>
        <v>6.8536841723750408E-2</v>
      </c>
      <c r="AI334">
        <v>19.531731361675899</v>
      </c>
      <c r="AJ334">
        <v>38.934488141396798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0.13</v>
      </c>
      <c r="AM334" t="s">
        <v>3166</v>
      </c>
      <c r="AN334">
        <v>0.39</v>
      </c>
      <c r="AO334" t="s">
        <v>3166</v>
      </c>
      <c r="AP334">
        <v>0.13363649714414799</v>
      </c>
      <c r="AQ334">
        <f>(Table2[[#This Row],[Sharpe Ratio]]-AVERAGE(Table2[Sharpe Ratio]))/_xlfn.STDEV.P(Table2[Sharpe Ratio])</f>
        <v>0.85934388429997055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0.24482523626293046</v>
      </c>
      <c r="AS334">
        <f>_xlfn.RANK.AVG(Table2[[#This Row],[1Y Return vs Nifty Z-Score]],Table2[1Y Return vs Nifty Z-Score])</f>
        <v>457</v>
      </c>
      <c r="AT334">
        <f>_xlfn.RANK.AVG(Table2[[#This Row],[6M Return vs Nifty Z-Score]],Table2[6M Return vs Nifty Z-Score])</f>
        <v>446</v>
      </c>
      <c r="AU334">
        <f>_xlfn.RANK.AVG(Table2[[#This Row],[Sharpe Ratio Z-Score]],Table2[Sharpe Ratio Z-Score])</f>
        <v>136</v>
      </c>
      <c r="AV334">
        <f>(Table2[[#This Row],[Rank 1Y]]+Table2[[#This Row],[Rank 6M]]+Table2[[#This Row],[Rank Sharpe]])/3</f>
        <v>346.33333333333331</v>
      </c>
    </row>
    <row r="335" spans="1:48" x14ac:dyDescent="0.3">
      <c r="A335" t="s">
        <v>28</v>
      </c>
      <c r="B335" t="s">
        <v>29</v>
      </c>
      <c r="C335" t="s">
        <v>3120</v>
      </c>
      <c r="D335" t="s">
        <v>24</v>
      </c>
      <c r="E335">
        <v>882162.44631899998</v>
      </c>
      <c r="F335">
        <v>1251.5999999999999</v>
      </c>
      <c r="G335">
        <v>7.8592386997950801</v>
      </c>
      <c r="H335">
        <f>(Table2[[#This Row],[1Y Return vs Nifty]]-AVERAGE(Table2[1Y Return vs Nifty]))/_xlfn.STDEV.P(Table2[1Y Return vs Nifty])</f>
        <v>-0.27123563425682329</v>
      </c>
      <c r="I335">
        <v>1.2012374784530599</v>
      </c>
      <c r="J335">
        <f>(Table2[[#This Row],[1M Return vs Nifty]]-AVERAGE(Table2[1M Return vs Nifty]))/_xlfn.STDEV.P(Table2[1M Return vs Nifty])</f>
        <v>0.31892892487503938</v>
      </c>
      <c r="K335">
        <v>5.5562427809045998</v>
      </c>
      <c r="L335">
        <f>(Table2[[#This Row],[6M Return vs Nifty]]-AVERAGE(Table2[6M Return vs Nifty]))/_xlfn.STDEV.P(Table2[6M Return vs Nifty])</f>
        <v>3.806142625757121E-2</v>
      </c>
      <c r="M335">
        <v>3.61872382501276</v>
      </c>
      <c r="N335">
        <f>(Table2[[#This Row],[1W Return vs Nifty]]-AVERAGE(Table2[1W Return vs Nifty]))/_xlfn.STDEV.P(Table2[1W Return vs Nifty])</f>
        <v>1.5342272962131052</v>
      </c>
      <c r="O335">
        <v>1254.77</v>
      </c>
      <c r="P335">
        <v>1243.89616164431</v>
      </c>
      <c r="Q335">
        <v>1153.4204794483101</v>
      </c>
      <c r="R335">
        <v>48.686848143358901</v>
      </c>
      <c r="S335" s="1">
        <f>(Table2[[#This Row],[Close Price]]-Table2[[#This Row],[20D EMA]])/Table2[[#This Row],[20D EMA]]</f>
        <v>-2.526359412482027E-3</v>
      </c>
      <c r="T335" s="1">
        <f>(Table2[[#This Row],[Close Price]]-Table2[[#This Row],[50D EMA]])/Table2[[#This Row],[50D EMA]]</f>
        <v>6.1933130700444813E-3</v>
      </c>
      <c r="U335" s="1">
        <f>(Table2[[#This Row],[Close Price]]-Table2[[#This Row],[200D EMA]])/Table2[[#This Row],[200D EMA]]</f>
        <v>8.5120320213708939E-2</v>
      </c>
      <c r="V335">
        <v>0.79819678515061898</v>
      </c>
      <c r="W335">
        <v>1243.05</v>
      </c>
      <c r="X335">
        <v>1267.95</v>
      </c>
      <c r="Y335">
        <v>1243.05</v>
      </c>
      <c r="Z335">
        <v>1284.9000000000001</v>
      </c>
      <c r="AA335">
        <v>1217.4000000000001</v>
      </c>
      <c r="AB335">
        <v>1284.9000000000001</v>
      </c>
      <c r="AC335" s="1">
        <f>(Table2[[#This Row],[Close Price]]/Table2[[#This Row],[Day Low]])-1</f>
        <v>6.8782430312537279E-3</v>
      </c>
      <c r="AD335" s="1">
        <f>(Table2[[#This Row],[Day High]]/Table2[[#This Row],[Close Price]])-1</f>
        <v>1.3063279002876405E-2</v>
      </c>
      <c r="AE335" s="1">
        <f>(Table2[[#This Row],[Close Price]]/Table2[[#This Row],[Current Week Low]])-1</f>
        <v>6.8782430312537279E-3</v>
      </c>
      <c r="AF335" s="1">
        <f>(Table2[[#This Row],[Current Week High]]/Table2[[#This Row],[Close Price]])-1</f>
        <v>2.660594439117947E-2</v>
      </c>
      <c r="AG335" s="1">
        <f>(Table2[[#This Row],[Close Price]]/Table2[[#This Row],[Current Month Low]])-1</f>
        <v>2.809265648102488E-2</v>
      </c>
      <c r="AH335" s="1">
        <f>(Table2[[#This Row],[Current Month High]]/Table2[[#This Row],[Close Price]])-1</f>
        <v>2.660594439117947E-2</v>
      </c>
      <c r="AI335">
        <v>8.8486736976669906</v>
      </c>
      <c r="AJ335">
        <v>39.221357063403701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0.04</v>
      </c>
      <c r="AM335" t="s">
        <v>3166</v>
      </c>
      <c r="AN335">
        <v>1.43</v>
      </c>
      <c r="AO335" t="s">
        <v>3166</v>
      </c>
      <c r="AP335">
        <v>6.2450928107639997E-2</v>
      </c>
      <c r="AQ335">
        <f>(Table2[[#This Row],[Sharpe Ratio]]-AVERAGE(Table2[Sharpe Ratio]))/_xlfn.STDEV.P(Table2[Sharpe Ratio])</f>
        <v>2.180610653105082E-2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1.6417881196199433</v>
      </c>
      <c r="AS335">
        <f>_xlfn.RANK.AVG(Table2[[#This Row],[1Y Return vs Nifty Z-Score]],Table2[1Y Return vs Nifty Z-Score])</f>
        <v>390</v>
      </c>
      <c r="AT335">
        <f>_xlfn.RANK.AVG(Table2[[#This Row],[6M Return vs Nifty Z-Score]],Table2[6M Return vs Nifty Z-Score])</f>
        <v>318</v>
      </c>
      <c r="AU335">
        <f>_xlfn.RANK.AVG(Table2[[#This Row],[Sharpe Ratio Z-Score]],Table2[Sharpe Ratio Z-Score])</f>
        <v>334</v>
      </c>
      <c r="AV335">
        <f>(Table2[[#This Row],[Rank 1Y]]+Table2[[#This Row],[Rank 6M]]+Table2[[#This Row],[Rank Sharpe]])/3</f>
        <v>347.33333333333331</v>
      </c>
    </row>
    <row r="336" spans="1:48" x14ac:dyDescent="0.3">
      <c r="A336" t="s">
        <v>731</v>
      </c>
      <c r="B336" t="s">
        <v>732</v>
      </c>
      <c r="C336" t="s">
        <v>3132</v>
      </c>
      <c r="D336" t="s">
        <v>288</v>
      </c>
      <c r="E336">
        <v>23438.649541359999</v>
      </c>
      <c r="F336">
        <v>374.8</v>
      </c>
      <c r="G336">
        <v>46.109725166082903</v>
      </c>
      <c r="H336">
        <f>(Table2[[#This Row],[1Y Return vs Nifty]]-AVERAGE(Table2[1Y Return vs Nifty]))/_xlfn.STDEV.P(Table2[1Y Return vs Nifty])</f>
        <v>0.38353001601471931</v>
      </c>
      <c r="I336">
        <v>8.03905458929089</v>
      </c>
      <c r="J336">
        <f>(Table2[[#This Row],[1M Return vs Nifty]]-AVERAGE(Table2[1M Return vs Nifty]))/_xlfn.STDEV.P(Table2[1M Return vs Nifty])</f>
        <v>1.1054850988049414</v>
      </c>
      <c r="K336">
        <v>-29.166200304997101</v>
      </c>
      <c r="L336">
        <f>(Table2[[#This Row],[6M Return vs Nifty]]-AVERAGE(Table2[6M Return vs Nifty]))/_xlfn.STDEV.P(Table2[6M Return vs Nifty])</f>
        <v>-1.1569744436007248</v>
      </c>
      <c r="M336">
        <v>-10.0961208161805</v>
      </c>
      <c r="N336">
        <f>(Table2[[#This Row],[1W Return vs Nifty]]-AVERAGE(Table2[1W Return vs Nifty]))/_xlfn.STDEV.P(Table2[1W Return vs Nifty])</f>
        <v>-1.166548814855461</v>
      </c>
      <c r="O336">
        <v>396.16</v>
      </c>
      <c r="P336">
        <v>395.26948796678403</v>
      </c>
      <c r="Q336">
        <v>381.70385336910402</v>
      </c>
      <c r="R336">
        <v>27.2051761790235</v>
      </c>
      <c r="S336" s="1">
        <f>(Table2[[#This Row],[Close Price]]-Table2[[#This Row],[20D EMA]])/Table2[[#This Row],[20D EMA]]</f>
        <v>-5.3917609046849786E-2</v>
      </c>
      <c r="T336" s="1">
        <f>(Table2[[#This Row],[Close Price]]-Table2[[#This Row],[50D EMA]])/Table2[[#This Row],[50D EMA]]</f>
        <v>-5.1786157520218569E-2</v>
      </c>
      <c r="U336" s="1">
        <f>(Table2[[#This Row],[Close Price]]-Table2[[#This Row],[200D EMA]])/Table2[[#This Row],[200D EMA]]</f>
        <v>-1.8086936529896784E-2</v>
      </c>
      <c r="V336">
        <v>1.0647601487454501</v>
      </c>
      <c r="W336">
        <v>366.25</v>
      </c>
      <c r="X336">
        <v>382</v>
      </c>
      <c r="Y336">
        <v>366.25</v>
      </c>
      <c r="Z336">
        <v>403.65</v>
      </c>
      <c r="AA336">
        <v>366.25</v>
      </c>
      <c r="AB336">
        <v>441.6</v>
      </c>
      <c r="AC336" s="1">
        <f>(Table2[[#This Row],[Close Price]]/Table2[[#This Row],[Day Low]])-1</f>
        <v>2.3344709897610949E-2</v>
      </c>
      <c r="AD336" s="1">
        <f>(Table2[[#This Row],[Day High]]/Table2[[#This Row],[Close Price]])-1</f>
        <v>1.9210245464247544E-2</v>
      </c>
      <c r="AE336" s="1">
        <f>(Table2[[#This Row],[Close Price]]/Table2[[#This Row],[Current Week Low]])-1</f>
        <v>2.3344709897610949E-2</v>
      </c>
      <c r="AF336" s="1">
        <f>(Table2[[#This Row],[Current Week High]]/Table2[[#This Row],[Close Price]])-1</f>
        <v>7.6974386339380807E-2</v>
      </c>
      <c r="AG336" s="1">
        <f>(Table2[[#This Row],[Close Price]]/Table2[[#This Row],[Current Month Low]])-1</f>
        <v>2.3344709897610949E-2</v>
      </c>
      <c r="AH336" s="1">
        <f>(Table2[[#This Row],[Current Month High]]/Table2[[#This Row],[Close Price]])-1</f>
        <v>0.17822838847385269</v>
      </c>
      <c r="AI336">
        <v>33.991462113127</v>
      </c>
      <c r="AJ336">
        <v>82.340063244952503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-0.13</v>
      </c>
      <c r="AM336" t="s">
        <v>3165</v>
      </c>
      <c r="AN336">
        <v>-4.2699999999999996</v>
      </c>
      <c r="AO336" t="s">
        <v>3165</v>
      </c>
      <c r="AP336">
        <v>0.11458349961282201</v>
      </c>
      <c r="AQ336">
        <f>(Table2[[#This Row],[Sharpe Ratio]]-AVERAGE(Table2[Sharpe Ratio]))/_xlfn.STDEV.P(Table2[Sharpe Ratio])</f>
        <v>0.63517478053064458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-0.19933336310588046</v>
      </c>
      <c r="AS336">
        <f>_xlfn.RANK.AVG(Table2[[#This Row],[1Y Return vs Nifty Z-Score]],Table2[1Y Return vs Nifty Z-Score])</f>
        <v>194</v>
      </c>
      <c r="AT336">
        <f>_xlfn.RANK.AVG(Table2[[#This Row],[6M Return vs Nifty Z-Score]],Table2[6M Return vs Nifty Z-Score])</f>
        <v>673</v>
      </c>
      <c r="AU336">
        <f>_xlfn.RANK.AVG(Table2[[#This Row],[Sharpe Ratio Z-Score]],Table2[Sharpe Ratio Z-Score])</f>
        <v>176</v>
      </c>
      <c r="AV336">
        <f>(Table2[[#This Row],[Rank 1Y]]+Table2[[#This Row],[Rank 6M]]+Table2[[#This Row],[Rank Sharpe]])/3</f>
        <v>347.66666666666669</v>
      </c>
    </row>
    <row r="337" spans="1:48" x14ac:dyDescent="0.3">
      <c r="A337" t="s">
        <v>1969</v>
      </c>
      <c r="B337" t="s">
        <v>1970</v>
      </c>
      <c r="C337" t="s">
        <v>3131</v>
      </c>
      <c r="D337" t="s">
        <v>117</v>
      </c>
      <c r="E337">
        <v>3442.4803115999998</v>
      </c>
      <c r="F337">
        <v>788.6</v>
      </c>
      <c r="G337">
        <v>48.496332633697897</v>
      </c>
      <c r="H337">
        <f>(Table2[[#This Row],[1Y Return vs Nifty]]-AVERAGE(Table2[1Y Return vs Nifty]))/_xlfn.STDEV.P(Table2[1Y Return vs Nifty])</f>
        <v>0.42438357723290443</v>
      </c>
      <c r="I337">
        <v>-4.1503138521419203</v>
      </c>
      <c r="J337">
        <f>(Table2[[#This Row],[1M Return vs Nifty]]-AVERAGE(Table2[1M Return vs Nifty]))/_xlfn.STDEV.P(Table2[1M Return vs Nifty])</f>
        <v>-0.29666164605593776</v>
      </c>
      <c r="K337">
        <v>-18.458564424867198</v>
      </c>
      <c r="L337">
        <f>(Table2[[#This Row],[6M Return vs Nifty]]-AVERAGE(Table2[6M Return vs Nifty]))/_xlfn.STDEV.P(Table2[6M Return vs Nifty])</f>
        <v>-0.78845172973291855</v>
      </c>
      <c r="M337">
        <v>-4.71856417505367</v>
      </c>
      <c r="N337">
        <f>(Table2[[#This Row],[1W Return vs Nifty]]-AVERAGE(Table2[1W Return vs Nifty]))/_xlfn.STDEV.P(Table2[1W Return vs Nifty])</f>
        <v>-0.10758118582004841</v>
      </c>
      <c r="O337">
        <v>818.09</v>
      </c>
      <c r="P337">
        <v>826.29171005822695</v>
      </c>
      <c r="Q337">
        <v>782.96324070054402</v>
      </c>
      <c r="R337">
        <v>34.7104159779404</v>
      </c>
      <c r="S337" s="1">
        <f>(Table2[[#This Row],[Close Price]]-Table2[[#This Row],[20D EMA]])/Table2[[#This Row],[20D EMA]]</f>
        <v>-3.6047378650270766E-2</v>
      </c>
      <c r="T337" s="1">
        <f>(Table2[[#This Row],[Close Price]]-Table2[[#This Row],[50D EMA]])/Table2[[#This Row],[50D EMA]]</f>
        <v>-4.5615500675386035E-2</v>
      </c>
      <c r="U337" s="1">
        <f>(Table2[[#This Row],[Close Price]]-Table2[[#This Row],[200D EMA]])/Table2[[#This Row],[200D EMA]]</f>
        <v>7.1992642903804796E-3</v>
      </c>
      <c r="V337">
        <v>0.36560789443035902</v>
      </c>
      <c r="W337">
        <v>759.05</v>
      </c>
      <c r="X337">
        <v>805.55</v>
      </c>
      <c r="Y337">
        <v>759.05</v>
      </c>
      <c r="Z337">
        <v>826.55</v>
      </c>
      <c r="AA337">
        <v>759.05</v>
      </c>
      <c r="AB337">
        <v>902</v>
      </c>
      <c r="AC337" s="1">
        <f>(Table2[[#This Row],[Close Price]]/Table2[[#This Row],[Day Low]])-1</f>
        <v>3.8930241749555394E-2</v>
      </c>
      <c r="AD337" s="1">
        <f>(Table2[[#This Row],[Day High]]/Table2[[#This Row],[Close Price]])-1</f>
        <v>2.1493786457012387E-2</v>
      </c>
      <c r="AE337" s="1">
        <f>(Table2[[#This Row],[Close Price]]/Table2[[#This Row],[Current Week Low]])-1</f>
        <v>3.8930241749555394E-2</v>
      </c>
      <c r="AF337" s="1">
        <f>(Table2[[#This Row],[Current Week High]]/Table2[[#This Row],[Close Price]])-1</f>
        <v>4.8123256403753478E-2</v>
      </c>
      <c r="AG337" s="1">
        <f>(Table2[[#This Row],[Close Price]]/Table2[[#This Row],[Current Month Low]])-1</f>
        <v>3.8930241749555394E-2</v>
      </c>
      <c r="AH337" s="1">
        <f>(Table2[[#This Row],[Current Month High]]/Table2[[#This Row],[Close Price]])-1</f>
        <v>0.14379913771240171</v>
      </c>
      <c r="AI337">
        <v>37.331980725336003</v>
      </c>
      <c r="AJ337">
        <v>86.210153482880699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-0.1</v>
      </c>
      <c r="AM337" t="s">
        <v>3165</v>
      </c>
      <c r="AN337">
        <v>-2.5</v>
      </c>
      <c r="AO337" t="s">
        <v>3165</v>
      </c>
      <c r="AP337">
        <v>8.4518925999206004E-2</v>
      </c>
      <c r="AQ337">
        <f>(Table2[[#This Row],[Sharpe Ratio]]-AVERAGE(Table2[Sharpe Ratio]))/_xlfn.STDEV.P(Table2[Sharpe Ratio])</f>
        <v>0.28144836498419856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182</v>
      </c>
      <c r="AT337">
        <f>_xlfn.RANK.AVG(Table2[[#This Row],[6M Return vs Nifty Z-Score]],Table2[6M Return vs Nifty Z-Score])</f>
        <v>590</v>
      </c>
      <c r="AU337">
        <f>_xlfn.RANK.AVG(Table2[[#This Row],[Sharpe Ratio Z-Score]],Table2[Sharpe Ratio Z-Score])</f>
        <v>271</v>
      </c>
      <c r="AV337">
        <f>(Table2[[#This Row],[Rank 1Y]]+Table2[[#This Row],[Rank 6M]]+Table2[[#This Row],[Rank Sharpe]])/3</f>
        <v>347.66666666666669</v>
      </c>
    </row>
    <row r="338" spans="1:48" x14ac:dyDescent="0.3">
      <c r="A338" t="s">
        <v>106</v>
      </c>
      <c r="B338" t="s">
        <v>107</v>
      </c>
      <c r="C338" t="s">
        <v>3125</v>
      </c>
      <c r="D338" t="s">
        <v>108</v>
      </c>
      <c r="E338">
        <v>269618.16808037902</v>
      </c>
      <c r="F338">
        <v>1702.1</v>
      </c>
      <c r="G338">
        <v>66.516135105943107</v>
      </c>
      <c r="H338">
        <f>(Table2[[#This Row],[1Y Return vs Nifty]]-AVERAGE(Table2[1Y Return vs Nifty]))/_xlfn.STDEV.P(Table2[1Y Return vs Nifty])</f>
        <v>0.73284364594087348</v>
      </c>
      <c r="I338">
        <v>-11.0844330877299</v>
      </c>
      <c r="J338">
        <f>(Table2[[#This Row],[1M Return vs Nifty]]-AVERAGE(Table2[1M Return vs Nifty]))/_xlfn.STDEV.P(Table2[1M Return vs Nifty])</f>
        <v>-1.0942954825727407</v>
      </c>
      <c r="K338">
        <v>-15.5357819779979</v>
      </c>
      <c r="L338">
        <f>(Table2[[#This Row],[6M Return vs Nifty]]-AVERAGE(Table2[6M Return vs Nifty]))/_xlfn.STDEV.P(Table2[6M Return vs Nifty])</f>
        <v>-0.68785886951395547</v>
      </c>
      <c r="M338">
        <v>-2.1469504149854899</v>
      </c>
      <c r="N338">
        <f>(Table2[[#This Row],[1W Return vs Nifty]]-AVERAGE(Table2[1W Return vs Nifty]))/_xlfn.STDEV.P(Table2[1W Return vs Nifty])</f>
        <v>0.39883016566012935</v>
      </c>
      <c r="O338">
        <v>1788.22</v>
      </c>
      <c r="P338">
        <v>1829.5947183180001</v>
      </c>
      <c r="Q338">
        <v>1741.4317704203099</v>
      </c>
      <c r="R338">
        <v>28.477416693064001</v>
      </c>
      <c r="S338" s="1">
        <f>(Table2[[#This Row],[Close Price]]-Table2[[#This Row],[20D EMA]])/Table2[[#This Row],[20D EMA]]</f>
        <v>-4.8159622417823372E-2</v>
      </c>
      <c r="T338" s="1">
        <f>(Table2[[#This Row],[Close Price]]-Table2[[#This Row],[50D EMA]])/Table2[[#This Row],[50D EMA]]</f>
        <v>-6.968467772754057E-2</v>
      </c>
      <c r="U338" s="1">
        <f>(Table2[[#This Row],[Close Price]]-Table2[[#This Row],[200D EMA]])/Table2[[#This Row],[200D EMA]]</f>
        <v>-2.2585880818527245E-2</v>
      </c>
      <c r="V338">
        <v>0.28928817490687597</v>
      </c>
      <c r="W338">
        <v>1627.85</v>
      </c>
      <c r="X338">
        <v>1725</v>
      </c>
      <c r="Y338">
        <v>1627.85</v>
      </c>
      <c r="Z338">
        <v>1753</v>
      </c>
      <c r="AA338">
        <v>1627.85</v>
      </c>
      <c r="AB338">
        <v>1929.55</v>
      </c>
      <c r="AC338" s="1">
        <f>(Table2[[#This Row],[Close Price]]/Table2[[#This Row],[Day Low]])-1</f>
        <v>4.5612310716589333E-2</v>
      </c>
      <c r="AD338" s="1">
        <f>(Table2[[#This Row],[Day High]]/Table2[[#This Row],[Close Price]])-1</f>
        <v>1.3453968626990331E-2</v>
      </c>
      <c r="AE338" s="1">
        <f>(Table2[[#This Row],[Close Price]]/Table2[[#This Row],[Current Week Low]])-1</f>
        <v>4.5612310716589333E-2</v>
      </c>
      <c r="AF338" s="1">
        <f>(Table2[[#This Row],[Current Week High]]/Table2[[#This Row],[Close Price]])-1</f>
        <v>2.9904235943834179E-2</v>
      </c>
      <c r="AG338" s="1">
        <f>(Table2[[#This Row],[Close Price]]/Table2[[#This Row],[Current Month Low]])-1</f>
        <v>4.5612310716589333E-2</v>
      </c>
      <c r="AH338" s="1">
        <f>(Table2[[#This Row],[Current Month High]]/Table2[[#This Row],[Close Price]])-1</f>
        <v>0.13362904647200513</v>
      </c>
      <c r="AI338">
        <v>27.730450619822498</v>
      </c>
      <c r="AJ338">
        <v>108.70578137453199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0.03</v>
      </c>
      <c r="AM338" t="s">
        <v>3166</v>
      </c>
      <c r="AN338">
        <v>-2.87</v>
      </c>
      <c r="AO338" t="s">
        <v>3165</v>
      </c>
      <c r="AP338">
        <v>4.9692743498513998E-2</v>
      </c>
      <c r="AQ338">
        <f>(Table2[[#This Row],[Sharpe Ratio]]-AVERAGE(Table2[Sharpe Ratio]))/_xlfn.STDEV.P(Table2[Sharpe Ratio])</f>
        <v>-0.12830102516038669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125</v>
      </c>
      <c r="AT338">
        <f>_xlfn.RANK.AVG(Table2[[#This Row],[6M Return vs Nifty Z-Score]],Table2[6M Return vs Nifty Z-Score])</f>
        <v>549</v>
      </c>
      <c r="AU338">
        <f>_xlfn.RANK.AVG(Table2[[#This Row],[Sharpe Ratio Z-Score]],Table2[Sharpe Ratio Z-Score])</f>
        <v>370</v>
      </c>
      <c r="AV338">
        <f>(Table2[[#This Row],[Rank 1Y]]+Table2[[#This Row],[Rank 6M]]+Table2[[#This Row],[Rank Sharpe]])/3</f>
        <v>348</v>
      </c>
    </row>
    <row r="339" spans="1:48" x14ac:dyDescent="0.3">
      <c r="A339" t="s">
        <v>386</v>
      </c>
      <c r="B339" t="s">
        <v>387</v>
      </c>
      <c r="C339" t="s">
        <v>3119</v>
      </c>
      <c r="D339" t="s">
        <v>21</v>
      </c>
      <c r="E339">
        <v>59017.79312568</v>
      </c>
      <c r="F339">
        <v>3119.85</v>
      </c>
      <c r="G339">
        <v>20.354307917321599</v>
      </c>
      <c r="H339">
        <f>(Table2[[#This Row],[1Y Return vs Nifty]]-AVERAGE(Table2[1Y Return vs Nifty]))/_xlfn.STDEV.P(Table2[1Y Return vs Nifty])</f>
        <v>-5.734705721578786E-2</v>
      </c>
      <c r="I339">
        <v>3.3539723940269699</v>
      </c>
      <c r="J339">
        <f>(Table2[[#This Row],[1M Return vs Nifty]]-AVERAGE(Table2[1M Return vs Nifty]))/_xlfn.STDEV.P(Table2[1M Return vs Nifty])</f>
        <v>0.56655867443288521</v>
      </c>
      <c r="K339">
        <v>29.815519588437699</v>
      </c>
      <c r="L339">
        <f>(Table2[[#This Row],[6M Return vs Nifty]]-AVERAGE(Table2[6M Return vs Nifty]))/_xlfn.STDEV.P(Table2[6M Return vs Nifty])</f>
        <v>0.8729884470925352</v>
      </c>
      <c r="M339">
        <v>3.8066396638499702</v>
      </c>
      <c r="N339">
        <f>(Table2[[#This Row],[1W Return vs Nifty]]-AVERAGE(Table2[1W Return vs Nifty]))/_xlfn.STDEV.P(Table2[1W Return vs Nifty])</f>
        <v>1.5712323532662917</v>
      </c>
      <c r="O339">
        <v>2991.76</v>
      </c>
      <c r="P339">
        <v>2953.4572424142302</v>
      </c>
      <c r="Q339">
        <v>2687.6141527121599</v>
      </c>
      <c r="R339">
        <v>64.828578885249698</v>
      </c>
      <c r="S339" s="1">
        <f>(Table2[[#This Row],[Close Price]]-Table2[[#This Row],[20D EMA]])/Table2[[#This Row],[20D EMA]]</f>
        <v>4.2814263176190498E-2</v>
      </c>
      <c r="T339" s="1">
        <f>(Table2[[#This Row],[Close Price]]-Table2[[#This Row],[50D EMA]])/Table2[[#This Row],[50D EMA]]</f>
        <v>5.6338299128297541E-2</v>
      </c>
      <c r="U339" s="1">
        <f>(Table2[[#This Row],[Close Price]]-Table2[[#This Row],[200D EMA]])/Table2[[#This Row],[200D EMA]]</f>
        <v>0.16082511206143804</v>
      </c>
      <c r="V339">
        <v>1.3921092263272801</v>
      </c>
      <c r="W339">
        <v>2977.7</v>
      </c>
      <c r="X339">
        <v>3144.75</v>
      </c>
      <c r="Y339">
        <v>2965.5</v>
      </c>
      <c r="Z339">
        <v>3144.75</v>
      </c>
      <c r="AA339">
        <v>2836.6</v>
      </c>
      <c r="AB339">
        <v>3144.75</v>
      </c>
      <c r="AC339" s="1">
        <f>(Table2[[#This Row],[Close Price]]/Table2[[#This Row],[Day Low]])-1</f>
        <v>4.7738187191456616E-2</v>
      </c>
      <c r="AD339" s="1">
        <f>(Table2[[#This Row],[Day High]]/Table2[[#This Row],[Close Price]])-1</f>
        <v>7.9811529400453107E-3</v>
      </c>
      <c r="AE339" s="1">
        <f>(Table2[[#This Row],[Close Price]]/Table2[[#This Row],[Current Week Low]])-1</f>
        <v>5.2048558421851299E-2</v>
      </c>
      <c r="AF339" s="1">
        <f>(Table2[[#This Row],[Current Week High]]/Table2[[#This Row],[Close Price]])-1</f>
        <v>7.9811529400453107E-3</v>
      </c>
      <c r="AG339" s="1">
        <f>(Table2[[#This Row],[Close Price]]/Table2[[#This Row],[Current Month Low]])-1</f>
        <v>9.9855460762885206E-2</v>
      </c>
      <c r="AH339" s="1">
        <f>(Table2[[#This Row],[Current Month High]]/Table2[[#This Row],[Close Price]])-1</f>
        <v>7.9811529400453107E-3</v>
      </c>
      <c r="AI339">
        <v>2.1779893264099299</v>
      </c>
      <c r="AJ339">
        <v>50.782949108307903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7.0000000000000007E-2</v>
      </c>
      <c r="AM339" t="s">
        <v>3166</v>
      </c>
      <c r="AN339">
        <v>8.5399999999999991</v>
      </c>
      <c r="AO339" t="s">
        <v>3166</v>
      </c>
      <c r="AP339">
        <v>-3.6866051722810003E-2</v>
      </c>
      <c r="AQ339">
        <f>(Table2[[#This Row],[Sharpe Ratio]]-AVERAGE(Table2[Sharpe Ratio]))/_xlfn.STDEV.P(Table2[Sharpe Ratio])</f>
        <v>-1.1467133519459252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1.806719065629999</v>
      </c>
      <c r="AS339">
        <f>_xlfn.RANK.AVG(Table2[[#This Row],[1Y Return vs Nifty Z-Score]],Table2[1Y Return vs Nifty Z-Score])</f>
        <v>307</v>
      </c>
      <c r="AT339">
        <f>_xlfn.RANK.AVG(Table2[[#This Row],[6M Return vs Nifty Z-Score]],Table2[6M Return vs Nifty Z-Score])</f>
        <v>100</v>
      </c>
      <c r="AU339">
        <f>_xlfn.RANK.AVG(Table2[[#This Row],[Sharpe Ratio Z-Score]],Table2[Sharpe Ratio Z-Score])</f>
        <v>637</v>
      </c>
      <c r="AV339">
        <f>(Table2[[#This Row],[Rank 1Y]]+Table2[[#This Row],[Rank 6M]]+Table2[[#This Row],[Rank Sharpe]])/3</f>
        <v>348</v>
      </c>
    </row>
    <row r="340" spans="1:48" x14ac:dyDescent="0.3">
      <c r="A340" t="s">
        <v>645</v>
      </c>
      <c r="B340" t="s">
        <v>646</v>
      </c>
      <c r="C340" t="s">
        <v>3127</v>
      </c>
      <c r="D340" t="s">
        <v>647</v>
      </c>
      <c r="E340">
        <v>28270.947224700001</v>
      </c>
      <c r="F340">
        <v>292.35000000000002</v>
      </c>
      <c r="G340">
        <v>79.006755238239194</v>
      </c>
      <c r="H340">
        <f>(Table2[[#This Row],[1Y Return vs Nifty]]-AVERAGE(Table2[1Y Return vs Nifty]))/_xlfn.STDEV.P(Table2[1Y Return vs Nifty])</f>
        <v>0.94665606425941573</v>
      </c>
      <c r="I340">
        <v>-5.5333543121200304</v>
      </c>
      <c r="J340">
        <f>(Table2[[#This Row],[1M Return vs Nifty]]-AVERAGE(Table2[1M Return vs Nifty]))/_xlfn.STDEV.P(Table2[1M Return vs Nifty])</f>
        <v>-0.45575320919038115</v>
      </c>
      <c r="K340">
        <v>-30.664967066146801</v>
      </c>
      <c r="L340">
        <f>(Table2[[#This Row],[6M Return vs Nifty]]-AVERAGE(Table2[6M Return vs Nifty]))/_xlfn.STDEV.P(Table2[6M Return vs Nifty])</f>
        <v>-1.2085572206447877</v>
      </c>
      <c r="M340">
        <v>-5.6944117434820702</v>
      </c>
      <c r="N340">
        <f>(Table2[[#This Row],[1W Return vs Nifty]]-AVERAGE(Table2[1W Return vs Nifty]))/_xlfn.STDEV.P(Table2[1W Return vs Nifty])</f>
        <v>-0.29974856866737359</v>
      </c>
      <c r="O340">
        <v>317.38</v>
      </c>
      <c r="P340">
        <v>320.77063265924897</v>
      </c>
      <c r="Q340">
        <v>298.519596584032</v>
      </c>
      <c r="R340">
        <v>24.121444466085201</v>
      </c>
      <c r="S340" s="1">
        <f>(Table2[[#This Row],[Close Price]]-Table2[[#This Row],[20D EMA]])/Table2[[#This Row],[20D EMA]]</f>
        <v>-7.8864452706534666E-2</v>
      </c>
      <c r="T340" s="1">
        <f>(Table2[[#This Row],[Close Price]]-Table2[[#This Row],[50D EMA]])/Table2[[#This Row],[50D EMA]]</f>
        <v>-8.8601105480375655E-2</v>
      </c>
      <c r="U340" s="1">
        <f>(Table2[[#This Row],[Close Price]]-Table2[[#This Row],[200D EMA]])/Table2[[#This Row],[200D EMA]]</f>
        <v>-2.0667308460251329E-2</v>
      </c>
      <c r="V340">
        <v>0.58395669021776397</v>
      </c>
      <c r="W340">
        <v>286.2</v>
      </c>
      <c r="X340">
        <v>297</v>
      </c>
      <c r="Y340">
        <v>285.10000000000002</v>
      </c>
      <c r="Z340">
        <v>325</v>
      </c>
      <c r="AA340">
        <v>285.10000000000002</v>
      </c>
      <c r="AB340">
        <v>353</v>
      </c>
      <c r="AC340" s="1">
        <f>(Table2[[#This Row],[Close Price]]/Table2[[#This Row],[Day Low]])-1</f>
        <v>2.1488469601677274E-2</v>
      </c>
      <c r="AD340" s="1">
        <f>(Table2[[#This Row],[Day High]]/Table2[[#This Row],[Close Price]])-1</f>
        <v>1.5905592611595631E-2</v>
      </c>
      <c r="AE340" s="1">
        <f>(Table2[[#This Row],[Close Price]]/Table2[[#This Row],[Current Week Low]])-1</f>
        <v>2.5429673798667229E-2</v>
      </c>
      <c r="AF340" s="1">
        <f>(Table2[[#This Row],[Current Week High]]/Table2[[#This Row],[Close Price]])-1</f>
        <v>0.11168120403625781</v>
      </c>
      <c r="AG340" s="1">
        <f>(Table2[[#This Row],[Close Price]]/Table2[[#This Row],[Current Month Low]])-1</f>
        <v>2.5429673798667229E-2</v>
      </c>
      <c r="AH340" s="1">
        <f>(Table2[[#This Row],[Current Month High]]/Table2[[#This Row],[Close Price]])-1</f>
        <v>0.20745681546091999</v>
      </c>
      <c r="AI340">
        <v>42.2267829656233</v>
      </c>
      <c r="AJ340">
        <v>115.517876889052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-0.04</v>
      </c>
      <c r="AM340" t="s">
        <v>3165</v>
      </c>
      <c r="AN340">
        <v>-6.18</v>
      </c>
      <c r="AO340" t="s">
        <v>3165</v>
      </c>
      <c r="AP340">
        <v>9.0749857255051997E-2</v>
      </c>
      <c r="AQ340">
        <f>(Table2[[#This Row],[Sharpe Ratio]]-AVERAGE(Table2[Sharpe Ratio]))/_xlfn.STDEV.P(Table2[Sharpe Ratio])</f>
        <v>0.35475873375818057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109</v>
      </c>
      <c r="AT340">
        <f>_xlfn.RANK.AVG(Table2[[#This Row],[6M Return vs Nifty Z-Score]],Table2[6M Return vs Nifty Z-Score])</f>
        <v>681</v>
      </c>
      <c r="AU340">
        <f>_xlfn.RANK.AVG(Table2[[#This Row],[Sharpe Ratio Z-Score]],Table2[Sharpe Ratio Z-Score])</f>
        <v>254</v>
      </c>
      <c r="AV340">
        <f>(Table2[[#This Row],[Rank 1Y]]+Table2[[#This Row],[Rank 6M]]+Table2[[#This Row],[Rank Sharpe]])/3</f>
        <v>348</v>
      </c>
    </row>
    <row r="341" spans="1:48" x14ac:dyDescent="0.3">
      <c r="A341" t="s">
        <v>333</v>
      </c>
      <c r="B341" t="s">
        <v>334</v>
      </c>
      <c r="C341" t="s">
        <v>3120</v>
      </c>
      <c r="D341" t="s">
        <v>54</v>
      </c>
      <c r="E341">
        <v>77283.806336954993</v>
      </c>
      <c r="F341">
        <v>1925.05</v>
      </c>
      <c r="G341">
        <v>23.630648422141199</v>
      </c>
      <c r="H341">
        <f>(Table2[[#This Row],[1Y Return vs Nifty]]-AVERAGE(Table2[1Y Return vs Nifty]))/_xlfn.STDEV.P(Table2[1Y Return vs Nifty])</f>
        <v>-1.2631895494273518E-3</v>
      </c>
      <c r="I341">
        <v>1.5824897815174701</v>
      </c>
      <c r="J341">
        <f>(Table2[[#This Row],[1M Return vs Nifty]]-AVERAGE(Table2[1M Return vs Nifty]))/_xlfn.STDEV.P(Table2[1M Return vs Nifty])</f>
        <v>0.36278449280548408</v>
      </c>
      <c r="K341">
        <v>9.7707951909661102</v>
      </c>
      <c r="L341">
        <f>(Table2[[#This Row],[6M Return vs Nifty]]-AVERAGE(Table2[6M Return vs Nifty]))/_xlfn.STDEV.P(Table2[6M Return vs Nifty])</f>
        <v>0.18311289319960253</v>
      </c>
      <c r="M341">
        <v>-0.55359830141279498</v>
      </c>
      <c r="N341">
        <f>(Table2[[#This Row],[1W Return vs Nifty]]-AVERAGE(Table2[1W Return vs Nifty]))/_xlfn.STDEV.P(Table2[1W Return vs Nifty])</f>
        <v>0.71259874543190393</v>
      </c>
      <c r="O341">
        <v>1951.61</v>
      </c>
      <c r="P341">
        <v>1936.2776450214899</v>
      </c>
      <c r="Q341">
        <v>1728.79621843939</v>
      </c>
      <c r="R341">
        <v>40.650591636280502</v>
      </c>
      <c r="S341" s="1">
        <f>(Table2[[#This Row],[Close Price]]-Table2[[#This Row],[20D EMA]])/Table2[[#This Row],[20D EMA]]</f>
        <v>-1.3609276443551708E-2</v>
      </c>
      <c r="T341" s="1">
        <f>(Table2[[#This Row],[Close Price]]-Table2[[#This Row],[50D EMA]])/Table2[[#This Row],[50D EMA]]</f>
        <v>-5.7985718372353173E-3</v>
      </c>
      <c r="U341" s="1">
        <f>(Table2[[#This Row],[Close Price]]-Table2[[#This Row],[200D EMA]])/Table2[[#This Row],[200D EMA]]</f>
        <v>0.11352048290444036</v>
      </c>
      <c r="V341">
        <v>0.56770125969629004</v>
      </c>
      <c r="W341">
        <v>1890.05</v>
      </c>
      <c r="X341">
        <v>1956.65</v>
      </c>
      <c r="Y341">
        <v>1890.05</v>
      </c>
      <c r="Z341">
        <v>1988.45</v>
      </c>
      <c r="AA341">
        <v>1868.05</v>
      </c>
      <c r="AB341">
        <v>2009.45</v>
      </c>
      <c r="AC341" s="1">
        <f>(Table2[[#This Row],[Close Price]]/Table2[[#This Row],[Day Low]])-1</f>
        <v>1.8518028623581317E-2</v>
      </c>
      <c r="AD341" s="1">
        <f>(Table2[[#This Row],[Day High]]/Table2[[#This Row],[Close Price]])-1</f>
        <v>1.6415158047842882E-2</v>
      </c>
      <c r="AE341" s="1">
        <f>(Table2[[#This Row],[Close Price]]/Table2[[#This Row],[Current Week Low]])-1</f>
        <v>1.8518028623581317E-2</v>
      </c>
      <c r="AF341" s="1">
        <f>(Table2[[#This Row],[Current Week High]]/Table2[[#This Row],[Close Price]])-1</f>
        <v>3.2934209501051859E-2</v>
      </c>
      <c r="AG341" s="1">
        <f>(Table2[[#This Row],[Close Price]]/Table2[[#This Row],[Current Month Low]])-1</f>
        <v>3.0513101897700734E-2</v>
      </c>
      <c r="AH341" s="1">
        <f>(Table2[[#This Row],[Current Month High]]/Table2[[#This Row],[Close Price]])-1</f>
        <v>4.3843017064491896E-2</v>
      </c>
      <c r="AI341">
        <v>7.9842082023843401</v>
      </c>
      <c r="AJ341">
        <v>58.3100328947368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0.01</v>
      </c>
      <c r="AM341" t="s">
        <v>3166</v>
      </c>
      <c r="AN341">
        <v>2.29</v>
      </c>
      <c r="AO341" t="s">
        <v>3166</v>
      </c>
      <c r="AP341">
        <v>8.5312782226489997E-3</v>
      </c>
      <c r="AQ341">
        <f>(Table2[[#This Row],[Sharpe Ratio]]-AVERAGE(Table2[Sharpe Ratio]))/_xlfn.STDEV.P(Table2[Sharpe Ratio])</f>
        <v>-0.61258853769231802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0.64464440419524516</v>
      </c>
      <c r="AS341">
        <f>_xlfn.RANK.AVG(Table2[[#This Row],[1Y Return vs Nifty Z-Score]],Table2[1Y Return vs Nifty Z-Score])</f>
        <v>292</v>
      </c>
      <c r="AT341">
        <f>_xlfn.RANK.AVG(Table2[[#This Row],[6M Return vs Nifty Z-Score]],Table2[6M Return vs Nifty Z-Score])</f>
        <v>263</v>
      </c>
      <c r="AU341">
        <f>_xlfn.RANK.AVG(Table2[[#This Row],[Sharpe Ratio Z-Score]],Table2[Sharpe Ratio Z-Score])</f>
        <v>491</v>
      </c>
      <c r="AV341">
        <f>(Table2[[#This Row],[Rank 1Y]]+Table2[[#This Row],[Rank 6M]]+Table2[[#This Row],[Rank Sharpe]])/3</f>
        <v>348.66666666666669</v>
      </c>
    </row>
    <row r="342" spans="1:48" x14ac:dyDescent="0.3">
      <c r="A342" t="s">
        <v>289</v>
      </c>
      <c r="B342" t="s">
        <v>290</v>
      </c>
      <c r="C342" t="s">
        <v>3127</v>
      </c>
      <c r="D342" t="s">
        <v>117</v>
      </c>
      <c r="E342">
        <v>92623.346820809995</v>
      </c>
      <c r="F342">
        <v>915.45</v>
      </c>
      <c r="G342">
        <v>16.2769032061762</v>
      </c>
      <c r="H342">
        <f>(Table2[[#This Row],[1Y Return vs Nifty]]-AVERAGE(Table2[1Y Return vs Nifty]))/_xlfn.STDEV.P(Table2[1Y Return vs Nifty])</f>
        <v>-0.12714341260244039</v>
      </c>
      <c r="I342">
        <v>-4.5237241588592099</v>
      </c>
      <c r="J342">
        <f>(Table2[[#This Row],[1M Return vs Nifty]]-AVERAGE(Table2[1M Return vs Nifty]))/_xlfn.STDEV.P(Table2[1M Return vs Nifty])</f>
        <v>-0.33961514677066434</v>
      </c>
      <c r="K342">
        <v>-8.6276290953884605</v>
      </c>
      <c r="L342">
        <f>(Table2[[#This Row],[6M Return vs Nifty]]-AVERAGE(Table2[6M Return vs Nifty]))/_xlfn.STDEV.P(Table2[6M Return vs Nifty])</f>
        <v>-0.45010225576533275</v>
      </c>
      <c r="M342">
        <v>-3.5279119081555299</v>
      </c>
      <c r="N342">
        <f>(Table2[[#This Row],[1W Return vs Nifty]]-AVERAGE(Table2[1W Return vs Nifty]))/_xlfn.STDEV.P(Table2[1W Return vs Nifty])</f>
        <v>0.12688630419946309</v>
      </c>
      <c r="O342">
        <v>972.56</v>
      </c>
      <c r="P342">
        <v>982.31780873173398</v>
      </c>
      <c r="Q342">
        <v>915.118232506514</v>
      </c>
      <c r="R342">
        <v>30.930080577302899</v>
      </c>
      <c r="S342" s="1">
        <f>(Table2[[#This Row],[Close Price]]-Table2[[#This Row],[20D EMA]])/Table2[[#This Row],[20D EMA]]</f>
        <v>-5.8721312823887373E-2</v>
      </c>
      <c r="T342" s="1">
        <f>(Table2[[#This Row],[Close Price]]-Table2[[#This Row],[50D EMA]])/Table2[[#This Row],[50D EMA]]</f>
        <v>-6.8071461330897226E-2</v>
      </c>
      <c r="U342" s="1">
        <f>(Table2[[#This Row],[Close Price]]-Table2[[#This Row],[200D EMA]])/Table2[[#This Row],[200D EMA]]</f>
        <v>3.6254057858439514E-4</v>
      </c>
      <c r="V342">
        <v>1.40073150063396</v>
      </c>
      <c r="W342">
        <v>896.75</v>
      </c>
      <c r="X342">
        <v>925.7</v>
      </c>
      <c r="Y342">
        <v>896.75</v>
      </c>
      <c r="Z342">
        <v>973.65</v>
      </c>
      <c r="AA342">
        <v>896.75</v>
      </c>
      <c r="AB342">
        <v>1069</v>
      </c>
      <c r="AC342" s="1">
        <f>(Table2[[#This Row],[Close Price]]/Table2[[#This Row],[Day Low]])-1</f>
        <v>2.0853080568720372E-2</v>
      </c>
      <c r="AD342" s="1">
        <f>(Table2[[#This Row],[Day High]]/Table2[[#This Row],[Close Price]])-1</f>
        <v>1.1196679228794526E-2</v>
      </c>
      <c r="AE342" s="1">
        <f>(Table2[[#This Row],[Close Price]]/Table2[[#This Row],[Current Week Low]])-1</f>
        <v>2.0853080568720372E-2</v>
      </c>
      <c r="AF342" s="1">
        <f>(Table2[[#This Row],[Current Week High]]/Table2[[#This Row],[Close Price]])-1</f>
        <v>6.3575290840570231E-2</v>
      </c>
      <c r="AG342" s="1">
        <f>(Table2[[#This Row],[Close Price]]/Table2[[#This Row],[Current Month Low]])-1</f>
        <v>2.0853080568720372E-2</v>
      </c>
      <c r="AH342" s="1">
        <f>(Table2[[#This Row],[Current Month High]]/Table2[[#This Row],[Close Price]])-1</f>
        <v>0.16773171664208864</v>
      </c>
      <c r="AI342">
        <v>19.8317767218307</v>
      </c>
      <c r="AJ342">
        <v>57.401994497936698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-0.05</v>
      </c>
      <c r="AM342" t="s">
        <v>3165</v>
      </c>
      <c r="AN342">
        <v>-8.51</v>
      </c>
      <c r="AO342" t="s">
        <v>3165</v>
      </c>
      <c r="AP342">
        <v>9.5648618813574005E-2</v>
      </c>
      <c r="AQ342">
        <f>(Table2[[#This Row],[Sharpe Ratio]]-AVERAGE(Table2[Sharpe Ratio]))/_xlfn.STDEV.P(Table2[Sharpe Ratio])</f>
        <v>0.41239538575207185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339</v>
      </c>
      <c r="AT342">
        <f>_xlfn.RANK.AVG(Table2[[#This Row],[6M Return vs Nifty Z-Score]],Table2[6M Return vs Nifty Z-Score])</f>
        <v>475</v>
      </c>
      <c r="AU342">
        <f>_xlfn.RANK.AVG(Table2[[#This Row],[Sharpe Ratio Z-Score]],Table2[Sharpe Ratio Z-Score])</f>
        <v>237</v>
      </c>
      <c r="AV342">
        <f>(Table2[[#This Row],[Rank 1Y]]+Table2[[#This Row],[Rank 6M]]+Table2[[#This Row],[Rank Sharpe]])/3</f>
        <v>350.33333333333331</v>
      </c>
    </row>
    <row r="343" spans="1:48" x14ac:dyDescent="0.3">
      <c r="A343" t="s">
        <v>1013</v>
      </c>
      <c r="B343" t="s">
        <v>1014</v>
      </c>
      <c r="C343" t="s">
        <v>3126</v>
      </c>
      <c r="D343" t="s">
        <v>231</v>
      </c>
      <c r="E343">
        <v>13499.818814389901</v>
      </c>
      <c r="F343">
        <v>1644.7</v>
      </c>
      <c r="G343">
        <v>23.1741714035971</v>
      </c>
      <c r="H343">
        <f>(Table2[[#This Row],[1Y Return vs Nifty]]-AVERAGE(Table2[1Y Return vs Nifty]))/_xlfn.STDEV.P(Table2[1Y Return vs Nifty])</f>
        <v>-9.0770894365429233E-3</v>
      </c>
      <c r="I343">
        <v>2.1839152303648999</v>
      </c>
      <c r="J343">
        <f>(Table2[[#This Row],[1M Return vs Nifty]]-AVERAGE(Table2[1M Return vs Nifty]))/_xlfn.STDEV.P(Table2[1M Return vs Nifty])</f>
        <v>0.43196664440174781</v>
      </c>
      <c r="K343">
        <v>-16.217097064973199</v>
      </c>
      <c r="L343">
        <f>(Table2[[#This Row],[6M Return vs Nifty]]-AVERAGE(Table2[6M Return vs Nifty]))/_xlfn.STDEV.P(Table2[6M Return vs Nifty])</f>
        <v>-0.71130756422696351</v>
      </c>
      <c r="M343">
        <v>-3.8992968946479598</v>
      </c>
      <c r="N343">
        <f>(Table2[[#This Row],[1W Return vs Nifty]]-AVERAGE(Table2[1W Return vs Nifty]))/_xlfn.STDEV.P(Table2[1W Return vs Nifty])</f>
        <v>5.3751848376636609E-2</v>
      </c>
      <c r="O343">
        <v>1675.32</v>
      </c>
      <c r="P343">
        <v>1665.7860733319801</v>
      </c>
      <c r="Q343">
        <v>1619.4625264328099</v>
      </c>
      <c r="R343">
        <v>43.221515771097401</v>
      </c>
      <c r="S343" s="1">
        <f>(Table2[[#This Row],[Close Price]]-Table2[[#This Row],[20D EMA]])/Table2[[#This Row],[20D EMA]]</f>
        <v>-1.8277105269440999E-2</v>
      </c>
      <c r="T343" s="1">
        <f>(Table2[[#This Row],[Close Price]]-Table2[[#This Row],[50D EMA]])/Table2[[#This Row],[50D EMA]]</f>
        <v>-1.2658332104915938E-2</v>
      </c>
      <c r="U343" s="1">
        <f>(Table2[[#This Row],[Close Price]]-Table2[[#This Row],[200D EMA]])/Table2[[#This Row],[200D EMA]]</f>
        <v>1.5583857702950817E-2</v>
      </c>
      <c r="V343">
        <v>1.2154315417972399</v>
      </c>
      <c r="W343">
        <v>1612.55</v>
      </c>
      <c r="X343">
        <v>1716</v>
      </c>
      <c r="Y343">
        <v>1607.6</v>
      </c>
      <c r="Z343">
        <v>1738.8</v>
      </c>
      <c r="AA343">
        <v>1552.7</v>
      </c>
      <c r="AB343">
        <v>1787</v>
      </c>
      <c r="AC343" s="1">
        <f>(Table2[[#This Row],[Close Price]]/Table2[[#This Row],[Day Low]])-1</f>
        <v>1.9937366283216074E-2</v>
      </c>
      <c r="AD343" s="1">
        <f>(Table2[[#This Row],[Day High]]/Table2[[#This Row],[Close Price]])-1</f>
        <v>4.3351371070711853E-2</v>
      </c>
      <c r="AE343" s="1">
        <f>(Table2[[#This Row],[Close Price]]/Table2[[#This Row],[Current Week Low]])-1</f>
        <v>2.3077880069669154E-2</v>
      </c>
      <c r="AF343" s="1">
        <f>(Table2[[#This Row],[Current Week High]]/Table2[[#This Row],[Close Price]])-1</f>
        <v>5.7214081595427624E-2</v>
      </c>
      <c r="AG343" s="1">
        <f>(Table2[[#This Row],[Close Price]]/Table2[[#This Row],[Current Month Low]])-1</f>
        <v>5.9251626199523511E-2</v>
      </c>
      <c r="AH343" s="1">
        <f>(Table2[[#This Row],[Current Month High]]/Table2[[#This Row],[Close Price]])-1</f>
        <v>8.6520338055572354E-2</v>
      </c>
      <c r="AI343">
        <v>35.097586185930503</v>
      </c>
      <c r="AJ343">
        <v>61.561886051080499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0.04</v>
      </c>
      <c r="AM343" t="s">
        <v>3166</v>
      </c>
      <c r="AN343">
        <v>5.34</v>
      </c>
      <c r="AO343" t="s">
        <v>3166</v>
      </c>
      <c r="AP343">
        <v>0.105730846957964</v>
      </c>
      <c r="AQ343">
        <f>(Table2[[#This Row],[Sharpe Ratio]]-AVERAGE(Table2[Sharpe Ratio]))/_xlfn.STDEV.P(Table2[Sharpe Ratio])</f>
        <v>0.53101840259809818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0.29635224171297614</v>
      </c>
      <c r="AS343">
        <f>_xlfn.RANK.AVG(Table2[[#This Row],[1Y Return vs Nifty Z-Score]],Table2[1Y Return vs Nifty Z-Score])</f>
        <v>294</v>
      </c>
      <c r="AT343">
        <f>_xlfn.RANK.AVG(Table2[[#This Row],[6M Return vs Nifty Z-Score]],Table2[6M Return vs Nifty Z-Score])</f>
        <v>559</v>
      </c>
      <c r="AU343">
        <f>_xlfn.RANK.AVG(Table2[[#This Row],[Sharpe Ratio Z-Score]],Table2[Sharpe Ratio Z-Score])</f>
        <v>205</v>
      </c>
      <c r="AV343">
        <f>(Table2[[#This Row],[Rank 1Y]]+Table2[[#This Row],[Rank 6M]]+Table2[[#This Row],[Rank Sharpe]])/3</f>
        <v>352.66666666666669</v>
      </c>
    </row>
    <row r="344" spans="1:48" x14ac:dyDescent="0.3">
      <c r="A344" t="s">
        <v>1201</v>
      </c>
      <c r="B344" t="s">
        <v>1202</v>
      </c>
      <c r="C344" t="s">
        <v>3137</v>
      </c>
      <c r="D344" t="s">
        <v>1186</v>
      </c>
      <c r="E344">
        <v>9635.6525210500004</v>
      </c>
      <c r="F344">
        <v>500.95</v>
      </c>
      <c r="G344">
        <v>18.117389147473801</v>
      </c>
      <c r="H344">
        <f>(Table2[[#This Row],[1Y Return vs Nifty]]-AVERAGE(Table2[1Y Return vs Nifty]))/_xlfn.STDEV.P(Table2[1Y Return vs Nifty])</f>
        <v>-9.5638271478772269E-2</v>
      </c>
      <c r="I344">
        <v>3.1664150820075498</v>
      </c>
      <c r="J344">
        <f>(Table2[[#This Row],[1M Return vs Nifty]]-AVERAGE(Table2[1M Return vs Nifty]))/_xlfn.STDEV.P(Table2[1M Return vs Nifty])</f>
        <v>0.54498390000659236</v>
      </c>
      <c r="K344">
        <v>8.6136075739806</v>
      </c>
      <c r="L344">
        <f>(Table2[[#This Row],[6M Return vs Nifty]]-AVERAGE(Table2[6M Return vs Nifty]))/_xlfn.STDEV.P(Table2[6M Return vs Nifty])</f>
        <v>0.14328618207123101</v>
      </c>
      <c r="M344">
        <v>-6.6606166667387798</v>
      </c>
      <c r="N344">
        <f>(Table2[[#This Row],[1W Return vs Nifty]]-AVERAGE(Table2[1W Return vs Nifty]))/_xlfn.STDEV.P(Table2[1W Return vs Nifty])</f>
        <v>-0.4900170874437933</v>
      </c>
      <c r="O344">
        <v>553.46</v>
      </c>
      <c r="P344">
        <v>547.03644489423402</v>
      </c>
      <c r="Q344">
        <v>483.89386374451198</v>
      </c>
      <c r="R344">
        <v>28.8547290960773</v>
      </c>
      <c r="S344" s="1">
        <f>(Table2[[#This Row],[Close Price]]-Table2[[#This Row],[20D EMA]])/Table2[[#This Row],[20D EMA]]</f>
        <v>-9.4875871788385871E-2</v>
      </c>
      <c r="T344" s="1">
        <f>(Table2[[#This Row],[Close Price]]-Table2[[#This Row],[50D EMA]])/Table2[[#This Row],[50D EMA]]</f>
        <v>-8.424748538124284E-2</v>
      </c>
      <c r="U344" s="1">
        <f>(Table2[[#This Row],[Close Price]]-Table2[[#This Row],[200D EMA]])/Table2[[#This Row],[200D EMA]]</f>
        <v>3.5247680397314095E-2</v>
      </c>
      <c r="V344">
        <v>0.97893548661225105</v>
      </c>
      <c r="W344">
        <v>485.55</v>
      </c>
      <c r="X344">
        <v>517.95000000000005</v>
      </c>
      <c r="Y344">
        <v>485.55</v>
      </c>
      <c r="Z344">
        <v>537.45000000000005</v>
      </c>
      <c r="AA344">
        <v>485.55</v>
      </c>
      <c r="AB344">
        <v>688.9</v>
      </c>
      <c r="AC344" s="1">
        <f>(Table2[[#This Row],[Close Price]]/Table2[[#This Row],[Day Low]])-1</f>
        <v>3.1716610029862924E-2</v>
      </c>
      <c r="AD344" s="1">
        <f>(Table2[[#This Row],[Day High]]/Table2[[#This Row],[Close Price]])-1</f>
        <v>3.3935522507236415E-2</v>
      </c>
      <c r="AE344" s="1">
        <f>(Table2[[#This Row],[Close Price]]/Table2[[#This Row],[Current Week Low]])-1</f>
        <v>3.1716610029862924E-2</v>
      </c>
      <c r="AF344" s="1">
        <f>(Table2[[#This Row],[Current Week High]]/Table2[[#This Row],[Close Price]])-1</f>
        <v>7.2861563030242715E-2</v>
      </c>
      <c r="AG344" s="1">
        <f>(Table2[[#This Row],[Close Price]]/Table2[[#This Row],[Current Month Low]])-1</f>
        <v>3.1716610029862924E-2</v>
      </c>
      <c r="AH344" s="1">
        <f>(Table2[[#This Row],[Current Month High]]/Table2[[#This Row],[Close Price]])-1</f>
        <v>0.37518714442559142</v>
      </c>
      <c r="AI344">
        <v>37.518714442559101</v>
      </c>
      <c r="AJ344">
        <v>61.8055555555555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0.05</v>
      </c>
      <c r="AM344" t="s">
        <v>3166</v>
      </c>
      <c r="AN344">
        <v>-14.19</v>
      </c>
      <c r="AO344" t="s">
        <v>3165</v>
      </c>
      <c r="AP344">
        <v>2.1374291716658E-2</v>
      </c>
      <c r="AQ344">
        <f>(Table2[[#This Row],[Sharpe Ratio]]-AVERAGE(Table2[Sharpe Ratio]))/_xlfn.STDEV.P(Table2[Sharpe Ratio])</f>
        <v>-0.46148334703054217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-0.35886862387528434</v>
      </c>
      <c r="AS344">
        <f>_xlfn.RANK.AVG(Table2[[#This Row],[1Y Return vs Nifty Z-Score]],Table2[1Y Return vs Nifty Z-Score])</f>
        <v>321</v>
      </c>
      <c r="AT344">
        <f>_xlfn.RANK.AVG(Table2[[#This Row],[6M Return vs Nifty Z-Score]],Table2[6M Return vs Nifty Z-Score])</f>
        <v>278</v>
      </c>
      <c r="AU344">
        <f>_xlfn.RANK.AVG(Table2[[#This Row],[Sharpe Ratio Z-Score]],Table2[Sharpe Ratio Z-Score])</f>
        <v>459</v>
      </c>
      <c r="AV344">
        <f>(Table2[[#This Row],[Rank 1Y]]+Table2[[#This Row],[Rank 6M]]+Table2[[#This Row],[Rank Sharpe]])/3</f>
        <v>352.66666666666669</v>
      </c>
    </row>
    <row r="345" spans="1:48" x14ac:dyDescent="0.3">
      <c r="A345" t="s">
        <v>38</v>
      </c>
      <c r="B345" t="s">
        <v>39</v>
      </c>
      <c r="C345" t="s">
        <v>3122</v>
      </c>
      <c r="D345" t="s">
        <v>40</v>
      </c>
      <c r="E345">
        <v>600903.07159993495</v>
      </c>
      <c r="F345">
        <v>480.35</v>
      </c>
      <c r="G345">
        <v>-16.531349411979299</v>
      </c>
      <c r="H345">
        <f>(Table2[[#This Row],[1Y Return vs Nifty]]-AVERAGE(Table2[1Y Return vs Nifty]))/_xlfn.STDEV.P(Table2[1Y Return vs Nifty])</f>
        <v>-0.68874978272619281</v>
      </c>
      <c r="I345">
        <v>-0.66829123799541401</v>
      </c>
      <c r="J345">
        <f>(Table2[[#This Row],[1M Return vs Nifty]]-AVERAGE(Table2[1M Return vs Nifty]))/_xlfn.STDEV.P(Table2[1M Return vs Nifty])</f>
        <v>0.10387647020626933</v>
      </c>
      <c r="K345">
        <v>2.67440580472437</v>
      </c>
      <c r="L345">
        <f>(Table2[[#This Row],[6M Return vs Nifty]]-AVERAGE(Table2[6M Return vs Nifty]))/_xlfn.STDEV.P(Table2[6M Return vs Nifty])</f>
        <v>-6.1122221307183901E-2</v>
      </c>
      <c r="M345">
        <v>-0.78573599288599105</v>
      </c>
      <c r="N345">
        <f>(Table2[[#This Row],[1W Return vs Nifty]]-AVERAGE(Table2[1W Return vs Nifty]))/_xlfn.STDEV.P(Table2[1W Return vs Nifty])</f>
        <v>0.6668853634715769</v>
      </c>
      <c r="O345">
        <v>495.81</v>
      </c>
      <c r="P345">
        <v>496.51868893890401</v>
      </c>
      <c r="Q345">
        <v>465.67163265757199</v>
      </c>
      <c r="R345">
        <v>24.2157733328166</v>
      </c>
      <c r="S345" s="1">
        <f>(Table2[[#This Row],[Close Price]]-Table2[[#This Row],[20D EMA]])/Table2[[#This Row],[20D EMA]]</f>
        <v>-3.1181299288033683E-2</v>
      </c>
      <c r="T345" s="1">
        <f>(Table2[[#This Row],[Close Price]]-Table2[[#This Row],[50D EMA]])/Table2[[#This Row],[50D EMA]]</f>
        <v>-3.2564109466770789E-2</v>
      </c>
      <c r="U345" s="1">
        <f>(Table2[[#This Row],[Close Price]]-Table2[[#This Row],[200D EMA]])/Table2[[#This Row],[200D EMA]]</f>
        <v>3.1520853565116462E-2</v>
      </c>
      <c r="V345">
        <v>0.89020448783136097</v>
      </c>
      <c r="W345">
        <v>479.5</v>
      </c>
      <c r="X345">
        <v>483.3</v>
      </c>
      <c r="Y345">
        <v>477.35</v>
      </c>
      <c r="Z345">
        <v>488.4</v>
      </c>
      <c r="AA345">
        <v>477.35</v>
      </c>
      <c r="AB345">
        <v>519.75</v>
      </c>
      <c r="AC345" s="1">
        <f>(Table2[[#This Row],[Close Price]]/Table2[[#This Row],[Day Low]])-1</f>
        <v>1.7726798748696204E-3</v>
      </c>
      <c r="AD345" s="1">
        <f>(Table2[[#This Row],[Day High]]/Table2[[#This Row],[Close Price]])-1</f>
        <v>6.1413552617881617E-3</v>
      </c>
      <c r="AE345" s="1">
        <f>(Table2[[#This Row],[Close Price]]/Table2[[#This Row],[Current Week Low]])-1</f>
        <v>6.2846967633811701E-3</v>
      </c>
      <c r="AF345" s="1">
        <f>(Table2[[#This Row],[Current Week High]]/Table2[[#This Row],[Close Price]])-1</f>
        <v>1.6758613510981402E-2</v>
      </c>
      <c r="AG345" s="1">
        <f>(Table2[[#This Row],[Close Price]]/Table2[[#This Row],[Current Month Low]])-1</f>
        <v>6.2846967633811701E-3</v>
      </c>
      <c r="AH345" s="1">
        <f>(Table2[[#This Row],[Current Month High]]/Table2[[#This Row],[Close Price]])-1</f>
        <v>8.2023524513375579E-2</v>
      </c>
      <c r="AI345">
        <v>10.0239408764442</v>
      </c>
      <c r="AJ345">
        <v>20.282959809690698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0.01</v>
      </c>
      <c r="AM345" t="s">
        <v>3166</v>
      </c>
      <c r="AN345">
        <v>-5.85</v>
      </c>
      <c r="AO345" t="s">
        <v>3165</v>
      </c>
      <c r="AP345">
        <v>0.12749752364856601</v>
      </c>
      <c r="AQ345">
        <f>(Table2[[#This Row],[Sharpe Ratio]]-AVERAGE(Table2[Sharpe Ratio]))/_xlfn.STDEV.P(Table2[Sharpe Ratio])</f>
        <v>0.78711544967672387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556</v>
      </c>
      <c r="AT345">
        <f>_xlfn.RANK.AVG(Table2[[#This Row],[6M Return vs Nifty Z-Score]],Table2[6M Return vs Nifty Z-Score])</f>
        <v>350</v>
      </c>
      <c r="AU345">
        <f>_xlfn.RANK.AVG(Table2[[#This Row],[Sharpe Ratio Z-Score]],Table2[Sharpe Ratio Z-Score])</f>
        <v>153</v>
      </c>
      <c r="AV345">
        <f>(Table2[[#This Row],[Rank 1Y]]+Table2[[#This Row],[Rank 6M]]+Table2[[#This Row],[Rank Sharpe]])/3</f>
        <v>353</v>
      </c>
    </row>
    <row r="346" spans="1:48" x14ac:dyDescent="0.3">
      <c r="A346" t="s">
        <v>687</v>
      </c>
      <c r="B346" t="s">
        <v>688</v>
      </c>
      <c r="C346" t="s">
        <v>3134</v>
      </c>
      <c r="D346" t="s">
        <v>265</v>
      </c>
      <c r="E346">
        <v>25838.279024039999</v>
      </c>
      <c r="F346">
        <v>517.65</v>
      </c>
      <c r="G346">
        <v>2.1522240569132101</v>
      </c>
      <c r="H346">
        <f>(Table2[[#This Row],[1Y Return vs Nifty]]-AVERAGE(Table2[1Y Return vs Nifty]))/_xlfn.STDEV.P(Table2[1Y Return vs Nifty])</f>
        <v>-0.36892738928977342</v>
      </c>
      <c r="I346">
        <v>-4.5880395598806603</v>
      </c>
      <c r="J346">
        <f>(Table2[[#This Row],[1M Return vs Nifty]]-AVERAGE(Table2[1M Return vs Nifty]))/_xlfn.STDEV.P(Table2[1M Return vs Nifty])</f>
        <v>-0.34701336683595663</v>
      </c>
      <c r="K346">
        <v>19.429517199386702</v>
      </c>
      <c r="L346">
        <f>(Table2[[#This Row],[6M Return vs Nifty]]-AVERAGE(Table2[6M Return vs Nifty]))/_xlfn.STDEV.P(Table2[6M Return vs Nifty])</f>
        <v>0.51553533330546475</v>
      </c>
      <c r="M346">
        <v>-6.8670179380421397</v>
      </c>
      <c r="N346">
        <f>(Table2[[#This Row],[1W Return vs Nifty]]-AVERAGE(Table2[1W Return vs Nifty]))/_xlfn.STDEV.P(Table2[1W Return vs Nifty])</f>
        <v>-0.53066236177347725</v>
      </c>
      <c r="O346">
        <v>543.6</v>
      </c>
      <c r="P346">
        <v>540.38860411800101</v>
      </c>
      <c r="Q346">
        <v>482.23844584603501</v>
      </c>
      <c r="R346">
        <v>38.251922314133999</v>
      </c>
      <c r="S346" s="1">
        <f>(Table2[[#This Row],[Close Price]]-Table2[[#This Row],[20D EMA]])/Table2[[#This Row],[20D EMA]]</f>
        <v>-4.7737306843267192E-2</v>
      </c>
      <c r="T346" s="1">
        <f>(Table2[[#This Row],[Close Price]]-Table2[[#This Row],[50D EMA]])/Table2[[#This Row],[50D EMA]]</f>
        <v>-4.207824507164433E-2</v>
      </c>
      <c r="U346" s="1">
        <f>(Table2[[#This Row],[Close Price]]-Table2[[#This Row],[200D EMA]])/Table2[[#This Row],[200D EMA]]</f>
        <v>7.3431627981960762E-2</v>
      </c>
      <c r="V346">
        <v>0.47784737559844997</v>
      </c>
      <c r="W346">
        <v>492.1</v>
      </c>
      <c r="X346">
        <v>524.70000000000005</v>
      </c>
      <c r="Y346">
        <v>492.1</v>
      </c>
      <c r="Z346">
        <v>553</v>
      </c>
      <c r="AA346">
        <v>492.1</v>
      </c>
      <c r="AB346">
        <v>577.95000000000005</v>
      </c>
      <c r="AC346" s="1">
        <f>(Table2[[#This Row],[Close Price]]/Table2[[#This Row],[Day Low]])-1</f>
        <v>5.192034139402546E-2</v>
      </c>
      <c r="AD346" s="1">
        <f>(Table2[[#This Row],[Day High]]/Table2[[#This Row],[Close Price]])-1</f>
        <v>1.3619240799768395E-2</v>
      </c>
      <c r="AE346" s="1">
        <f>(Table2[[#This Row],[Close Price]]/Table2[[#This Row],[Current Week Low]])-1</f>
        <v>5.192034139402546E-2</v>
      </c>
      <c r="AF346" s="1">
        <f>(Table2[[#This Row],[Current Week High]]/Table2[[#This Row],[Close Price]])-1</f>
        <v>6.8289384719405044E-2</v>
      </c>
      <c r="AG346" s="1">
        <f>(Table2[[#This Row],[Close Price]]/Table2[[#This Row],[Current Month Low]])-1</f>
        <v>5.192034139402546E-2</v>
      </c>
      <c r="AH346" s="1">
        <f>(Table2[[#This Row],[Current Month High]]/Table2[[#This Row],[Close Price]])-1</f>
        <v>0.11648797450014503</v>
      </c>
      <c r="AI346">
        <v>21.375446730416201</v>
      </c>
      <c r="AJ346">
        <v>54.016661707825001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0.08</v>
      </c>
      <c r="AM346" t="s">
        <v>3166</v>
      </c>
      <c r="AN346">
        <v>-0.77</v>
      </c>
      <c r="AO346" t="s">
        <v>3165</v>
      </c>
      <c r="AP346">
        <v>2.0287924980816E-2</v>
      </c>
      <c r="AQ346">
        <f>(Table2[[#This Row],[Sharpe Ratio]]-AVERAGE(Table2[Sharpe Ratio]))/_xlfn.STDEV.P(Table2[Sharpe Ratio])</f>
        <v>-0.47426505537528479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-1.2053328399690275</v>
      </c>
      <c r="AS346">
        <f>_xlfn.RANK.AVG(Table2[[#This Row],[1Y Return vs Nifty Z-Score]],Table2[1Y Return vs Nifty Z-Score])</f>
        <v>425</v>
      </c>
      <c r="AT346">
        <f>_xlfn.RANK.AVG(Table2[[#This Row],[6M Return vs Nifty Z-Score]],Table2[6M Return vs Nifty Z-Score])</f>
        <v>170</v>
      </c>
      <c r="AU346">
        <f>_xlfn.RANK.AVG(Table2[[#This Row],[Sharpe Ratio Z-Score]],Table2[Sharpe Ratio Z-Score])</f>
        <v>465</v>
      </c>
      <c r="AV346">
        <f>(Table2[[#This Row],[Rank 1Y]]+Table2[[#This Row],[Rank 6M]]+Table2[[#This Row],[Rank Sharpe]])/3</f>
        <v>353.33333333333331</v>
      </c>
    </row>
    <row r="347" spans="1:48" x14ac:dyDescent="0.3">
      <c r="A347" t="s">
        <v>1337</v>
      </c>
      <c r="B347" t="s">
        <v>1338</v>
      </c>
      <c r="C347" t="s">
        <v>3133</v>
      </c>
      <c r="D347" t="s">
        <v>138</v>
      </c>
      <c r="E347">
        <v>8306.5123893950004</v>
      </c>
      <c r="F347">
        <v>567.04999999999995</v>
      </c>
      <c r="G347">
        <v>3.3137839581764599</v>
      </c>
      <c r="H347">
        <f>(Table2[[#This Row],[1Y Return vs Nifty]]-AVERAGE(Table2[1Y Return vs Nifty]))/_xlfn.STDEV.P(Table2[1Y Return vs Nifty])</f>
        <v>-0.34904399447987222</v>
      </c>
      <c r="I347">
        <v>0.42077004001657198</v>
      </c>
      <c r="J347">
        <f>(Table2[[#This Row],[1M Return vs Nifty]]-AVERAGE(Table2[1M Return vs Nifty]))/_xlfn.STDEV.P(Table2[1M Return vs Nifty])</f>
        <v>0.22915151897155545</v>
      </c>
      <c r="K347">
        <v>20.0285136967581</v>
      </c>
      <c r="L347">
        <f>(Table2[[#This Row],[6M Return vs Nifty]]-AVERAGE(Table2[6M Return vs Nifty]))/_xlfn.STDEV.P(Table2[6M Return vs Nifty])</f>
        <v>0.53615088442055747</v>
      </c>
      <c r="M347">
        <v>-4.5260450384319402</v>
      </c>
      <c r="N347">
        <f>(Table2[[#This Row],[1W Return vs Nifty]]-AVERAGE(Table2[1W Return vs Nifty]))/_xlfn.STDEV.P(Table2[1W Return vs Nifty])</f>
        <v>-6.9669630952717804E-2</v>
      </c>
      <c r="O347">
        <v>574.16999999999996</v>
      </c>
      <c r="P347">
        <v>573.60793448501204</v>
      </c>
      <c r="Q347">
        <v>521.37692484316597</v>
      </c>
      <c r="R347">
        <v>45.820290499219702</v>
      </c>
      <c r="S347" s="1">
        <f>(Table2[[#This Row],[Close Price]]-Table2[[#This Row],[20D EMA]])/Table2[[#This Row],[20D EMA]]</f>
        <v>-1.2400508560182533E-2</v>
      </c>
      <c r="T347" s="1">
        <f>(Table2[[#This Row],[Close Price]]-Table2[[#This Row],[50D EMA]])/Table2[[#This Row],[50D EMA]]</f>
        <v>-1.1432782028895448E-2</v>
      </c>
      <c r="U347" s="1">
        <f>(Table2[[#This Row],[Close Price]]-Table2[[#This Row],[200D EMA]])/Table2[[#This Row],[200D EMA]]</f>
        <v>8.7600875643993617E-2</v>
      </c>
      <c r="V347">
        <v>0.81081802666100899</v>
      </c>
      <c r="W347">
        <v>538</v>
      </c>
      <c r="X347">
        <v>569</v>
      </c>
      <c r="Y347">
        <v>538</v>
      </c>
      <c r="Z347">
        <v>593.95000000000005</v>
      </c>
      <c r="AA347">
        <v>538</v>
      </c>
      <c r="AB347">
        <v>602.75</v>
      </c>
      <c r="AC347" s="1">
        <f>(Table2[[#This Row],[Close Price]]/Table2[[#This Row],[Day Low]])-1</f>
        <v>5.3996282527881023E-2</v>
      </c>
      <c r="AD347" s="1">
        <f>(Table2[[#This Row],[Day High]]/Table2[[#This Row],[Close Price]])-1</f>
        <v>3.4388501895776802E-3</v>
      </c>
      <c r="AE347" s="1">
        <f>(Table2[[#This Row],[Close Price]]/Table2[[#This Row],[Current Week Low]])-1</f>
        <v>5.3996282527881023E-2</v>
      </c>
      <c r="AF347" s="1">
        <f>(Table2[[#This Row],[Current Week High]]/Table2[[#This Row],[Close Price]])-1</f>
        <v>4.7438497486994358E-2</v>
      </c>
      <c r="AG347" s="1">
        <f>(Table2[[#This Row],[Close Price]]/Table2[[#This Row],[Current Month Low]])-1</f>
        <v>5.3996282527881023E-2</v>
      </c>
      <c r="AH347" s="1">
        <f>(Table2[[#This Row],[Current Month High]]/Table2[[#This Row],[Close Price]])-1</f>
        <v>6.295741116303688E-2</v>
      </c>
      <c r="AI347">
        <v>23.269552949475301</v>
      </c>
      <c r="AJ347">
        <v>49.204052098407999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0.03</v>
      </c>
      <c r="AM347" t="s">
        <v>3166</v>
      </c>
      <c r="AN347">
        <v>3.4</v>
      </c>
      <c r="AO347" t="s">
        <v>3166</v>
      </c>
      <c r="AP347">
        <v>1.3302114876827999E-2</v>
      </c>
      <c r="AQ347">
        <f>(Table2[[#This Row],[Sharpe Ratio]]-AVERAGE(Table2[Sharpe Ratio]))/_xlfn.STDEV.P(Table2[Sharpe Ratio])</f>
        <v>-0.55645699328631149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-0.20986821532678865</v>
      </c>
      <c r="AS347">
        <f>_xlfn.RANK.AVG(Table2[[#This Row],[1Y Return vs Nifty Z-Score]],Table2[1Y Return vs Nifty Z-Score])</f>
        <v>420</v>
      </c>
      <c r="AT347">
        <f>_xlfn.RANK.AVG(Table2[[#This Row],[6M Return vs Nifty Z-Score]],Table2[6M Return vs Nifty Z-Score])</f>
        <v>162</v>
      </c>
      <c r="AU347">
        <f>_xlfn.RANK.AVG(Table2[[#This Row],[Sharpe Ratio Z-Score]],Table2[Sharpe Ratio Z-Score])</f>
        <v>478</v>
      </c>
      <c r="AV347">
        <f>(Table2[[#This Row],[Rank 1Y]]+Table2[[#This Row],[Rank 6M]]+Table2[[#This Row],[Rank Sharpe]])/3</f>
        <v>353.33333333333331</v>
      </c>
    </row>
    <row r="348" spans="1:48" x14ac:dyDescent="0.3">
      <c r="A348" t="s">
        <v>1847</v>
      </c>
      <c r="B348" t="s">
        <v>1848</v>
      </c>
      <c r="C348" t="s">
        <v>3136</v>
      </c>
      <c r="D348" t="s">
        <v>114</v>
      </c>
      <c r="E348">
        <v>4008.33015024</v>
      </c>
      <c r="F348">
        <v>234.4</v>
      </c>
      <c r="G348">
        <v>46.452000408903402</v>
      </c>
      <c r="H348">
        <f>(Table2[[#This Row],[1Y Return vs Nifty]]-AVERAGE(Table2[1Y Return vs Nifty]))/_xlfn.STDEV.P(Table2[1Y Return vs Nifty])</f>
        <v>0.38938902834740519</v>
      </c>
      <c r="I348">
        <v>-7.1796286828588203</v>
      </c>
      <c r="J348">
        <f>(Table2[[#This Row],[1M Return vs Nifty]]-AVERAGE(Table2[1M Return vs Nifty]))/_xlfn.STDEV.P(Table2[1M Return vs Nifty])</f>
        <v>-0.6451246488322494</v>
      </c>
      <c r="K348">
        <v>-15.314042834326299</v>
      </c>
      <c r="L348">
        <f>(Table2[[#This Row],[6M Return vs Nifty]]-AVERAGE(Table2[6M Return vs Nifty]))/_xlfn.STDEV.P(Table2[6M Return vs Nifty])</f>
        <v>-0.68022731462066466</v>
      </c>
      <c r="M348">
        <v>-4.2599592685816896</v>
      </c>
      <c r="N348">
        <f>(Table2[[#This Row],[1W Return vs Nifty]]-AVERAGE(Table2[1W Return vs Nifty]))/_xlfn.STDEV.P(Table2[1W Return vs Nifty])</f>
        <v>-1.7271072346492122E-2</v>
      </c>
      <c r="O348">
        <v>254.71</v>
      </c>
      <c r="P348">
        <v>264.10345701850002</v>
      </c>
      <c r="Q348">
        <v>252.011943623805</v>
      </c>
      <c r="R348">
        <v>28.925147482080099</v>
      </c>
      <c r="S348" s="1">
        <f>(Table2[[#This Row],[Close Price]]-Table2[[#This Row],[20D EMA]])/Table2[[#This Row],[20D EMA]]</f>
        <v>-7.9737740960307807E-2</v>
      </c>
      <c r="T348" s="1">
        <f>(Table2[[#This Row],[Close Price]]-Table2[[#This Row],[50D EMA]])/Table2[[#This Row],[50D EMA]]</f>
        <v>-0.11246902010987057</v>
      </c>
      <c r="U348" s="1">
        <f>(Table2[[#This Row],[Close Price]]-Table2[[#This Row],[200D EMA]])/Table2[[#This Row],[200D EMA]]</f>
        <v>-6.9885352934285966E-2</v>
      </c>
      <c r="V348">
        <v>0.66168589229444996</v>
      </c>
      <c r="W348">
        <v>225.05</v>
      </c>
      <c r="X348">
        <v>240.85</v>
      </c>
      <c r="Y348">
        <v>225.05</v>
      </c>
      <c r="Z348">
        <v>258</v>
      </c>
      <c r="AA348">
        <v>225.05</v>
      </c>
      <c r="AB348">
        <v>278.45</v>
      </c>
      <c r="AC348" s="1">
        <f>(Table2[[#This Row],[Close Price]]/Table2[[#This Row],[Day Low]])-1</f>
        <v>4.1546323039324484E-2</v>
      </c>
      <c r="AD348" s="1">
        <f>(Table2[[#This Row],[Day High]]/Table2[[#This Row],[Close Price]])-1</f>
        <v>2.751706484641625E-2</v>
      </c>
      <c r="AE348" s="1">
        <f>(Table2[[#This Row],[Close Price]]/Table2[[#This Row],[Current Week Low]])-1</f>
        <v>4.1546323039324484E-2</v>
      </c>
      <c r="AF348" s="1">
        <f>(Table2[[#This Row],[Current Week High]]/Table2[[#This Row],[Close Price]])-1</f>
        <v>0.10068259385665534</v>
      </c>
      <c r="AG348" s="1">
        <f>(Table2[[#This Row],[Close Price]]/Table2[[#This Row],[Current Month Low]])-1</f>
        <v>4.1546323039324484E-2</v>
      </c>
      <c r="AH348" s="1">
        <f>(Table2[[#This Row],[Current Month High]]/Table2[[#This Row],[Close Price]])-1</f>
        <v>0.18792662116040937</v>
      </c>
      <c r="AI348">
        <v>36.710750853242303</v>
      </c>
      <c r="AJ348">
        <v>81.143740340030902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0</v>
      </c>
      <c r="AM348">
        <v>0</v>
      </c>
      <c r="AN348">
        <v>-3.72</v>
      </c>
      <c r="AO348" t="s">
        <v>3165</v>
      </c>
      <c r="AP348">
        <v>6.7632990779072005E-2</v>
      </c>
      <c r="AQ348">
        <f>(Table2[[#This Row],[Sharpe Ratio]]-AVERAGE(Table2[Sharpe Ratio]))/_xlfn.STDEV.P(Table2[Sharpe Ratio])</f>
        <v>8.2775953549686712E-2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191</v>
      </c>
      <c r="AT348">
        <f>_xlfn.RANK.AVG(Table2[[#This Row],[6M Return vs Nifty Z-Score]],Table2[6M Return vs Nifty Z-Score])</f>
        <v>547</v>
      </c>
      <c r="AU348">
        <f>_xlfn.RANK.AVG(Table2[[#This Row],[Sharpe Ratio Z-Score]],Table2[Sharpe Ratio Z-Score])</f>
        <v>324</v>
      </c>
      <c r="AV348">
        <f>(Table2[[#This Row],[Rank 1Y]]+Table2[[#This Row],[Rank 6M]]+Table2[[#This Row],[Rank Sharpe]])/3</f>
        <v>354</v>
      </c>
    </row>
    <row r="349" spans="1:48" x14ac:dyDescent="0.3">
      <c r="A349" t="s">
        <v>278</v>
      </c>
      <c r="B349" t="s">
        <v>279</v>
      </c>
      <c r="C349" t="s">
        <v>3121</v>
      </c>
      <c r="D349" t="s">
        <v>280</v>
      </c>
      <c r="E349">
        <v>94198.949912240001</v>
      </c>
      <c r="F349">
        <v>357.1</v>
      </c>
      <c r="G349">
        <v>74.115002175352302</v>
      </c>
      <c r="H349">
        <f>(Table2[[#This Row],[1Y Return vs Nifty]]-AVERAGE(Table2[1Y Return vs Nifty]))/_xlfn.STDEV.P(Table2[1Y Return vs Nifty])</f>
        <v>0.86291982529649747</v>
      </c>
      <c r="I349">
        <v>-2.20553388738263</v>
      </c>
      <c r="J349">
        <f>(Table2[[#This Row],[1M Return vs Nifty]]-AVERAGE(Table2[1M Return vs Nifty]))/_xlfn.STDEV.P(Table2[1M Return vs Nifty])</f>
        <v>-7.2953017494919184E-2</v>
      </c>
      <c r="K349">
        <v>-9.9107090449101598</v>
      </c>
      <c r="L349">
        <f>(Table2[[#This Row],[6M Return vs Nifty]]-AVERAGE(Table2[6M Return vs Nifty]))/_xlfn.STDEV.P(Table2[6M Return vs Nifty])</f>
        <v>-0.49426177990310793</v>
      </c>
      <c r="M349">
        <v>-2.3838174502345</v>
      </c>
      <c r="N349">
        <f>(Table2[[#This Row],[1W Return vs Nifty]]-AVERAGE(Table2[1W Return vs Nifty]))/_xlfn.STDEV.P(Table2[1W Return vs Nifty])</f>
        <v>0.35218546445959842</v>
      </c>
      <c r="O349">
        <v>382.78</v>
      </c>
      <c r="P349">
        <v>394.537063338743</v>
      </c>
      <c r="Q349">
        <v>344.157378332642</v>
      </c>
      <c r="R349">
        <v>22.343928468474601</v>
      </c>
      <c r="S349" s="1">
        <f>(Table2[[#This Row],[Close Price]]-Table2[[#This Row],[20D EMA]])/Table2[[#This Row],[20D EMA]]</f>
        <v>-6.7088144626155893E-2</v>
      </c>
      <c r="T349" s="1">
        <f>(Table2[[#This Row],[Close Price]]-Table2[[#This Row],[50D EMA]])/Table2[[#This Row],[50D EMA]]</f>
        <v>-9.4888584159709549E-2</v>
      </c>
      <c r="U349" s="1">
        <f>(Table2[[#This Row],[Close Price]]-Table2[[#This Row],[200D EMA]])/Table2[[#This Row],[200D EMA]]</f>
        <v>3.7606695314980169E-2</v>
      </c>
      <c r="V349">
        <v>0.44102914627804002</v>
      </c>
      <c r="W349">
        <v>355.5</v>
      </c>
      <c r="X349">
        <v>380.95</v>
      </c>
      <c r="Y349">
        <v>355.5</v>
      </c>
      <c r="Z349">
        <v>386.5</v>
      </c>
      <c r="AA349">
        <v>352.3</v>
      </c>
      <c r="AB349">
        <v>395.6</v>
      </c>
      <c r="AC349" s="1">
        <f>(Table2[[#This Row],[Close Price]]/Table2[[#This Row],[Day Low]])-1</f>
        <v>4.5007032348804987E-3</v>
      </c>
      <c r="AD349" s="1">
        <f>(Table2[[#This Row],[Day High]]/Table2[[#This Row],[Close Price]])-1</f>
        <v>6.6788014561747211E-2</v>
      </c>
      <c r="AE349" s="1">
        <f>(Table2[[#This Row],[Close Price]]/Table2[[#This Row],[Current Week Low]])-1</f>
        <v>4.5007032348804987E-3</v>
      </c>
      <c r="AF349" s="1">
        <f>(Table2[[#This Row],[Current Week High]]/Table2[[#This Row],[Close Price]])-1</f>
        <v>8.232987958555027E-2</v>
      </c>
      <c r="AG349" s="1">
        <f>(Table2[[#This Row],[Close Price]]/Table2[[#This Row],[Current Month Low]])-1</f>
        <v>1.3624751632131726E-2</v>
      </c>
      <c r="AH349" s="1">
        <f>(Table2[[#This Row],[Current Month High]]/Table2[[#This Row],[Close Price]])-1</f>
        <v>0.10781293755250632</v>
      </c>
      <c r="AI349">
        <v>28.9134696163539</v>
      </c>
      <c r="AJ349">
        <v>114.21715656868599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-0.17</v>
      </c>
      <c r="AM349" t="s">
        <v>3165</v>
      </c>
      <c r="AN349">
        <v>-1.1200000000000001</v>
      </c>
      <c r="AO349" t="s">
        <v>3165</v>
      </c>
      <c r="AP349">
        <v>2.1041975344336002E-2</v>
      </c>
      <c r="AQ349">
        <f>(Table2[[#This Row],[Sharpe Ratio]]-AVERAGE(Table2[Sharpe Ratio]))/_xlfn.STDEV.P(Table2[Sharpe Ratio])</f>
        <v>-0.46539323382020947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114</v>
      </c>
      <c r="AT349">
        <f>_xlfn.RANK.AVG(Table2[[#This Row],[6M Return vs Nifty Z-Score]],Table2[6M Return vs Nifty Z-Score])</f>
        <v>487</v>
      </c>
      <c r="AU349">
        <f>_xlfn.RANK.AVG(Table2[[#This Row],[Sharpe Ratio Z-Score]],Table2[Sharpe Ratio Z-Score])</f>
        <v>462</v>
      </c>
      <c r="AV349">
        <f>(Table2[[#This Row],[Rank 1Y]]+Table2[[#This Row],[Rank 6M]]+Table2[[#This Row],[Rank Sharpe]])/3</f>
        <v>354.33333333333331</v>
      </c>
    </row>
    <row r="350" spans="1:48" x14ac:dyDescent="0.3">
      <c r="A350" t="s">
        <v>1178</v>
      </c>
      <c r="B350" t="s">
        <v>1179</v>
      </c>
      <c r="C350" t="s">
        <v>3130</v>
      </c>
      <c r="D350" t="s">
        <v>445</v>
      </c>
      <c r="E350">
        <v>9972.7568040999995</v>
      </c>
      <c r="F350">
        <v>214.1</v>
      </c>
      <c r="G350">
        <v>28.0797451941886</v>
      </c>
      <c r="H350">
        <f>(Table2[[#This Row],[1Y Return vs Nifty]]-AVERAGE(Table2[1Y Return vs Nifty]))/_xlfn.STDEV.P(Table2[1Y Return vs Nifty])</f>
        <v>7.4895730511318037E-2</v>
      </c>
      <c r="I350">
        <v>-11.094639080665001</v>
      </c>
      <c r="J350">
        <f>(Table2[[#This Row],[1M Return vs Nifty]]-AVERAGE(Table2[1M Return vs Nifty]))/_xlfn.STDEV.P(Table2[1M Return vs Nifty])</f>
        <v>-1.0954694810321999</v>
      </c>
      <c r="K350">
        <v>-12.0574592407803</v>
      </c>
      <c r="L350">
        <f>(Table2[[#This Row],[6M Return vs Nifty]]-AVERAGE(Table2[6M Return vs Nifty]))/_xlfn.STDEV.P(Table2[6M Return vs Nifty])</f>
        <v>-0.56814608237984765</v>
      </c>
      <c r="M350">
        <v>-7.36418177233781</v>
      </c>
      <c r="N350">
        <f>(Table2[[#This Row],[1W Return vs Nifty]]-AVERAGE(Table2[1W Return vs Nifty]))/_xlfn.STDEV.P(Table2[1W Return vs Nifty])</f>
        <v>-0.62856563680730759</v>
      </c>
      <c r="O350">
        <v>240.07</v>
      </c>
      <c r="P350">
        <v>251.12031304427299</v>
      </c>
      <c r="Q350">
        <v>233.685716964287</v>
      </c>
      <c r="R350">
        <v>21.391426962759201</v>
      </c>
      <c r="S350" s="1">
        <f>(Table2[[#This Row],[Close Price]]-Table2[[#This Row],[20D EMA]])/Table2[[#This Row],[20D EMA]]</f>
        <v>-0.10817678177198317</v>
      </c>
      <c r="T350" s="1">
        <f>(Table2[[#This Row],[Close Price]]-Table2[[#This Row],[50D EMA]])/Table2[[#This Row],[50D EMA]]</f>
        <v>-0.14742062318848034</v>
      </c>
      <c r="U350" s="1">
        <f>(Table2[[#This Row],[Close Price]]-Table2[[#This Row],[200D EMA]])/Table2[[#This Row],[200D EMA]]</f>
        <v>-8.3812212482289566E-2</v>
      </c>
      <c r="V350">
        <v>0.490940519796979</v>
      </c>
      <c r="W350">
        <v>206.55</v>
      </c>
      <c r="X350">
        <v>218.85</v>
      </c>
      <c r="Y350">
        <v>206.55</v>
      </c>
      <c r="Z350">
        <v>240.5</v>
      </c>
      <c r="AA350">
        <v>206.55</v>
      </c>
      <c r="AB350">
        <v>262.8</v>
      </c>
      <c r="AC350" s="1">
        <f>(Table2[[#This Row],[Close Price]]/Table2[[#This Row],[Day Low]])-1</f>
        <v>3.6552892762043099E-2</v>
      </c>
      <c r="AD350" s="1">
        <f>(Table2[[#This Row],[Day High]]/Table2[[#This Row],[Close Price]])-1</f>
        <v>2.2185894441849596E-2</v>
      </c>
      <c r="AE350" s="1">
        <f>(Table2[[#This Row],[Close Price]]/Table2[[#This Row],[Current Week Low]])-1</f>
        <v>3.6552892762043099E-2</v>
      </c>
      <c r="AF350" s="1">
        <f>(Table2[[#This Row],[Current Week High]]/Table2[[#This Row],[Close Price]])-1</f>
        <v>0.12330686595049056</v>
      </c>
      <c r="AG350" s="1">
        <f>(Table2[[#This Row],[Close Price]]/Table2[[#This Row],[Current Month Low]])-1</f>
        <v>3.6552892762043099E-2</v>
      </c>
      <c r="AH350" s="1">
        <f>(Table2[[#This Row],[Current Month High]]/Table2[[#This Row],[Close Price]])-1</f>
        <v>0.22746380196170013</v>
      </c>
      <c r="AI350">
        <v>79.448855674918207</v>
      </c>
      <c r="AJ350">
        <v>66.614785992217804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-0.17</v>
      </c>
      <c r="AM350" t="s">
        <v>3165</v>
      </c>
      <c r="AN350">
        <v>-8.52</v>
      </c>
      <c r="AO350" t="s">
        <v>3165</v>
      </c>
      <c r="AP350">
        <v>7.8336251463128004E-2</v>
      </c>
      <c r="AQ350">
        <f>(Table2[[#This Row],[Sharpe Ratio]]-AVERAGE(Table2[Sharpe Ratio]))/_xlfn.STDEV.P(Table2[Sharpe Ratio])</f>
        <v>0.20870576333470456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273</v>
      </c>
      <c r="AT350">
        <f>_xlfn.RANK.AVG(Table2[[#This Row],[6M Return vs Nifty Z-Score]],Table2[6M Return vs Nifty Z-Score])</f>
        <v>511</v>
      </c>
      <c r="AU350">
        <f>_xlfn.RANK.AVG(Table2[[#This Row],[Sharpe Ratio Z-Score]],Table2[Sharpe Ratio Z-Score])</f>
        <v>287</v>
      </c>
      <c r="AV350">
        <f>(Table2[[#This Row],[Rank 1Y]]+Table2[[#This Row],[Rank 6M]]+Table2[[#This Row],[Rank Sharpe]])/3</f>
        <v>357</v>
      </c>
    </row>
    <row r="351" spans="1:48" x14ac:dyDescent="0.3">
      <c r="A351" t="s">
        <v>492</v>
      </c>
      <c r="B351" t="s">
        <v>493</v>
      </c>
      <c r="C351" t="s">
        <v>3120</v>
      </c>
      <c r="D351" t="s">
        <v>43</v>
      </c>
      <c r="E351">
        <v>43516.235994490002</v>
      </c>
      <c r="F351">
        <v>1271.9000000000001</v>
      </c>
      <c r="G351">
        <v>16.157388075227502</v>
      </c>
      <c r="H351">
        <f>(Table2[[#This Row],[1Y Return vs Nifty]]-AVERAGE(Table2[1Y Return vs Nifty]))/_xlfn.STDEV.P(Table2[1Y Return vs Nifty])</f>
        <v>-0.12918925331356138</v>
      </c>
      <c r="I351">
        <v>5.9162282423894901</v>
      </c>
      <c r="J351">
        <f>(Table2[[#This Row],[1M Return vs Nifty]]-AVERAGE(Table2[1M Return vs Nifty]))/_xlfn.STDEV.P(Table2[1M Return vs Nifty])</f>
        <v>0.86129574096296668</v>
      </c>
      <c r="K351">
        <v>10.872098736697501</v>
      </c>
      <c r="L351">
        <f>(Table2[[#This Row],[6M Return vs Nifty]]-AVERAGE(Table2[6M Return vs Nifty]))/_xlfn.STDEV.P(Table2[6M Return vs Nifty])</f>
        <v>0.22101625263474292</v>
      </c>
      <c r="M351">
        <v>1.2943290409461199</v>
      </c>
      <c r="N351">
        <f>(Table2[[#This Row],[1W Return vs Nifty]]-AVERAGE(Table2[1W Return vs Nifty]))/_xlfn.STDEV.P(Table2[1W Return vs Nifty])</f>
        <v>1.0764991870193452</v>
      </c>
      <c r="O351">
        <v>1184.57</v>
      </c>
      <c r="P351">
        <v>1145.5763237204301</v>
      </c>
      <c r="Q351">
        <v>1038.06769403975</v>
      </c>
      <c r="R351">
        <v>73.302788775790006</v>
      </c>
      <c r="S351" s="1">
        <f>(Table2[[#This Row],[Close Price]]-Table2[[#This Row],[20D EMA]])/Table2[[#This Row],[20D EMA]]</f>
        <v>7.3722954320977363E-2</v>
      </c>
      <c r="T351" s="1">
        <f>(Table2[[#This Row],[Close Price]]-Table2[[#This Row],[50D EMA]])/Table2[[#This Row],[50D EMA]]</f>
        <v>0.11027085115491478</v>
      </c>
      <c r="U351" s="1">
        <f>(Table2[[#This Row],[Close Price]]-Table2[[#This Row],[200D EMA]])/Table2[[#This Row],[200D EMA]]</f>
        <v>0.22525728071766399</v>
      </c>
      <c r="V351">
        <v>0.94570409954553802</v>
      </c>
      <c r="W351">
        <v>1195</v>
      </c>
      <c r="X351">
        <v>1298.5999999999999</v>
      </c>
      <c r="Y351">
        <v>1164.1500000000001</v>
      </c>
      <c r="Z351">
        <v>1298.5999999999999</v>
      </c>
      <c r="AA351">
        <v>1132.3499999999999</v>
      </c>
      <c r="AB351">
        <v>1298.5999999999999</v>
      </c>
      <c r="AC351" s="1">
        <f>(Table2[[#This Row],[Close Price]]/Table2[[#This Row],[Day Low]])-1</f>
        <v>6.435146443514661E-2</v>
      </c>
      <c r="AD351" s="1">
        <f>(Table2[[#This Row],[Day High]]/Table2[[#This Row],[Close Price]])-1</f>
        <v>2.0992216369211336E-2</v>
      </c>
      <c r="AE351" s="1">
        <f>(Table2[[#This Row],[Close Price]]/Table2[[#This Row],[Current Week Low]])-1</f>
        <v>9.2556801099514585E-2</v>
      </c>
      <c r="AF351" s="1">
        <f>(Table2[[#This Row],[Current Week High]]/Table2[[#This Row],[Close Price]])-1</f>
        <v>2.0992216369211336E-2</v>
      </c>
      <c r="AG351" s="1">
        <f>(Table2[[#This Row],[Close Price]]/Table2[[#This Row],[Current Month Low]])-1</f>
        <v>0.12323928114099014</v>
      </c>
      <c r="AH351" s="1">
        <f>(Table2[[#This Row],[Current Month High]]/Table2[[#This Row],[Close Price]])-1</f>
        <v>2.0992216369211336E-2</v>
      </c>
      <c r="AI351">
        <v>2.0992216369211301</v>
      </c>
      <c r="AJ351">
        <v>48.890839918056699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0.14000000000000001</v>
      </c>
      <c r="AM351" t="s">
        <v>3166</v>
      </c>
      <c r="AN351">
        <v>10.44</v>
      </c>
      <c r="AO351" t="s">
        <v>3166</v>
      </c>
      <c r="AP351">
        <v>1.0230095802878E-2</v>
      </c>
      <c r="AQ351">
        <f>(Table2[[#This Row],[Sharpe Ratio]]-AVERAGE(Table2[Sharpe Ratio]))/_xlfn.STDEV.P(Table2[Sharpe Ratio])</f>
        <v>-0.59260100482241751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1.4370209224810759</v>
      </c>
      <c r="AS351">
        <f>_xlfn.RANK.AVG(Table2[[#This Row],[1Y Return vs Nifty Z-Score]],Table2[1Y Return vs Nifty Z-Score])</f>
        <v>340</v>
      </c>
      <c r="AT351">
        <f>_xlfn.RANK.AVG(Table2[[#This Row],[6M Return vs Nifty Z-Score]],Table2[6M Return vs Nifty Z-Score])</f>
        <v>248</v>
      </c>
      <c r="AU351">
        <f>_xlfn.RANK.AVG(Table2[[#This Row],[Sharpe Ratio Z-Score]],Table2[Sharpe Ratio Z-Score])</f>
        <v>486</v>
      </c>
      <c r="AV351">
        <f>(Table2[[#This Row],[Rank 1Y]]+Table2[[#This Row],[Rank 6M]]+Table2[[#This Row],[Rank Sharpe]])/3</f>
        <v>358</v>
      </c>
    </row>
    <row r="352" spans="1:48" x14ac:dyDescent="0.3">
      <c r="A352" t="s">
        <v>792</v>
      </c>
      <c r="B352" t="s">
        <v>793</v>
      </c>
      <c r="C352" t="s">
        <v>3131</v>
      </c>
      <c r="D352" t="s">
        <v>275</v>
      </c>
      <c r="E352">
        <v>19888.861442670001</v>
      </c>
      <c r="F352">
        <v>628.65</v>
      </c>
      <c r="G352">
        <v>5.0638104611091004</v>
      </c>
      <c r="H352">
        <f>(Table2[[#This Row],[1Y Return vs Nifty]]-AVERAGE(Table2[1Y Return vs Nifty]))/_xlfn.STDEV.P(Table2[1Y Return vs Nifty])</f>
        <v>-0.3190873234138708</v>
      </c>
      <c r="I352">
        <v>-8.0021382256353508</v>
      </c>
      <c r="J352">
        <f>(Table2[[#This Row],[1M Return vs Nifty]]-AVERAGE(Table2[1M Return vs Nifty]))/_xlfn.STDEV.P(Table2[1M Return vs Nifty])</f>
        <v>-0.7397381707355678</v>
      </c>
      <c r="K352">
        <v>-9.1236693929010499</v>
      </c>
      <c r="L352">
        <f>(Table2[[#This Row],[6M Return vs Nifty]]-AVERAGE(Table2[6M Return vs Nifty]))/_xlfn.STDEV.P(Table2[6M Return vs Nifty])</f>
        <v>-0.46717438248626075</v>
      </c>
      <c r="M352">
        <v>-5.9061886304737099</v>
      </c>
      <c r="N352">
        <f>(Table2[[#This Row],[1W Return vs Nifty]]-AVERAGE(Table2[1W Return vs Nifty]))/_xlfn.STDEV.P(Table2[1W Return vs Nifty])</f>
        <v>-0.34145242840673734</v>
      </c>
      <c r="O352">
        <v>665.12</v>
      </c>
      <c r="P352">
        <v>677.02407147953897</v>
      </c>
      <c r="Q352">
        <v>644.284700988238</v>
      </c>
      <c r="R352">
        <v>29.7517995289003</v>
      </c>
      <c r="S352" s="1">
        <f>(Table2[[#This Row],[Close Price]]-Table2[[#This Row],[20D EMA]])/Table2[[#This Row],[20D EMA]]</f>
        <v>-5.4832210728891065E-2</v>
      </c>
      <c r="T352" s="1">
        <f>(Table2[[#This Row],[Close Price]]-Table2[[#This Row],[50D EMA]])/Table2[[#This Row],[50D EMA]]</f>
        <v>-7.1451036259057091E-2</v>
      </c>
      <c r="U352" s="1">
        <f>(Table2[[#This Row],[Close Price]]-Table2[[#This Row],[200D EMA]])/Table2[[#This Row],[200D EMA]]</f>
        <v>-2.4266758102833564E-2</v>
      </c>
      <c r="V352">
        <v>0.57209158328598297</v>
      </c>
      <c r="W352">
        <v>611.5</v>
      </c>
      <c r="X352">
        <v>634.04999999999995</v>
      </c>
      <c r="Y352">
        <v>611.5</v>
      </c>
      <c r="Z352">
        <v>661.95</v>
      </c>
      <c r="AA352">
        <v>611.5</v>
      </c>
      <c r="AB352">
        <v>698.9</v>
      </c>
      <c r="AC352" s="1">
        <f>(Table2[[#This Row],[Close Price]]/Table2[[#This Row],[Day Low]])-1</f>
        <v>2.80457890433361E-2</v>
      </c>
      <c r="AD352" s="1">
        <f>(Table2[[#This Row],[Day High]]/Table2[[#This Row],[Close Price]])-1</f>
        <v>8.589835361488829E-3</v>
      </c>
      <c r="AE352" s="1">
        <f>(Table2[[#This Row],[Close Price]]/Table2[[#This Row],[Current Week Low]])-1</f>
        <v>2.80457890433361E-2</v>
      </c>
      <c r="AF352" s="1">
        <f>(Table2[[#This Row],[Current Week High]]/Table2[[#This Row],[Close Price]])-1</f>
        <v>5.2970651395848334E-2</v>
      </c>
      <c r="AG352" s="1">
        <f>(Table2[[#This Row],[Close Price]]/Table2[[#This Row],[Current Month Low]])-1</f>
        <v>2.80457890433361E-2</v>
      </c>
      <c r="AH352" s="1">
        <f>(Table2[[#This Row],[Current Month High]]/Table2[[#This Row],[Close Price]])-1</f>
        <v>0.11174739521196209</v>
      </c>
      <c r="AI352">
        <v>27.0897955937326</v>
      </c>
      <c r="AJ352">
        <v>34.672236503855999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0</v>
      </c>
      <c r="AM352" t="s">
        <v>3167</v>
      </c>
      <c r="AN352">
        <v>-1.85</v>
      </c>
      <c r="AO352" t="s">
        <v>3165</v>
      </c>
      <c r="AP352">
        <v>0.110421425862164</v>
      </c>
      <c r="AQ352">
        <f>(Table2[[#This Row],[Sharpe Ratio]]-AVERAGE(Table2[Sharpe Ratio]))/_xlfn.STDEV.P(Table2[Sharpe Ratio])</f>
        <v>0.58620566997610646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408</v>
      </c>
      <c r="AT352">
        <f>_xlfn.RANK.AVG(Table2[[#This Row],[6M Return vs Nifty Z-Score]],Table2[6M Return vs Nifty Z-Score])</f>
        <v>480</v>
      </c>
      <c r="AU352">
        <f>_xlfn.RANK.AVG(Table2[[#This Row],[Sharpe Ratio Z-Score]],Table2[Sharpe Ratio Z-Score])</f>
        <v>186</v>
      </c>
      <c r="AV352">
        <f>(Table2[[#This Row],[Rank 1Y]]+Table2[[#This Row],[Rank 6M]]+Table2[[#This Row],[Rank Sharpe]])/3</f>
        <v>358</v>
      </c>
    </row>
    <row r="353" spans="1:48" x14ac:dyDescent="0.3">
      <c r="A353" t="s">
        <v>1767</v>
      </c>
      <c r="B353" t="s">
        <v>1768</v>
      </c>
      <c r="C353" t="s">
        <v>3134</v>
      </c>
      <c r="D353" t="s">
        <v>454</v>
      </c>
      <c r="E353">
        <v>4371.2294500799999</v>
      </c>
      <c r="F353">
        <v>381.6</v>
      </c>
      <c r="G353">
        <v>-0.51729790074816795</v>
      </c>
      <c r="H353">
        <f>(Table2[[#This Row],[1Y Return vs Nifty]]-AVERAGE(Table2[1Y Return vs Nifty]))/_xlfn.STDEV.P(Table2[1Y Return vs Nifty])</f>
        <v>-0.41462383506080536</v>
      </c>
      <c r="I353">
        <v>3.8240608705215098</v>
      </c>
      <c r="J353">
        <f>(Table2[[#This Row],[1M Return vs Nifty]]-AVERAGE(Table2[1M Return vs Nifty]))/_xlfn.STDEV.P(Table2[1M Return vs Nifty])</f>
        <v>0.62063309430791125</v>
      </c>
      <c r="K353">
        <v>-8.6632522230341706</v>
      </c>
      <c r="L353">
        <f>(Table2[[#This Row],[6M Return vs Nifty]]-AVERAGE(Table2[6M Return vs Nifty]))/_xlfn.STDEV.P(Table2[6M Return vs Nifty])</f>
        <v>-0.45132829032827654</v>
      </c>
      <c r="M353">
        <v>-1.96530777483876</v>
      </c>
      <c r="N353">
        <f>(Table2[[#This Row],[1W Return vs Nifty]]-AVERAGE(Table2[1W Return vs Nifty]))/_xlfn.STDEV.P(Table2[1W Return vs Nifty])</f>
        <v>0.43459988205824596</v>
      </c>
      <c r="O353">
        <v>395.67</v>
      </c>
      <c r="P353">
        <v>390.09477488733302</v>
      </c>
      <c r="Q353">
        <v>369.86847642153299</v>
      </c>
      <c r="R353">
        <v>37.665991333746</v>
      </c>
      <c r="S353" s="1">
        <f>(Table2[[#This Row],[Close Price]]-Table2[[#This Row],[20D EMA]])/Table2[[#This Row],[20D EMA]]</f>
        <v>-3.5559936310561813E-2</v>
      </c>
      <c r="T353" s="1">
        <f>(Table2[[#This Row],[Close Price]]-Table2[[#This Row],[50D EMA]])/Table2[[#This Row],[50D EMA]]</f>
        <v>-2.1776182184922756E-2</v>
      </c>
      <c r="U353" s="1">
        <f>(Table2[[#This Row],[Close Price]]-Table2[[#This Row],[200D EMA]])/Table2[[#This Row],[200D EMA]]</f>
        <v>3.1718095286111407E-2</v>
      </c>
      <c r="V353">
        <v>0.65750787849169801</v>
      </c>
      <c r="W353">
        <v>375.05</v>
      </c>
      <c r="X353">
        <v>389.5</v>
      </c>
      <c r="Y353">
        <v>375.05</v>
      </c>
      <c r="Z353">
        <v>416.4</v>
      </c>
      <c r="AA353">
        <v>375.05</v>
      </c>
      <c r="AB353">
        <v>438.95</v>
      </c>
      <c r="AC353" s="1">
        <f>(Table2[[#This Row],[Close Price]]/Table2[[#This Row],[Day Low]])-1</f>
        <v>1.7464338088254872E-2</v>
      </c>
      <c r="AD353" s="1">
        <f>(Table2[[#This Row],[Day High]]/Table2[[#This Row],[Close Price]])-1</f>
        <v>2.0702306079664501E-2</v>
      </c>
      <c r="AE353" s="1">
        <f>(Table2[[#This Row],[Close Price]]/Table2[[#This Row],[Current Week Low]])-1</f>
        <v>1.7464338088254872E-2</v>
      </c>
      <c r="AF353" s="1">
        <f>(Table2[[#This Row],[Current Week High]]/Table2[[#This Row],[Close Price]])-1</f>
        <v>9.1194968553458988E-2</v>
      </c>
      <c r="AG353" s="1">
        <f>(Table2[[#This Row],[Close Price]]/Table2[[#This Row],[Current Month Low]])-1</f>
        <v>1.7464338088254872E-2</v>
      </c>
      <c r="AH353" s="1">
        <f>(Table2[[#This Row],[Current Month High]]/Table2[[#This Row],[Close Price]])-1</f>
        <v>0.15028825995807127</v>
      </c>
      <c r="AI353">
        <v>20.2437106918238</v>
      </c>
      <c r="AJ353">
        <v>35.535428875865698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</v>
      </c>
      <c r="AM353" t="s">
        <v>3166</v>
      </c>
      <c r="AN353">
        <v>-0.66</v>
      </c>
      <c r="AO353" t="s">
        <v>3165</v>
      </c>
      <c r="AP353">
        <v>0.12510374535707799</v>
      </c>
      <c r="AQ353">
        <f>(Table2[[#This Row],[Sharpe Ratio]]-AVERAGE(Table2[Sharpe Ratio]))/_xlfn.STDEV.P(Table2[Sharpe Ratio])</f>
        <v>0.7589513178469125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0.94823216882398786</v>
      </c>
      <c r="AS353">
        <f>_xlfn.RANK.AVG(Table2[[#This Row],[1Y Return vs Nifty Z-Score]],Table2[1Y Return vs Nifty Z-Score])</f>
        <v>443</v>
      </c>
      <c r="AT353">
        <f>_xlfn.RANK.AVG(Table2[[#This Row],[6M Return vs Nifty Z-Score]],Table2[6M Return vs Nifty Z-Score])</f>
        <v>476</v>
      </c>
      <c r="AU353">
        <f>_xlfn.RANK.AVG(Table2[[#This Row],[Sharpe Ratio Z-Score]],Table2[Sharpe Ratio Z-Score])</f>
        <v>155</v>
      </c>
      <c r="AV353">
        <f>(Table2[[#This Row],[Rank 1Y]]+Table2[[#This Row],[Rank 6M]]+Table2[[#This Row],[Rank Sharpe]])/3</f>
        <v>358</v>
      </c>
    </row>
    <row r="354" spans="1:48" x14ac:dyDescent="0.3">
      <c r="A354" t="s">
        <v>633</v>
      </c>
      <c r="B354" t="s">
        <v>634</v>
      </c>
      <c r="C354" t="s">
        <v>3129</v>
      </c>
      <c r="D354" t="s">
        <v>295</v>
      </c>
      <c r="E354">
        <v>29058.723943199999</v>
      </c>
      <c r="F354">
        <v>2290.4</v>
      </c>
      <c r="G354">
        <v>12.6282375554739</v>
      </c>
      <c r="H354">
        <f>(Table2[[#This Row],[1Y Return vs Nifty]]-AVERAGE(Table2[1Y Return vs Nifty]))/_xlfn.STDEV.P(Table2[1Y Return vs Nifty])</f>
        <v>-0.18960068198935665</v>
      </c>
      <c r="I354">
        <v>18.5849090273347</v>
      </c>
      <c r="J354">
        <f>(Table2[[#This Row],[1M Return vs Nifty]]-AVERAGE(Table2[1M Return vs Nifty]))/_xlfn.STDEV.P(Table2[1M Return vs Nifty])</f>
        <v>2.3185779299165139</v>
      </c>
      <c r="K354">
        <v>36.781749355721502</v>
      </c>
      <c r="L354">
        <f>(Table2[[#This Row],[6M Return vs Nifty]]-AVERAGE(Table2[6M Return vs Nifty]))/_xlfn.STDEV.P(Table2[6M Return vs Nifty])</f>
        <v>1.1127438821862974</v>
      </c>
      <c r="M354">
        <v>0.63187770926995501</v>
      </c>
      <c r="N354">
        <f>(Table2[[#This Row],[1W Return vs Nifty]]-AVERAGE(Table2[1W Return vs Nifty]))/_xlfn.STDEV.P(Table2[1W Return vs Nifty])</f>
        <v>0.94604690862001217</v>
      </c>
      <c r="O354">
        <v>2304.3200000000002</v>
      </c>
      <c r="P354">
        <v>2201.6686327146899</v>
      </c>
      <c r="Q354">
        <v>1855.15395830745</v>
      </c>
      <c r="R354">
        <v>39.133373643026097</v>
      </c>
      <c r="S354" s="1">
        <f>(Table2[[#This Row],[Close Price]]-Table2[[#This Row],[20D EMA]])/Table2[[#This Row],[20D EMA]]</f>
        <v>-6.0408276628246384E-3</v>
      </c>
      <c r="T354" s="1">
        <f>(Table2[[#This Row],[Close Price]]-Table2[[#This Row],[50D EMA]])/Table2[[#This Row],[50D EMA]]</f>
        <v>4.0301871937877903E-2</v>
      </c>
      <c r="U354" s="1">
        <f>(Table2[[#This Row],[Close Price]]-Table2[[#This Row],[200D EMA]])/Table2[[#This Row],[200D EMA]]</f>
        <v>0.23461451258182736</v>
      </c>
      <c r="V354">
        <v>1.17072716348703</v>
      </c>
      <c r="W354">
        <v>2269</v>
      </c>
      <c r="X354">
        <v>2350.9499999999998</v>
      </c>
      <c r="Y354">
        <v>2269</v>
      </c>
      <c r="Z354">
        <v>2449.6999999999998</v>
      </c>
      <c r="AA354">
        <v>2241.1</v>
      </c>
      <c r="AB354">
        <v>2449.6999999999998</v>
      </c>
      <c r="AC354" s="1">
        <f>(Table2[[#This Row],[Close Price]]/Table2[[#This Row],[Day Low]])-1</f>
        <v>9.43146760687541E-3</v>
      </c>
      <c r="AD354" s="1">
        <f>(Table2[[#This Row],[Day High]]/Table2[[#This Row],[Close Price]])-1</f>
        <v>2.6436430317848369E-2</v>
      </c>
      <c r="AE354" s="1">
        <f>(Table2[[#This Row],[Close Price]]/Table2[[#This Row],[Current Week Low]])-1</f>
        <v>9.43146760687541E-3</v>
      </c>
      <c r="AF354" s="1">
        <f>(Table2[[#This Row],[Current Week High]]/Table2[[#This Row],[Close Price]])-1</f>
        <v>6.9551170101292303E-2</v>
      </c>
      <c r="AG354" s="1">
        <f>(Table2[[#This Row],[Close Price]]/Table2[[#This Row],[Current Month Low]])-1</f>
        <v>2.1998125920307032E-2</v>
      </c>
      <c r="AH354" s="1">
        <f>(Table2[[#This Row],[Current Month High]]/Table2[[#This Row],[Close Price]])-1</f>
        <v>6.9551170101292303E-2</v>
      </c>
      <c r="AI354">
        <v>6.9551170101292303</v>
      </c>
      <c r="AJ354">
        <v>93.103448275861993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</v>
      </c>
      <c r="AM354" t="s">
        <v>3166</v>
      </c>
      <c r="AN354">
        <v>-0.92</v>
      </c>
      <c r="AO354" t="s">
        <v>3165</v>
      </c>
      <c r="AP354">
        <v>-3.5681843979223998E-2</v>
      </c>
      <c r="AQ354">
        <f>(Table2[[#This Row],[Sharpe Ratio]]-AVERAGE(Table2[Sharpe Ratio]))/_xlfn.STDEV.P(Table2[Sharpe Ratio])</f>
        <v>-1.1327804897745053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3.0549875489589615</v>
      </c>
      <c r="AS354">
        <f>_xlfn.RANK.AVG(Table2[[#This Row],[1Y Return vs Nifty Z-Score]],Table2[1Y Return vs Nifty Z-Score])</f>
        <v>367</v>
      </c>
      <c r="AT354">
        <f>_xlfn.RANK.AVG(Table2[[#This Row],[6M Return vs Nifty Z-Score]],Table2[6M Return vs Nifty Z-Score])</f>
        <v>76</v>
      </c>
      <c r="AU354">
        <f>_xlfn.RANK.AVG(Table2[[#This Row],[Sharpe Ratio Z-Score]],Table2[Sharpe Ratio Z-Score])</f>
        <v>633</v>
      </c>
      <c r="AV354">
        <f>(Table2[[#This Row],[Rank 1Y]]+Table2[[#This Row],[Rank 6M]]+Table2[[#This Row],[Rank Sharpe]])/3</f>
        <v>358.66666666666669</v>
      </c>
    </row>
    <row r="355" spans="1:48" x14ac:dyDescent="0.3">
      <c r="A355" t="s">
        <v>813</v>
      </c>
      <c r="B355" t="s">
        <v>814</v>
      </c>
      <c r="C355" t="s">
        <v>3123</v>
      </c>
      <c r="D355" t="s">
        <v>48</v>
      </c>
      <c r="E355">
        <v>18950.4510407899</v>
      </c>
      <c r="F355">
        <v>201.49</v>
      </c>
      <c r="G355">
        <v>14.272057420983399</v>
      </c>
      <c r="H355">
        <f>(Table2[[#This Row],[1Y Return vs Nifty]]-AVERAGE(Table2[1Y Return vs Nifty]))/_xlfn.STDEV.P(Table2[1Y Return vs Nifty])</f>
        <v>-0.16146203899148989</v>
      </c>
      <c r="I355">
        <v>-8.8207162806577308</v>
      </c>
      <c r="J355">
        <f>(Table2[[#This Row],[1M Return vs Nifty]]-AVERAGE(Table2[1M Return vs Nifty]))/_xlfn.STDEV.P(Table2[1M Return vs Nifty])</f>
        <v>-0.83389945241139396</v>
      </c>
      <c r="K355">
        <v>-20.812129867175901</v>
      </c>
      <c r="L355">
        <f>(Table2[[#This Row],[6M Return vs Nifty]]-AVERAGE(Table2[6M Return vs Nifty]))/_xlfn.STDEV.P(Table2[6M Return vs Nifty])</f>
        <v>-0.86945395410577087</v>
      </c>
      <c r="M355">
        <v>-7.8170048845904603</v>
      </c>
      <c r="N355">
        <f>(Table2[[#This Row],[1W Return vs Nifty]]-AVERAGE(Table2[1W Return vs Nifty]))/_xlfn.STDEV.P(Table2[1W Return vs Nifty])</f>
        <v>-0.71773717874650034</v>
      </c>
      <c r="O355">
        <v>220.24</v>
      </c>
      <c r="P355">
        <v>235.62179735317</v>
      </c>
      <c r="Q355">
        <v>231.53236326228901</v>
      </c>
      <c r="R355">
        <v>24.237513863574002</v>
      </c>
      <c r="S355" s="1">
        <f>(Table2[[#This Row],[Close Price]]-Table2[[#This Row],[20D EMA]])/Table2[[#This Row],[20D EMA]]</f>
        <v>-8.5134398837631672E-2</v>
      </c>
      <c r="T355" s="1">
        <f>(Table2[[#This Row],[Close Price]]-Table2[[#This Row],[50D EMA]])/Table2[[#This Row],[50D EMA]]</f>
        <v>-0.14485840332509792</v>
      </c>
      <c r="U355" s="1">
        <f>(Table2[[#This Row],[Close Price]]-Table2[[#This Row],[200D EMA]])/Table2[[#This Row],[200D EMA]]</f>
        <v>-0.12975448805079498</v>
      </c>
      <c r="V355">
        <v>0.65357473931001697</v>
      </c>
      <c r="W355">
        <v>192.05</v>
      </c>
      <c r="X355">
        <v>206.35</v>
      </c>
      <c r="Y355">
        <v>192.05</v>
      </c>
      <c r="Z355">
        <v>223.89</v>
      </c>
      <c r="AA355">
        <v>192.05</v>
      </c>
      <c r="AB355">
        <v>231.5</v>
      </c>
      <c r="AC355" s="1">
        <f>(Table2[[#This Row],[Close Price]]/Table2[[#This Row],[Day Low]])-1</f>
        <v>4.9153866180682071E-2</v>
      </c>
      <c r="AD355" s="1">
        <f>(Table2[[#This Row],[Day High]]/Table2[[#This Row],[Close Price]])-1</f>
        <v>2.4120303737158011E-2</v>
      </c>
      <c r="AE355" s="1">
        <f>(Table2[[#This Row],[Close Price]]/Table2[[#This Row],[Current Week Low]])-1</f>
        <v>4.9153866180682071E-2</v>
      </c>
      <c r="AF355" s="1">
        <f>(Table2[[#This Row],[Current Week High]]/Table2[[#This Row],[Close Price]])-1</f>
        <v>0.11117177031118164</v>
      </c>
      <c r="AG355" s="1">
        <f>(Table2[[#This Row],[Close Price]]/Table2[[#This Row],[Current Month Low]])-1</f>
        <v>4.9153866180682071E-2</v>
      </c>
      <c r="AH355" s="1">
        <f>(Table2[[#This Row],[Current Month High]]/Table2[[#This Row],[Close Price]])-1</f>
        <v>0.14894039406422155</v>
      </c>
      <c r="AI355">
        <v>74.499975184872696</v>
      </c>
      <c r="AJ355">
        <v>58.341846758349703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-0.23</v>
      </c>
      <c r="AM355" t="s">
        <v>3165</v>
      </c>
      <c r="AN355">
        <v>-2.46</v>
      </c>
      <c r="AO355" t="s">
        <v>3165</v>
      </c>
      <c r="AP355">
        <v>0.145697787060172</v>
      </c>
      <c r="AQ355">
        <f>(Table2[[#This Row],[Sharpe Ratio]]-AVERAGE(Table2[Sharpe Ratio]))/_xlfn.STDEV.P(Table2[Sharpe Ratio])</f>
        <v>1.0012516626603944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359</v>
      </c>
      <c r="AT355">
        <f>_xlfn.RANK.AVG(Table2[[#This Row],[6M Return vs Nifty Z-Score]],Table2[6M Return vs Nifty Z-Score])</f>
        <v>610</v>
      </c>
      <c r="AU355">
        <f>_xlfn.RANK.AVG(Table2[[#This Row],[Sharpe Ratio Z-Score]],Table2[Sharpe Ratio Z-Score])</f>
        <v>109</v>
      </c>
      <c r="AV355">
        <f>(Table2[[#This Row],[Rank 1Y]]+Table2[[#This Row],[Rank 6M]]+Table2[[#This Row],[Rank Sharpe]])/3</f>
        <v>359.33333333333331</v>
      </c>
    </row>
    <row r="356" spans="1:48" x14ac:dyDescent="0.3">
      <c r="A356" t="s">
        <v>329</v>
      </c>
      <c r="B356" t="s">
        <v>330</v>
      </c>
      <c r="C356" t="s">
        <v>3125</v>
      </c>
      <c r="D356" t="s">
        <v>108</v>
      </c>
      <c r="E356">
        <v>78532.082105490001</v>
      </c>
      <c r="F356">
        <v>78.180000000000007</v>
      </c>
      <c r="G356">
        <v>28.914921987355999</v>
      </c>
      <c r="H356">
        <f>(Table2[[#This Row],[1Y Return vs Nifty]]-AVERAGE(Table2[1Y Return vs Nifty]))/_xlfn.STDEV.P(Table2[1Y Return vs Nifty])</f>
        <v>8.9192151984334264E-2</v>
      </c>
      <c r="I356">
        <v>-11.1431868418834</v>
      </c>
      <c r="J356">
        <f>(Table2[[#This Row],[1M Return vs Nifty]]-AVERAGE(Table2[1M Return vs Nifty]))/_xlfn.STDEV.P(Table2[1M Return vs Nifty])</f>
        <v>-1.1010539447137868</v>
      </c>
      <c r="K356">
        <v>-22.134480067027699</v>
      </c>
      <c r="L356">
        <f>(Table2[[#This Row],[6M Return vs Nifty]]-AVERAGE(Table2[6M Return vs Nifty]))/_xlfn.STDEV.P(Table2[6M Return vs Nifty])</f>
        <v>-0.91496503515003103</v>
      </c>
      <c r="M356">
        <v>-10.4530246469639</v>
      </c>
      <c r="N356">
        <f>(Table2[[#This Row],[1W Return vs Nifty]]-AVERAGE(Table2[1W Return vs Nifty]))/_xlfn.STDEV.P(Table2[1W Return vs Nifty])</f>
        <v>-1.2368315898592324</v>
      </c>
      <c r="O356">
        <v>87.92</v>
      </c>
      <c r="P356">
        <v>92.457949387436202</v>
      </c>
      <c r="Q356">
        <v>89.297942919585907</v>
      </c>
      <c r="R356">
        <v>8.3680986658349106</v>
      </c>
      <c r="S356" s="1">
        <f>(Table2[[#This Row],[Close Price]]-Table2[[#This Row],[20D EMA]])/Table2[[#This Row],[20D EMA]]</f>
        <v>-0.11078252957233843</v>
      </c>
      <c r="T356" s="1">
        <f>(Table2[[#This Row],[Close Price]]-Table2[[#This Row],[50D EMA]])/Table2[[#This Row],[50D EMA]]</f>
        <v>-0.1544264120287355</v>
      </c>
      <c r="U356" s="1">
        <f>(Table2[[#This Row],[Close Price]]-Table2[[#This Row],[200D EMA]])/Table2[[#This Row],[200D EMA]]</f>
        <v>-0.1245039085569728</v>
      </c>
      <c r="V356">
        <v>0.91800878330634195</v>
      </c>
      <c r="W356">
        <v>75.099999999999994</v>
      </c>
      <c r="X356">
        <v>80.37</v>
      </c>
      <c r="Y356">
        <v>75.099999999999994</v>
      </c>
      <c r="Z356">
        <v>84.55</v>
      </c>
      <c r="AA356">
        <v>75.099999999999994</v>
      </c>
      <c r="AB356">
        <v>95.55</v>
      </c>
      <c r="AC356" s="1">
        <f>(Table2[[#This Row],[Close Price]]/Table2[[#This Row],[Day Low]])-1</f>
        <v>4.1011984021305015E-2</v>
      </c>
      <c r="AD356" s="1">
        <f>(Table2[[#This Row],[Day High]]/Table2[[#This Row],[Close Price]])-1</f>
        <v>2.8012279355333902E-2</v>
      </c>
      <c r="AE356" s="1">
        <f>(Table2[[#This Row],[Close Price]]/Table2[[#This Row],[Current Week Low]])-1</f>
        <v>4.1011984021305015E-2</v>
      </c>
      <c r="AF356" s="1">
        <f>(Table2[[#This Row],[Current Week High]]/Table2[[#This Row],[Close Price]])-1</f>
        <v>8.1478639038117029E-2</v>
      </c>
      <c r="AG356" s="1">
        <f>(Table2[[#This Row],[Close Price]]/Table2[[#This Row],[Current Month Low]])-1</f>
        <v>4.1011984021305015E-2</v>
      </c>
      <c r="AH356" s="1">
        <f>(Table2[[#This Row],[Current Month High]]/Table2[[#This Row],[Close Price]])-1</f>
        <v>0.22217958557175743</v>
      </c>
      <c r="AI356">
        <v>51.4453824507546</v>
      </c>
      <c r="AJ356">
        <v>61.528925619834702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-0.15</v>
      </c>
      <c r="AM356" t="s">
        <v>3165</v>
      </c>
      <c r="AN356">
        <v>-13.58</v>
      </c>
      <c r="AO356" t="s">
        <v>3165</v>
      </c>
      <c r="AP356">
        <v>0.10962139524841</v>
      </c>
      <c r="AQ356">
        <f>(Table2[[#This Row],[Sharpe Ratio]]-AVERAGE(Table2[Sharpe Ratio]))/_xlfn.STDEV.P(Table2[Sharpe Ratio])</f>
        <v>0.57679286522565232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266</v>
      </c>
      <c r="AT356">
        <f>_xlfn.RANK.AVG(Table2[[#This Row],[6M Return vs Nifty Z-Score]],Table2[6M Return vs Nifty Z-Score])</f>
        <v>622</v>
      </c>
      <c r="AU356">
        <f>_xlfn.RANK.AVG(Table2[[#This Row],[Sharpe Ratio Z-Score]],Table2[Sharpe Ratio Z-Score])</f>
        <v>191</v>
      </c>
      <c r="AV356">
        <f>(Table2[[#This Row],[Rank 1Y]]+Table2[[#This Row],[Rank 6M]]+Table2[[#This Row],[Rank Sharpe]])/3</f>
        <v>359.66666666666669</v>
      </c>
    </row>
    <row r="357" spans="1:48" x14ac:dyDescent="0.3">
      <c r="A357" t="s">
        <v>1566</v>
      </c>
      <c r="B357" t="s">
        <v>1567</v>
      </c>
      <c r="C357" t="s">
        <v>3124</v>
      </c>
      <c r="D357" t="s">
        <v>258</v>
      </c>
      <c r="E357">
        <v>5976.2061773750002</v>
      </c>
      <c r="F357">
        <v>428.75</v>
      </c>
      <c r="G357">
        <v>-8.1091929293230294</v>
      </c>
      <c r="H357">
        <f>(Table2[[#This Row],[1Y Return vs Nifty]]-AVERAGE(Table2[1Y Return vs Nifty]))/_xlfn.STDEV.P(Table2[1Y Return vs Nifty])</f>
        <v>-0.54458066814733974</v>
      </c>
      <c r="I357">
        <v>4.8011497052383199</v>
      </c>
      <c r="J357">
        <f>(Table2[[#This Row],[1M Return vs Nifty]]-AVERAGE(Table2[1M Return vs Nifty]))/_xlfn.STDEV.P(Table2[1M Return vs Nifty])</f>
        <v>0.73302791899638742</v>
      </c>
      <c r="K357">
        <v>8.9675272396700496</v>
      </c>
      <c r="L357">
        <f>(Table2[[#This Row],[6M Return vs Nifty]]-AVERAGE(Table2[6M Return vs Nifty]))/_xlfn.STDEV.P(Table2[6M Return vs Nifty])</f>
        <v>0.15546696942253571</v>
      </c>
      <c r="M357">
        <v>-5.7011946868705401</v>
      </c>
      <c r="N357">
        <f>(Table2[[#This Row],[1W Return vs Nifty]]-AVERAGE(Table2[1W Return vs Nifty]))/_xlfn.STDEV.P(Table2[1W Return vs Nifty])</f>
        <v>-0.30108429006601689</v>
      </c>
      <c r="O357">
        <v>429.06</v>
      </c>
      <c r="P357">
        <v>413.07265622787799</v>
      </c>
      <c r="Q357">
        <v>378.75085222255501</v>
      </c>
      <c r="R357">
        <v>47.995622622468197</v>
      </c>
      <c r="S357" s="1">
        <f>(Table2[[#This Row],[Close Price]]-Table2[[#This Row],[20D EMA]])/Table2[[#This Row],[20D EMA]]</f>
        <v>-7.225096723069088E-4</v>
      </c>
      <c r="T357" s="1">
        <f>(Table2[[#This Row],[Close Price]]-Table2[[#This Row],[50D EMA]])/Table2[[#This Row],[50D EMA]]</f>
        <v>3.7952993343314798E-2</v>
      </c>
      <c r="U357" s="1">
        <f>(Table2[[#This Row],[Close Price]]-Table2[[#This Row],[200D EMA]])/Table2[[#This Row],[200D EMA]]</f>
        <v>0.13201065419138741</v>
      </c>
      <c r="V357">
        <v>0.50011943337192299</v>
      </c>
      <c r="W357">
        <v>404.8</v>
      </c>
      <c r="X357">
        <v>445.6</v>
      </c>
      <c r="Y357">
        <v>404.8</v>
      </c>
      <c r="Z357">
        <v>445.6</v>
      </c>
      <c r="AA357">
        <v>404.7</v>
      </c>
      <c r="AB357">
        <v>461.7</v>
      </c>
      <c r="AC357" s="1">
        <f>(Table2[[#This Row],[Close Price]]/Table2[[#This Row],[Day Low]])-1</f>
        <v>5.9165019762845716E-2</v>
      </c>
      <c r="AD357" s="1">
        <f>(Table2[[#This Row],[Day High]]/Table2[[#This Row],[Close Price]])-1</f>
        <v>3.9300291545189658E-2</v>
      </c>
      <c r="AE357" s="1">
        <f>(Table2[[#This Row],[Close Price]]/Table2[[#This Row],[Current Week Low]])-1</f>
        <v>5.9165019762845716E-2</v>
      </c>
      <c r="AF357" s="1">
        <f>(Table2[[#This Row],[Current Week High]]/Table2[[#This Row],[Close Price]])-1</f>
        <v>3.9300291545189658E-2</v>
      </c>
      <c r="AG357" s="1">
        <f>(Table2[[#This Row],[Close Price]]/Table2[[#This Row],[Current Month Low]])-1</f>
        <v>5.9426735853718826E-2</v>
      </c>
      <c r="AH357" s="1">
        <f>(Table2[[#This Row],[Current Month High]]/Table2[[#This Row],[Close Price]])-1</f>
        <v>7.6851311953352708E-2</v>
      </c>
      <c r="AI357">
        <v>7.6851311953352699</v>
      </c>
      <c r="AJ357">
        <v>36.544585987261101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0.16</v>
      </c>
      <c r="AM357" t="s">
        <v>3166</v>
      </c>
      <c r="AN357">
        <v>-0.71</v>
      </c>
      <c r="AO357" t="s">
        <v>3165</v>
      </c>
      <c r="AP357">
        <v>7.3335256151046996E-2</v>
      </c>
      <c r="AQ357">
        <f>(Table2[[#This Row],[Sharpe Ratio]]-AVERAGE(Table2[Sharpe Ratio]))/_xlfn.STDEV.P(Table2[Sharpe Ratio])</f>
        <v>0.14986627441855921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0.19269620462412573</v>
      </c>
      <c r="AS357">
        <f>_xlfn.RANK.AVG(Table2[[#This Row],[1Y Return vs Nifty Z-Score]],Table2[1Y Return vs Nifty Z-Score])</f>
        <v>500</v>
      </c>
      <c r="AT357">
        <f>_xlfn.RANK.AVG(Table2[[#This Row],[6M Return vs Nifty Z-Score]],Table2[6M Return vs Nifty Z-Score])</f>
        <v>275</v>
      </c>
      <c r="AU357">
        <f>_xlfn.RANK.AVG(Table2[[#This Row],[Sharpe Ratio Z-Score]],Table2[Sharpe Ratio Z-Score])</f>
        <v>304</v>
      </c>
      <c r="AV357">
        <f>(Table2[[#This Row],[Rank 1Y]]+Table2[[#This Row],[Rank 6M]]+Table2[[#This Row],[Rank Sharpe]])/3</f>
        <v>359.66666666666669</v>
      </c>
    </row>
    <row r="358" spans="1:48" x14ac:dyDescent="0.3">
      <c r="A358" t="s">
        <v>189</v>
      </c>
      <c r="B358" t="s">
        <v>190</v>
      </c>
      <c r="C358" t="s">
        <v>3122</v>
      </c>
      <c r="D358" t="s">
        <v>125</v>
      </c>
      <c r="E358">
        <v>138471.57034596</v>
      </c>
      <c r="F358">
        <v>5748.85</v>
      </c>
      <c r="G358">
        <v>0.16073210670730001</v>
      </c>
      <c r="H358">
        <f>(Table2[[#This Row],[1Y Return vs Nifty]]-AVERAGE(Table2[1Y Return vs Nifty]))/_xlfn.STDEV.P(Table2[1Y Return vs Nifty])</f>
        <v>-0.40301742688802367</v>
      </c>
      <c r="I358">
        <v>-2.33855755171294</v>
      </c>
      <c r="J358">
        <f>(Table2[[#This Row],[1M Return vs Nifty]]-AVERAGE(Table2[1M Return vs Nifty]))/_xlfn.STDEV.P(Table2[1M Return vs Nifty])</f>
        <v>-8.8254769905340702E-2</v>
      </c>
      <c r="K358">
        <v>10.579511872871301</v>
      </c>
      <c r="L358">
        <f>(Table2[[#This Row],[6M Return vs Nifty]]-AVERAGE(Table2[6M Return vs Nifty]))/_xlfn.STDEV.P(Table2[6M Return vs Nifty])</f>
        <v>0.21094634492529313</v>
      </c>
      <c r="M358">
        <v>-3.4272963829087502</v>
      </c>
      <c r="N358">
        <f>(Table2[[#This Row],[1W Return vs Nifty]]-AVERAGE(Table2[1W Return vs Nifty]))/_xlfn.STDEV.P(Table2[1W Return vs Nifty])</f>
        <v>0.14669987220539832</v>
      </c>
      <c r="O358">
        <v>5991.79</v>
      </c>
      <c r="P358">
        <v>5962.6770751888998</v>
      </c>
      <c r="Q358">
        <v>5491.3807625079999</v>
      </c>
      <c r="R358">
        <v>25.715059675562799</v>
      </c>
      <c r="S358" s="1">
        <f>(Table2[[#This Row],[Close Price]]-Table2[[#This Row],[20D EMA]])/Table2[[#This Row],[20D EMA]]</f>
        <v>-4.0545479731432445E-2</v>
      </c>
      <c r="T358" s="1">
        <f>(Table2[[#This Row],[Close Price]]-Table2[[#This Row],[50D EMA]])/Table2[[#This Row],[50D EMA]]</f>
        <v>-3.5860918257446528E-2</v>
      </c>
      <c r="U358" s="1">
        <f>(Table2[[#This Row],[Close Price]]-Table2[[#This Row],[200D EMA]])/Table2[[#This Row],[200D EMA]]</f>
        <v>4.6886065386296444E-2</v>
      </c>
      <c r="V358">
        <v>0.87546652548964199</v>
      </c>
      <c r="W358">
        <v>5690.05</v>
      </c>
      <c r="X358">
        <v>5797.6</v>
      </c>
      <c r="Y358">
        <v>5690.05</v>
      </c>
      <c r="Z358">
        <v>5895.5</v>
      </c>
      <c r="AA358">
        <v>5690.05</v>
      </c>
      <c r="AB358">
        <v>6469.9</v>
      </c>
      <c r="AC358" s="1">
        <f>(Table2[[#This Row],[Close Price]]/Table2[[#This Row],[Day Low]])-1</f>
        <v>1.0333828349487373E-2</v>
      </c>
      <c r="AD358" s="1">
        <f>(Table2[[#This Row],[Day High]]/Table2[[#This Row],[Close Price]])-1</f>
        <v>8.4799568609374987E-3</v>
      </c>
      <c r="AE358" s="1">
        <f>(Table2[[#This Row],[Close Price]]/Table2[[#This Row],[Current Week Low]])-1</f>
        <v>1.0333828349487373E-2</v>
      </c>
      <c r="AF358" s="1">
        <f>(Table2[[#This Row],[Current Week High]]/Table2[[#This Row],[Close Price]])-1</f>
        <v>2.5509449716030197E-2</v>
      </c>
      <c r="AG358" s="1">
        <f>(Table2[[#This Row],[Close Price]]/Table2[[#This Row],[Current Month Low]])-1</f>
        <v>1.0333828349487373E-2</v>
      </c>
      <c r="AH358" s="1">
        <f>(Table2[[#This Row],[Current Month High]]/Table2[[#This Row],[Close Price]])-1</f>
        <v>0.12542508501700333</v>
      </c>
      <c r="AI358">
        <v>12.542508501700301</v>
      </c>
      <c r="AJ358">
        <v>32.2273845941532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0.03</v>
      </c>
      <c r="AM358" t="s">
        <v>3166</v>
      </c>
      <c r="AN358">
        <v>-6.07</v>
      </c>
      <c r="AO358" t="s">
        <v>3165</v>
      </c>
      <c r="AP358">
        <v>4.4260471521281E-2</v>
      </c>
      <c r="AQ358">
        <f>(Table2[[#This Row],[Sharpe Ratio]]-AVERAGE(Table2[Sharpe Ratio]))/_xlfn.STDEV.P(Table2[Sharpe Ratio])</f>
        <v>-0.19221472370390386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-0.32584070336657678</v>
      </c>
      <c r="AS358">
        <f>_xlfn.RANK.AVG(Table2[[#This Row],[1Y Return vs Nifty Z-Score]],Table2[1Y Return vs Nifty Z-Score])</f>
        <v>438</v>
      </c>
      <c r="AT358">
        <f>_xlfn.RANK.AVG(Table2[[#This Row],[6M Return vs Nifty Z-Score]],Table2[6M Return vs Nifty Z-Score])</f>
        <v>253</v>
      </c>
      <c r="AU358">
        <f>_xlfn.RANK.AVG(Table2[[#This Row],[Sharpe Ratio Z-Score]],Table2[Sharpe Ratio Z-Score])</f>
        <v>391</v>
      </c>
      <c r="AV358">
        <f>(Table2[[#This Row],[Rank 1Y]]+Table2[[#This Row],[Rank 6M]]+Table2[[#This Row],[Rank Sharpe]])/3</f>
        <v>360.66666666666669</v>
      </c>
    </row>
    <row r="359" spans="1:48" x14ac:dyDescent="0.3">
      <c r="A359" t="s">
        <v>1277</v>
      </c>
      <c r="B359" t="s">
        <v>1278</v>
      </c>
      <c r="C359" t="s">
        <v>3134</v>
      </c>
      <c r="D359" t="s">
        <v>412</v>
      </c>
      <c r="E359">
        <v>8768.5306614000001</v>
      </c>
      <c r="F359">
        <v>158.94</v>
      </c>
      <c r="G359">
        <v>1.50048227795551</v>
      </c>
      <c r="H359">
        <f>(Table2[[#This Row],[1Y Return vs Nifty]]-AVERAGE(Table2[1Y Return vs Nifty]))/_xlfn.STDEV.P(Table2[1Y Return vs Nifty])</f>
        <v>-0.38008379981240759</v>
      </c>
      <c r="I359">
        <v>-10.1192169736488</v>
      </c>
      <c r="J359">
        <f>(Table2[[#This Row],[1M Return vs Nifty]]-AVERAGE(Table2[1M Return vs Nifty]))/_xlfn.STDEV.P(Table2[1M Return vs Nifty])</f>
        <v>-0.98326638053609738</v>
      </c>
      <c r="K359">
        <v>1.2853966574542099</v>
      </c>
      <c r="L359">
        <f>(Table2[[#This Row],[6M Return vs Nifty]]-AVERAGE(Table2[6M Return vs Nifty]))/_xlfn.STDEV.P(Table2[6M Return vs Nifty])</f>
        <v>-0.10892749095490345</v>
      </c>
      <c r="M359">
        <v>-8.2382909333496492</v>
      </c>
      <c r="N359">
        <f>(Table2[[#This Row],[1W Return vs Nifty]]-AVERAGE(Table2[1W Return vs Nifty]))/_xlfn.STDEV.P(Table2[1W Return vs Nifty])</f>
        <v>-0.80069832968785659</v>
      </c>
      <c r="O359">
        <v>174.16</v>
      </c>
      <c r="P359">
        <v>182.692750941116</v>
      </c>
      <c r="Q359">
        <v>171.935461845167</v>
      </c>
      <c r="R359">
        <v>27.109165318794101</v>
      </c>
      <c r="S359" s="1">
        <f>(Table2[[#This Row],[Close Price]]-Table2[[#This Row],[20D EMA]])/Table2[[#This Row],[20D EMA]]</f>
        <v>-8.7390904915020662E-2</v>
      </c>
      <c r="T359" s="1">
        <f>(Table2[[#This Row],[Close Price]]-Table2[[#This Row],[50D EMA]])/Table2[[#This Row],[50D EMA]]</f>
        <v>-0.1300147423406624</v>
      </c>
      <c r="U359" s="1">
        <f>(Table2[[#This Row],[Close Price]]-Table2[[#This Row],[200D EMA]])/Table2[[#This Row],[200D EMA]]</f>
        <v>-7.5583371258628435E-2</v>
      </c>
      <c r="V359">
        <v>0.67298915823937799</v>
      </c>
      <c r="W359">
        <v>151.69999999999999</v>
      </c>
      <c r="X359">
        <v>161.83000000000001</v>
      </c>
      <c r="Y359">
        <v>151.69999999999999</v>
      </c>
      <c r="Z359">
        <v>173.85</v>
      </c>
      <c r="AA359">
        <v>151.69999999999999</v>
      </c>
      <c r="AB359">
        <v>189.3</v>
      </c>
      <c r="AC359" s="1">
        <f>(Table2[[#This Row],[Close Price]]/Table2[[#This Row],[Day Low]])-1</f>
        <v>4.772577455504301E-2</v>
      </c>
      <c r="AD359" s="1">
        <f>(Table2[[#This Row],[Day High]]/Table2[[#This Row],[Close Price]])-1</f>
        <v>1.8182962124072111E-2</v>
      </c>
      <c r="AE359" s="1">
        <f>(Table2[[#This Row],[Close Price]]/Table2[[#This Row],[Current Week Low]])-1</f>
        <v>4.772577455504301E-2</v>
      </c>
      <c r="AF359" s="1">
        <f>(Table2[[#This Row],[Current Week High]]/Table2[[#This Row],[Close Price]])-1</f>
        <v>9.3808984522461225E-2</v>
      </c>
      <c r="AG359" s="1">
        <f>(Table2[[#This Row],[Close Price]]/Table2[[#This Row],[Current Month Low]])-1</f>
        <v>4.772577455504301E-2</v>
      </c>
      <c r="AH359" s="1">
        <f>(Table2[[#This Row],[Current Month High]]/Table2[[#This Row],[Close Price]])-1</f>
        <v>0.19101547753869386</v>
      </c>
      <c r="AI359">
        <v>54.146218698879998</v>
      </c>
      <c r="AJ359">
        <v>35.153061224489797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-0.17</v>
      </c>
      <c r="AM359" t="s">
        <v>3165</v>
      </c>
      <c r="AN359">
        <v>-3.08</v>
      </c>
      <c r="AO359" t="s">
        <v>3165</v>
      </c>
      <c r="AP359">
        <v>7.7266496388236003E-2</v>
      </c>
      <c r="AQ359">
        <f>(Table2[[#This Row],[Sharpe Ratio]]-AVERAGE(Table2[Sharpe Ratio]))/_xlfn.STDEV.P(Table2[Sharpe Ratio])</f>
        <v>0.19611950041219325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429</v>
      </c>
      <c r="AT359">
        <f>_xlfn.RANK.AVG(Table2[[#This Row],[6M Return vs Nifty Z-Score]],Table2[6M Return vs Nifty Z-Score])</f>
        <v>365</v>
      </c>
      <c r="AU359">
        <f>_xlfn.RANK.AVG(Table2[[#This Row],[Sharpe Ratio Z-Score]],Table2[Sharpe Ratio Z-Score])</f>
        <v>289</v>
      </c>
      <c r="AV359">
        <f>(Table2[[#This Row],[Rank 1Y]]+Table2[[#This Row],[Rank 6M]]+Table2[[#This Row],[Rank Sharpe]])/3</f>
        <v>361</v>
      </c>
    </row>
    <row r="360" spans="1:48" x14ac:dyDescent="0.3">
      <c r="A360" t="s">
        <v>372</v>
      </c>
      <c r="B360" t="s">
        <v>373</v>
      </c>
      <c r="C360" t="s">
        <v>3131</v>
      </c>
      <c r="D360" t="s">
        <v>200</v>
      </c>
      <c r="E360">
        <v>62871.844406436001</v>
      </c>
      <c r="F360">
        <v>214.11</v>
      </c>
      <c r="G360">
        <v>-1.1509297591088801</v>
      </c>
      <c r="H360">
        <f>(Table2[[#This Row],[1Y Return vs Nifty]]-AVERAGE(Table2[1Y Return vs Nifty]))/_xlfn.STDEV.P(Table2[1Y Return vs Nifty])</f>
        <v>-0.4254702428872254</v>
      </c>
      <c r="I360">
        <v>-5.1834266120116803</v>
      </c>
      <c r="J360">
        <f>(Table2[[#This Row],[1M Return vs Nifty]]-AVERAGE(Table2[1M Return vs Nifty]))/_xlfn.STDEV.P(Table2[1M Return vs Nifty])</f>
        <v>-0.41550091982846382</v>
      </c>
      <c r="K360">
        <v>13.350643781943599</v>
      </c>
      <c r="L360">
        <f>(Table2[[#This Row],[6M Return vs Nifty]]-AVERAGE(Table2[6M Return vs Nifty]))/_xlfn.STDEV.P(Table2[6M Return vs Nifty])</f>
        <v>0.30631987677204559</v>
      </c>
      <c r="M360">
        <v>-3.5838268007948</v>
      </c>
      <c r="N360">
        <f>(Table2[[#This Row],[1W Return vs Nifty]]-AVERAGE(Table2[1W Return vs Nifty]))/_xlfn.STDEV.P(Table2[1W Return vs Nifty])</f>
        <v>0.11587534415989202</v>
      </c>
      <c r="O360">
        <v>225.82</v>
      </c>
      <c r="P360">
        <v>233.23673598734899</v>
      </c>
      <c r="Q360">
        <v>215.974053527694</v>
      </c>
      <c r="R360">
        <v>29.0034408673631</v>
      </c>
      <c r="S360" s="1">
        <f>(Table2[[#This Row],[Close Price]]-Table2[[#This Row],[20D EMA]])/Table2[[#This Row],[20D EMA]]</f>
        <v>-5.1855460100965284E-2</v>
      </c>
      <c r="T360" s="1">
        <f>(Table2[[#This Row],[Close Price]]-Table2[[#This Row],[50D EMA]])/Table2[[#This Row],[50D EMA]]</f>
        <v>-8.2005675076787368E-2</v>
      </c>
      <c r="U360" s="1">
        <f>(Table2[[#This Row],[Close Price]]-Table2[[#This Row],[200D EMA]])/Table2[[#This Row],[200D EMA]]</f>
        <v>-8.630914210511674E-3</v>
      </c>
      <c r="V360">
        <v>1.0380472373119001</v>
      </c>
      <c r="W360">
        <v>210.89</v>
      </c>
      <c r="X360">
        <v>216.07</v>
      </c>
      <c r="Y360">
        <v>210.89</v>
      </c>
      <c r="Z360">
        <v>224.2</v>
      </c>
      <c r="AA360">
        <v>210.89</v>
      </c>
      <c r="AB360">
        <v>242.19</v>
      </c>
      <c r="AC360" s="1">
        <f>(Table2[[#This Row],[Close Price]]/Table2[[#This Row],[Day Low]])-1</f>
        <v>1.5268623452985075E-2</v>
      </c>
      <c r="AD360" s="1">
        <f>(Table2[[#This Row],[Day High]]/Table2[[#This Row],[Close Price]])-1</f>
        <v>9.1541730885991157E-3</v>
      </c>
      <c r="AE360" s="1">
        <f>(Table2[[#This Row],[Close Price]]/Table2[[#This Row],[Current Week Low]])-1</f>
        <v>1.5268623452985075E-2</v>
      </c>
      <c r="AF360" s="1">
        <f>(Table2[[#This Row],[Current Week High]]/Table2[[#This Row],[Close Price]])-1</f>
        <v>4.712530942039117E-2</v>
      </c>
      <c r="AG360" s="1">
        <f>(Table2[[#This Row],[Close Price]]/Table2[[#This Row],[Current Month Low]])-1</f>
        <v>1.5268623452985075E-2</v>
      </c>
      <c r="AH360" s="1">
        <f>(Table2[[#This Row],[Current Month High]]/Table2[[#This Row],[Close Price]])-1</f>
        <v>0.13114754098360648</v>
      </c>
      <c r="AI360">
        <v>23.604689178459601</v>
      </c>
      <c r="AJ360">
        <v>35.899714376388403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-0.11</v>
      </c>
      <c r="AM360" t="s">
        <v>3165</v>
      </c>
      <c r="AN360">
        <v>-3.74</v>
      </c>
      <c r="AO360" t="s">
        <v>3165</v>
      </c>
      <c r="AP360">
        <v>3.7535189913231001E-2</v>
      </c>
      <c r="AQ360">
        <f>(Table2[[#This Row],[Sharpe Ratio]]-AVERAGE(Table2[Sharpe Ratio]))/_xlfn.STDEV.P(Table2[Sharpe Ratio])</f>
        <v>-0.2713413990836796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446</v>
      </c>
      <c r="AT360">
        <f>_xlfn.RANK.AVG(Table2[[#This Row],[6M Return vs Nifty Z-Score]],Table2[6M Return vs Nifty Z-Score])</f>
        <v>227</v>
      </c>
      <c r="AU360">
        <f>_xlfn.RANK.AVG(Table2[[#This Row],[Sharpe Ratio Z-Score]],Table2[Sharpe Ratio Z-Score])</f>
        <v>412</v>
      </c>
      <c r="AV360">
        <f>(Table2[[#This Row],[Rank 1Y]]+Table2[[#This Row],[Rank 6M]]+Table2[[#This Row],[Rank Sharpe]])/3</f>
        <v>361.66666666666669</v>
      </c>
    </row>
    <row r="361" spans="1:48" x14ac:dyDescent="0.3">
      <c r="A361" t="s">
        <v>945</v>
      </c>
      <c r="B361" t="s">
        <v>946</v>
      </c>
      <c r="C361" t="s">
        <v>3136</v>
      </c>
      <c r="D361" t="s">
        <v>611</v>
      </c>
      <c r="E361">
        <v>15174.44785126</v>
      </c>
      <c r="F361">
        <v>484.1</v>
      </c>
      <c r="G361">
        <v>32.882303888750897</v>
      </c>
      <c r="H361">
        <f>(Table2[[#This Row],[1Y Return vs Nifty]]-AVERAGE(Table2[1Y Return vs Nifty]))/_xlfn.STDEV.P(Table2[1Y Return vs Nifty])</f>
        <v>0.15710515468122477</v>
      </c>
      <c r="I361">
        <v>-13.5853633757108</v>
      </c>
      <c r="J361">
        <f>(Table2[[#This Row],[1M Return vs Nifty]]-AVERAGE(Table2[1M Return vs Nifty]))/_xlfn.STDEV.P(Table2[1M Return vs Nifty])</f>
        <v>-1.3819782513121688</v>
      </c>
      <c r="K361">
        <v>-30.706450660951599</v>
      </c>
      <c r="L361">
        <f>(Table2[[#This Row],[6M Return vs Nifty]]-AVERAGE(Table2[6M Return vs Nifty]))/_xlfn.STDEV.P(Table2[6M Return vs Nifty])</f>
        <v>-1.2099849538166663</v>
      </c>
      <c r="M361">
        <v>-11.1431068320977</v>
      </c>
      <c r="N361">
        <f>(Table2[[#This Row],[1W Return vs Nifty]]-AVERAGE(Table2[1W Return vs Nifty]))/_xlfn.STDEV.P(Table2[1W Return vs Nifty])</f>
        <v>-1.3727250344474029</v>
      </c>
      <c r="O361">
        <v>548.63</v>
      </c>
      <c r="P361">
        <v>589.79839052803902</v>
      </c>
      <c r="Q361">
        <v>586.35285037613903</v>
      </c>
      <c r="R361">
        <v>18.0529299255927</v>
      </c>
      <c r="S361" s="1">
        <f>(Table2[[#This Row],[Close Price]]-Table2[[#This Row],[20D EMA]])/Table2[[#This Row],[20D EMA]]</f>
        <v>-0.11762025408745415</v>
      </c>
      <c r="T361" s="1">
        <f>(Table2[[#This Row],[Close Price]]-Table2[[#This Row],[50D EMA]])/Table2[[#This Row],[50D EMA]]</f>
        <v>-0.17921105283690003</v>
      </c>
      <c r="U361" s="1">
        <f>(Table2[[#This Row],[Close Price]]-Table2[[#This Row],[200D EMA]])/Table2[[#This Row],[200D EMA]]</f>
        <v>-0.17438791388247693</v>
      </c>
      <c r="V361">
        <v>0.64885802611744403</v>
      </c>
      <c r="W361">
        <v>476.1</v>
      </c>
      <c r="X361">
        <v>498.75</v>
      </c>
      <c r="Y361">
        <v>476.1</v>
      </c>
      <c r="Z361">
        <v>543.20000000000005</v>
      </c>
      <c r="AA361">
        <v>476.1</v>
      </c>
      <c r="AB361">
        <v>589.04999999999995</v>
      </c>
      <c r="AC361" s="1">
        <f>(Table2[[#This Row],[Close Price]]/Table2[[#This Row],[Day Low]])-1</f>
        <v>1.6803192606595241E-2</v>
      </c>
      <c r="AD361" s="1">
        <f>(Table2[[#This Row],[Day High]]/Table2[[#This Row],[Close Price]])-1</f>
        <v>3.0262342491220728E-2</v>
      </c>
      <c r="AE361" s="1">
        <f>(Table2[[#This Row],[Close Price]]/Table2[[#This Row],[Current Week Low]])-1</f>
        <v>1.6803192606595241E-2</v>
      </c>
      <c r="AF361" s="1">
        <f>(Table2[[#This Row],[Current Week High]]/Table2[[#This Row],[Close Price]])-1</f>
        <v>0.12208221441850853</v>
      </c>
      <c r="AG361" s="1">
        <f>(Table2[[#This Row],[Close Price]]/Table2[[#This Row],[Current Month Low]])-1</f>
        <v>1.6803192606595241E-2</v>
      </c>
      <c r="AH361" s="1">
        <f>(Table2[[#This Row],[Current Month High]]/Table2[[#This Row],[Close Price]])-1</f>
        <v>0.21679405081594694</v>
      </c>
      <c r="AI361">
        <v>61.588514769675598</v>
      </c>
      <c r="AJ361">
        <v>63.934981374872997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-0.31</v>
      </c>
      <c r="AM361" t="s">
        <v>3165</v>
      </c>
      <c r="AN361">
        <v>-6.67</v>
      </c>
      <c r="AO361" t="s">
        <v>3165</v>
      </c>
      <c r="AP361">
        <v>0.124590887774419</v>
      </c>
      <c r="AQ361">
        <f>(Table2[[#This Row],[Sharpe Ratio]]-AVERAGE(Table2[Sharpe Ratio]))/_xlfn.STDEV.P(Table2[Sharpe Ratio])</f>
        <v>0.75291726339028708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247</v>
      </c>
      <c r="AT361">
        <f>_xlfn.RANK.AVG(Table2[[#This Row],[6M Return vs Nifty Z-Score]],Table2[6M Return vs Nifty Z-Score])</f>
        <v>682</v>
      </c>
      <c r="AU361">
        <f>_xlfn.RANK.AVG(Table2[[#This Row],[Sharpe Ratio Z-Score]],Table2[Sharpe Ratio Z-Score])</f>
        <v>157</v>
      </c>
      <c r="AV361">
        <f>(Table2[[#This Row],[Rank 1Y]]+Table2[[#This Row],[Rank 6M]]+Table2[[#This Row],[Rank Sharpe]])/3</f>
        <v>362</v>
      </c>
    </row>
    <row r="362" spans="1:48" x14ac:dyDescent="0.3">
      <c r="A362" t="s">
        <v>577</v>
      </c>
      <c r="B362" t="s">
        <v>578</v>
      </c>
      <c r="C362" t="s">
        <v>3132</v>
      </c>
      <c r="D362" t="s">
        <v>111</v>
      </c>
      <c r="E362">
        <v>33344.822023380002</v>
      </c>
      <c r="F362">
        <v>312.60000000000002</v>
      </c>
      <c r="G362">
        <v>19.209732981060501</v>
      </c>
      <c r="H362">
        <f>(Table2[[#This Row],[1Y Return vs Nifty]]-AVERAGE(Table2[1Y Return vs Nifty]))/_xlfn.STDEV.P(Table2[1Y Return vs Nifty])</f>
        <v>-7.6939706137678504E-2</v>
      </c>
      <c r="I362">
        <v>-1.0750270388469401</v>
      </c>
      <c r="J362">
        <f>(Table2[[#This Row],[1M Return vs Nifty]]-AVERAGE(Table2[1M Return vs Nifty]))/_xlfn.STDEV.P(Table2[1M Return vs Nifty])</f>
        <v>5.7089527804574797E-2</v>
      </c>
      <c r="K362">
        <v>9.3906609265608498</v>
      </c>
      <c r="L362">
        <f>(Table2[[#This Row],[6M Return vs Nifty]]-AVERAGE(Table2[6M Return vs Nifty]))/_xlfn.STDEV.P(Table2[6M Return vs Nifty])</f>
        <v>0.17002988287677959</v>
      </c>
      <c r="M362">
        <v>-10.142291162085799</v>
      </c>
      <c r="N362">
        <f>(Table2[[#This Row],[1W Return vs Nifty]]-AVERAGE(Table2[1W Return vs Nifty]))/_xlfn.STDEV.P(Table2[1W Return vs Nifty])</f>
        <v>-1.1756408440051223</v>
      </c>
      <c r="O362">
        <v>331.59</v>
      </c>
      <c r="P362">
        <v>328.92242571136399</v>
      </c>
      <c r="Q362">
        <v>293.82450794819903</v>
      </c>
      <c r="R362">
        <v>32.2660871694371</v>
      </c>
      <c r="S362" s="1">
        <f>(Table2[[#This Row],[Close Price]]-Table2[[#This Row],[20D EMA]])/Table2[[#This Row],[20D EMA]]</f>
        <v>-5.7269519587442183E-2</v>
      </c>
      <c r="T362" s="1">
        <f>(Table2[[#This Row],[Close Price]]-Table2[[#This Row],[50D EMA]])/Table2[[#This Row],[50D EMA]]</f>
        <v>-4.9623936939122593E-2</v>
      </c>
      <c r="U362" s="1">
        <f>(Table2[[#This Row],[Close Price]]-Table2[[#This Row],[200D EMA]])/Table2[[#This Row],[200D EMA]]</f>
        <v>6.3900360738836315E-2</v>
      </c>
      <c r="V362">
        <v>0.54704533087504004</v>
      </c>
      <c r="W362">
        <v>305.55</v>
      </c>
      <c r="X362">
        <v>317.60000000000002</v>
      </c>
      <c r="Y362">
        <v>305.55</v>
      </c>
      <c r="Z362">
        <v>335.75</v>
      </c>
      <c r="AA362">
        <v>305.55</v>
      </c>
      <c r="AB362">
        <v>357.9</v>
      </c>
      <c r="AC362" s="1">
        <f>(Table2[[#This Row],[Close Price]]/Table2[[#This Row],[Day Low]])-1</f>
        <v>2.3073146784487131E-2</v>
      </c>
      <c r="AD362" s="1">
        <f>(Table2[[#This Row],[Day High]]/Table2[[#This Row],[Close Price]])-1</f>
        <v>1.599488163787588E-2</v>
      </c>
      <c r="AE362" s="1">
        <f>(Table2[[#This Row],[Close Price]]/Table2[[#This Row],[Current Week Low]])-1</f>
        <v>2.3073146784487131E-2</v>
      </c>
      <c r="AF362" s="1">
        <f>(Table2[[#This Row],[Current Week High]]/Table2[[#This Row],[Close Price]])-1</f>
        <v>7.4056301983365325E-2</v>
      </c>
      <c r="AG362" s="1">
        <f>(Table2[[#This Row],[Close Price]]/Table2[[#This Row],[Current Month Low]])-1</f>
        <v>2.3073146784487131E-2</v>
      </c>
      <c r="AH362" s="1">
        <f>(Table2[[#This Row],[Current Month High]]/Table2[[#This Row],[Close Price]])-1</f>
        <v>0.14491362763915538</v>
      </c>
      <c r="AI362">
        <v>16.570697376839401</v>
      </c>
      <c r="AJ362">
        <v>57.283018867924497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-0.06</v>
      </c>
      <c r="AM362" t="s">
        <v>3165</v>
      </c>
      <c r="AN362">
        <v>-3.19</v>
      </c>
      <c r="AO362" t="s">
        <v>3165</v>
      </c>
      <c r="AP362">
        <v>1.220014117E-5</v>
      </c>
      <c r="AQ362">
        <f>(Table2[[#This Row],[Sharpe Ratio]]-AVERAGE(Table2[Sharpe Ratio]))/_xlfn.STDEV.P(Table2[Sharpe Ratio])</f>
        <v>-0.71282022540057488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-1.7382813648620212</v>
      </c>
      <c r="AS362">
        <f>_xlfn.RANK.AVG(Table2[[#This Row],[1Y Return vs Nifty Z-Score]],Table2[1Y Return vs Nifty Z-Score])</f>
        <v>314</v>
      </c>
      <c r="AT362">
        <f>_xlfn.RANK.AVG(Table2[[#This Row],[6M Return vs Nifty Z-Score]],Table2[6M Return vs Nifty Z-Score])</f>
        <v>267</v>
      </c>
      <c r="AU362">
        <f>_xlfn.RANK.AVG(Table2[[#This Row],[Sharpe Ratio Z-Score]],Table2[Sharpe Ratio Z-Score])</f>
        <v>507</v>
      </c>
      <c r="AV362">
        <f>(Table2[[#This Row],[Rank 1Y]]+Table2[[#This Row],[Rank 6M]]+Table2[[#This Row],[Rank Sharpe]])/3</f>
        <v>362.66666666666669</v>
      </c>
    </row>
    <row r="363" spans="1:48" x14ac:dyDescent="0.3">
      <c r="A363" t="s">
        <v>1197</v>
      </c>
      <c r="B363" t="s">
        <v>1198</v>
      </c>
      <c r="C363" t="s">
        <v>3130</v>
      </c>
      <c r="D363" t="s">
        <v>92</v>
      </c>
      <c r="E363">
        <v>9658.1625219800007</v>
      </c>
      <c r="F363">
        <v>199.78</v>
      </c>
      <c r="G363">
        <v>36.349533526685903</v>
      </c>
      <c r="H363">
        <f>(Table2[[#This Row],[1Y Return vs Nifty]]-AVERAGE(Table2[1Y Return vs Nifty]))/_xlfn.STDEV.P(Table2[1Y Return vs Nifty])</f>
        <v>0.21645663170163201</v>
      </c>
      <c r="I363">
        <v>-2.63098150201338</v>
      </c>
      <c r="J363">
        <f>(Table2[[#This Row],[1M Return vs Nifty]]-AVERAGE(Table2[1M Return vs Nifty]))/_xlfn.STDEV.P(Table2[1M Return vs Nifty])</f>
        <v>-0.12189238550480198</v>
      </c>
      <c r="K363">
        <v>-12.777639548876101</v>
      </c>
      <c r="L363">
        <f>(Table2[[#This Row],[6M Return vs Nifty]]-AVERAGE(Table2[6M Return vs Nifty]))/_xlfn.STDEV.P(Table2[6M Return vs Nifty])</f>
        <v>-0.59293239418431654</v>
      </c>
      <c r="M363">
        <v>-3.60990174638505</v>
      </c>
      <c r="N363">
        <f>(Table2[[#This Row],[1W Return vs Nifty]]-AVERAGE(Table2[1W Return vs Nifty]))/_xlfn.STDEV.P(Table2[1W Return vs Nifty])</f>
        <v>0.11074057289634873</v>
      </c>
      <c r="O363">
        <v>211.49</v>
      </c>
      <c r="P363">
        <v>216.887713958467</v>
      </c>
      <c r="Q363">
        <v>201.45656960381501</v>
      </c>
      <c r="R363">
        <v>19.628714251989301</v>
      </c>
      <c r="S363" s="1">
        <f>(Table2[[#This Row],[Close Price]]-Table2[[#This Row],[20D EMA]])/Table2[[#This Row],[20D EMA]]</f>
        <v>-5.536904818194717E-2</v>
      </c>
      <c r="T363" s="1">
        <f>(Table2[[#This Row],[Close Price]]-Table2[[#This Row],[50D EMA]])/Table2[[#This Row],[50D EMA]]</f>
        <v>-7.8878206820618024E-2</v>
      </c>
      <c r="U363" s="1">
        <f>(Table2[[#This Row],[Close Price]]-Table2[[#This Row],[200D EMA]])/Table2[[#This Row],[200D EMA]]</f>
        <v>-8.3222384214729599E-3</v>
      </c>
      <c r="V363">
        <v>0.39575002378728702</v>
      </c>
      <c r="W363">
        <v>191.65</v>
      </c>
      <c r="X363">
        <v>200.99</v>
      </c>
      <c r="Y363">
        <v>191.65</v>
      </c>
      <c r="Z363">
        <v>215.9</v>
      </c>
      <c r="AA363">
        <v>191.65</v>
      </c>
      <c r="AB363">
        <v>221.9</v>
      </c>
      <c r="AC363" s="1">
        <f>(Table2[[#This Row],[Close Price]]/Table2[[#This Row],[Day Low]])-1</f>
        <v>4.2421080093921093E-2</v>
      </c>
      <c r="AD363" s="1">
        <f>(Table2[[#This Row],[Day High]]/Table2[[#This Row],[Close Price]])-1</f>
        <v>6.0566623285613908E-3</v>
      </c>
      <c r="AE363" s="1">
        <f>(Table2[[#This Row],[Close Price]]/Table2[[#This Row],[Current Week Low]])-1</f>
        <v>4.2421080093921093E-2</v>
      </c>
      <c r="AF363" s="1">
        <f>(Table2[[#This Row],[Current Week High]]/Table2[[#This Row],[Close Price]])-1</f>
        <v>8.0688757633396779E-2</v>
      </c>
      <c r="AG363" s="1">
        <f>(Table2[[#This Row],[Close Price]]/Table2[[#This Row],[Current Month Low]])-1</f>
        <v>4.2421080093921093E-2</v>
      </c>
      <c r="AH363" s="1">
        <f>(Table2[[#This Row],[Current Month High]]/Table2[[#This Row],[Close Price]])-1</f>
        <v>0.11072179397337067</v>
      </c>
      <c r="AI363">
        <v>25.483031334467899</v>
      </c>
      <c r="AJ363">
        <v>71.853763440860206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-0.06</v>
      </c>
      <c r="AM363" t="s">
        <v>3165</v>
      </c>
      <c r="AN363">
        <v>-2.78</v>
      </c>
      <c r="AO363" t="s">
        <v>3165</v>
      </c>
      <c r="AP363">
        <v>6.2266289691144998E-2</v>
      </c>
      <c r="AQ363">
        <f>(Table2[[#This Row],[Sharpe Ratio]]-AVERAGE(Table2[Sharpe Ratio]))/_xlfn.STDEV.P(Table2[Sharpe Ratio])</f>
        <v>1.9633732956812977E-2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229</v>
      </c>
      <c r="AT363">
        <f>_xlfn.RANK.AVG(Table2[[#This Row],[6M Return vs Nifty Z-Score]],Table2[6M Return vs Nifty Z-Score])</f>
        <v>521</v>
      </c>
      <c r="AU363">
        <f>_xlfn.RANK.AVG(Table2[[#This Row],[Sharpe Ratio Z-Score]],Table2[Sharpe Ratio Z-Score])</f>
        <v>338</v>
      </c>
      <c r="AV363">
        <f>(Table2[[#This Row],[Rank 1Y]]+Table2[[#This Row],[Rank 6M]]+Table2[[#This Row],[Rank Sharpe]])/3</f>
        <v>362.66666666666669</v>
      </c>
    </row>
    <row r="364" spans="1:48" x14ac:dyDescent="0.3">
      <c r="A364" t="s">
        <v>129</v>
      </c>
      <c r="B364" t="s">
        <v>130</v>
      </c>
      <c r="C364" t="s">
        <v>3118</v>
      </c>
      <c r="D364" t="s">
        <v>18</v>
      </c>
      <c r="E364">
        <v>215970.21982960199</v>
      </c>
      <c r="F364">
        <v>152.94</v>
      </c>
      <c r="G364">
        <v>47.165615732114198</v>
      </c>
      <c r="H364">
        <f>(Table2[[#This Row],[1Y Return vs Nifty]]-AVERAGE(Table2[1Y Return vs Nifty]))/_xlfn.STDEV.P(Table2[1Y Return vs Nifty])</f>
        <v>0.40160458020862572</v>
      </c>
      <c r="I364">
        <v>-1.58619751824539</v>
      </c>
      <c r="J364">
        <f>(Table2[[#This Row],[1M Return vs Nifty]]-AVERAGE(Table2[1M Return vs Nifty]))/_xlfn.STDEV.P(Table2[1M Return vs Nifty])</f>
        <v>-1.7105673112031896E-3</v>
      </c>
      <c r="K364">
        <v>-18.261556568446899</v>
      </c>
      <c r="L364">
        <f>(Table2[[#This Row],[6M Return vs Nifty]]-AVERAGE(Table2[6M Return vs Nifty]))/_xlfn.STDEV.P(Table2[6M Return vs Nifty])</f>
        <v>-0.78167134695617368</v>
      </c>
      <c r="M364">
        <v>-5.7150391991249396</v>
      </c>
      <c r="N364">
        <f>(Table2[[#This Row],[1W Return vs Nifty]]-AVERAGE(Table2[1W Return vs Nifty]))/_xlfn.STDEV.P(Table2[1W Return vs Nifty])</f>
        <v>-0.30381060078584615</v>
      </c>
      <c r="O364">
        <v>164.93</v>
      </c>
      <c r="P364">
        <v>168.36262370277601</v>
      </c>
      <c r="Q364">
        <v>158.99680994170899</v>
      </c>
      <c r="R364">
        <v>21.643338666458298</v>
      </c>
      <c r="S364" s="1">
        <f>(Table2[[#This Row],[Close Price]]-Table2[[#This Row],[20D EMA]])/Table2[[#This Row],[20D EMA]]</f>
        <v>-7.2697508033711319E-2</v>
      </c>
      <c r="T364" s="1">
        <f>(Table2[[#This Row],[Close Price]]-Table2[[#This Row],[50D EMA]])/Table2[[#This Row],[50D EMA]]</f>
        <v>-9.1603607520412592E-2</v>
      </c>
      <c r="U364" s="1">
        <f>(Table2[[#This Row],[Close Price]]-Table2[[#This Row],[200D EMA]])/Table2[[#This Row],[200D EMA]]</f>
        <v>-3.8093908575458357E-2</v>
      </c>
      <c r="V364">
        <v>0.76625456673350201</v>
      </c>
      <c r="W364">
        <v>150.15</v>
      </c>
      <c r="X364">
        <v>155.54</v>
      </c>
      <c r="Y364">
        <v>150.15</v>
      </c>
      <c r="Z364">
        <v>166.68</v>
      </c>
      <c r="AA364">
        <v>150.15</v>
      </c>
      <c r="AB364">
        <v>181.34</v>
      </c>
      <c r="AC364" s="1">
        <f>(Table2[[#This Row],[Close Price]]/Table2[[#This Row],[Day Low]])-1</f>
        <v>1.8581418581418596E-2</v>
      </c>
      <c r="AD364" s="1">
        <f>(Table2[[#This Row],[Day High]]/Table2[[#This Row],[Close Price]])-1</f>
        <v>1.7000130770236765E-2</v>
      </c>
      <c r="AE364" s="1">
        <f>(Table2[[#This Row],[Close Price]]/Table2[[#This Row],[Current Week Low]])-1</f>
        <v>1.8581418581418596E-2</v>
      </c>
      <c r="AF364" s="1">
        <f>(Table2[[#This Row],[Current Week High]]/Table2[[#This Row],[Close Price]])-1</f>
        <v>8.9839152608866213E-2</v>
      </c>
      <c r="AG364" s="1">
        <f>(Table2[[#This Row],[Close Price]]/Table2[[#This Row],[Current Month Low]])-1</f>
        <v>1.8581418581418596E-2</v>
      </c>
      <c r="AH364" s="1">
        <f>(Table2[[#This Row],[Current Month High]]/Table2[[#This Row],[Close Price]])-1</f>
        <v>0.18569373610566231</v>
      </c>
      <c r="AI364">
        <v>28.6779129070223</v>
      </c>
      <c r="AJ364">
        <v>78.877192982456094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-0.04</v>
      </c>
      <c r="AM364" t="s">
        <v>3165</v>
      </c>
      <c r="AN364">
        <v>-6.02</v>
      </c>
      <c r="AO364" t="s">
        <v>3165</v>
      </c>
      <c r="AP364">
        <v>6.9489101378477997E-2</v>
      </c>
      <c r="AQ364">
        <f>(Table2[[#This Row],[Sharpe Ratio]]-AVERAGE(Table2[Sharpe Ratio]))/_xlfn.STDEV.P(Table2[Sharpe Ratio])</f>
        <v>0.10461412619845156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187</v>
      </c>
      <c r="AT364">
        <f>_xlfn.RANK.AVG(Table2[[#This Row],[6M Return vs Nifty Z-Score]],Table2[6M Return vs Nifty Z-Score])</f>
        <v>586</v>
      </c>
      <c r="AU364">
        <f>_xlfn.RANK.AVG(Table2[[#This Row],[Sharpe Ratio Z-Score]],Table2[Sharpe Ratio Z-Score])</f>
        <v>319</v>
      </c>
      <c r="AV364">
        <f>(Table2[[#This Row],[Rank 1Y]]+Table2[[#This Row],[Rank 6M]]+Table2[[#This Row],[Rank Sharpe]])/3</f>
        <v>364</v>
      </c>
    </row>
    <row r="365" spans="1:48" x14ac:dyDescent="0.3">
      <c r="A365" t="s">
        <v>1191</v>
      </c>
      <c r="B365" t="s">
        <v>1192</v>
      </c>
      <c r="C365" t="s">
        <v>3132</v>
      </c>
      <c r="D365" t="s">
        <v>120</v>
      </c>
      <c r="E365">
        <v>9835.7590161200005</v>
      </c>
      <c r="F365">
        <v>1156.5999999999999</v>
      </c>
      <c r="G365">
        <v>29.2314439308125</v>
      </c>
      <c r="H365">
        <f>(Table2[[#This Row],[1Y Return vs Nifty]]-AVERAGE(Table2[1Y Return vs Nifty]))/_xlfn.STDEV.P(Table2[1Y Return vs Nifty])</f>
        <v>9.4610323497398965E-2</v>
      </c>
      <c r="I365">
        <v>-1.2149059632524799</v>
      </c>
      <c r="J365">
        <f>(Table2[[#This Row],[1M Return vs Nifty]]-AVERAGE(Table2[1M Return vs Nifty]))/_xlfn.STDEV.P(Table2[1M Return vs Nifty])</f>
        <v>4.0999212750744626E-2</v>
      </c>
      <c r="K365">
        <v>-3.0648355354011199</v>
      </c>
      <c r="L365">
        <f>(Table2[[#This Row],[6M Return vs Nifty]]-AVERAGE(Table2[6M Return vs Nifty]))/_xlfn.STDEV.P(Table2[6M Return vs Nifty])</f>
        <v>-0.25864862376267078</v>
      </c>
      <c r="M365">
        <v>-7.7128063029334601</v>
      </c>
      <c r="N365">
        <f>(Table2[[#This Row],[1W Return vs Nifty]]-AVERAGE(Table2[1W Return vs Nifty]))/_xlfn.STDEV.P(Table2[1W Return vs Nifty])</f>
        <v>-0.69721802249581977</v>
      </c>
      <c r="O365">
        <v>1196.45</v>
      </c>
      <c r="P365">
        <v>1196.38819541629</v>
      </c>
      <c r="Q365">
        <v>1056.5943291917299</v>
      </c>
      <c r="R365">
        <v>42.186672714147598</v>
      </c>
      <c r="S365" s="1">
        <f>(Table2[[#This Row],[Close Price]]-Table2[[#This Row],[20D EMA]])/Table2[[#This Row],[20D EMA]]</f>
        <v>-3.3306866145681083E-2</v>
      </c>
      <c r="T365" s="1">
        <f>(Table2[[#This Row],[Close Price]]-Table2[[#This Row],[50D EMA]])/Table2[[#This Row],[50D EMA]]</f>
        <v>-3.3256927449410022E-2</v>
      </c>
      <c r="U365" s="1">
        <f>(Table2[[#This Row],[Close Price]]-Table2[[#This Row],[200D EMA]])/Table2[[#This Row],[200D EMA]]</f>
        <v>9.4649070173196945E-2</v>
      </c>
      <c r="V365">
        <v>1.50728574587243</v>
      </c>
      <c r="W365">
        <v>1115</v>
      </c>
      <c r="X365">
        <v>1185.4000000000001</v>
      </c>
      <c r="Y365">
        <v>1101</v>
      </c>
      <c r="Z365">
        <v>1210.4000000000001</v>
      </c>
      <c r="AA365">
        <v>1101</v>
      </c>
      <c r="AB365">
        <v>1395</v>
      </c>
      <c r="AC365" s="1">
        <f>(Table2[[#This Row],[Close Price]]/Table2[[#This Row],[Day Low]])-1</f>
        <v>3.7309417040358728E-2</v>
      </c>
      <c r="AD365" s="1">
        <f>(Table2[[#This Row],[Day High]]/Table2[[#This Row],[Close Price]])-1</f>
        <v>2.4900570638077379E-2</v>
      </c>
      <c r="AE365" s="1">
        <f>(Table2[[#This Row],[Close Price]]/Table2[[#This Row],[Current Week Low]])-1</f>
        <v>5.0499545867393136E-2</v>
      </c>
      <c r="AF365" s="1">
        <f>(Table2[[#This Row],[Current Week High]]/Table2[[#This Row],[Close Price]])-1</f>
        <v>4.6515649316963614E-2</v>
      </c>
      <c r="AG365" s="1">
        <f>(Table2[[#This Row],[Close Price]]/Table2[[#This Row],[Current Month Low]])-1</f>
        <v>5.0499545867393136E-2</v>
      </c>
      <c r="AH365" s="1">
        <f>(Table2[[#This Row],[Current Month High]]/Table2[[#This Row],[Close Price]])-1</f>
        <v>0.20612139028186083</v>
      </c>
      <c r="AI365">
        <v>20.612139028186</v>
      </c>
      <c r="AJ365">
        <v>66.178160919540204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-0.09</v>
      </c>
      <c r="AM365" t="s">
        <v>3165</v>
      </c>
      <c r="AN365">
        <v>1.05</v>
      </c>
      <c r="AO365" t="s">
        <v>3166</v>
      </c>
      <c r="AP365">
        <v>3.2064441927835002E-2</v>
      </c>
      <c r="AQ365">
        <f>(Table2[[#This Row],[Sharpe Ratio]]-AVERAGE(Table2[Sharpe Ratio]))/_xlfn.STDEV.P(Table2[Sharpe Ratio])</f>
        <v>-0.33570778924447853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-1.1559648992548255</v>
      </c>
      <c r="AS365">
        <f>_xlfn.RANK.AVG(Table2[[#This Row],[1Y Return vs Nifty Z-Score]],Table2[1Y Return vs Nifty Z-Score])</f>
        <v>264</v>
      </c>
      <c r="AT365">
        <f>_xlfn.RANK.AVG(Table2[[#This Row],[6M Return vs Nifty Z-Score]],Table2[6M Return vs Nifty Z-Score])</f>
        <v>405</v>
      </c>
      <c r="AU365">
        <f>_xlfn.RANK.AVG(Table2[[#This Row],[Sharpe Ratio Z-Score]],Table2[Sharpe Ratio Z-Score])</f>
        <v>423</v>
      </c>
      <c r="AV365">
        <f>(Table2[[#This Row],[Rank 1Y]]+Table2[[#This Row],[Rank 6M]]+Table2[[#This Row],[Rank Sharpe]])/3</f>
        <v>364</v>
      </c>
    </row>
    <row r="366" spans="1:48" x14ac:dyDescent="0.3">
      <c r="A366" t="s">
        <v>1600</v>
      </c>
      <c r="B366" t="s">
        <v>1601</v>
      </c>
      <c r="C366" t="s">
        <v>611</v>
      </c>
      <c r="D366" t="s">
        <v>460</v>
      </c>
      <c r="E366">
        <v>5743.0896373799997</v>
      </c>
      <c r="F366">
        <v>1909.8</v>
      </c>
      <c r="G366">
        <v>20.780433092417201</v>
      </c>
      <c r="H366">
        <f>(Table2[[#This Row],[1Y Return vs Nifty]]-AVERAGE(Table2[1Y Return vs Nifty]))/_xlfn.STDEV.P(Table2[1Y Return vs Nifty])</f>
        <v>-5.0052715283314522E-2</v>
      </c>
      <c r="I366">
        <v>-8.8963285817411109</v>
      </c>
      <c r="J366">
        <f>(Table2[[#This Row],[1M Return vs Nifty]]-AVERAGE(Table2[1M Return vs Nifty]))/_xlfn.STDEV.P(Table2[1M Return vs Nifty])</f>
        <v>-0.84259715831345949</v>
      </c>
      <c r="K366">
        <v>34.135263213857598</v>
      </c>
      <c r="L366">
        <f>(Table2[[#This Row],[6M Return vs Nifty]]-AVERAGE(Table2[6M Return vs Nifty]))/_xlfn.STDEV.P(Table2[6M Return vs Nifty])</f>
        <v>1.02166026054176</v>
      </c>
      <c r="M366">
        <v>-7.7637886476902196</v>
      </c>
      <c r="N366">
        <f>(Table2[[#This Row],[1W Return vs Nifty]]-AVERAGE(Table2[1W Return vs Nifty]))/_xlfn.STDEV.P(Table2[1W Return vs Nifty])</f>
        <v>-0.7072576476179121</v>
      </c>
      <c r="O366">
        <v>2054.9299999999998</v>
      </c>
      <c r="P366">
        <v>2089.0864466923699</v>
      </c>
      <c r="Q366">
        <v>1780.0849049814999</v>
      </c>
      <c r="R366">
        <v>31.634356307622699</v>
      </c>
      <c r="S366" s="1">
        <f>(Table2[[#This Row],[Close Price]]-Table2[[#This Row],[20D EMA]])/Table2[[#This Row],[20D EMA]]</f>
        <v>-7.0625276773418025E-2</v>
      </c>
      <c r="T366" s="1">
        <f>(Table2[[#This Row],[Close Price]]-Table2[[#This Row],[50D EMA]])/Table2[[#This Row],[50D EMA]]</f>
        <v>-8.5820501576769334E-2</v>
      </c>
      <c r="U366" s="1">
        <f>(Table2[[#This Row],[Close Price]]-Table2[[#This Row],[200D EMA]])/Table2[[#This Row],[200D EMA]]</f>
        <v>7.2870173021240325E-2</v>
      </c>
      <c r="V366">
        <v>0.396367454484711</v>
      </c>
      <c r="W366">
        <v>1852</v>
      </c>
      <c r="X366">
        <v>1952.05</v>
      </c>
      <c r="Y366">
        <v>1841.35</v>
      </c>
      <c r="Z366">
        <v>2045.95</v>
      </c>
      <c r="AA366">
        <v>1841.35</v>
      </c>
      <c r="AB366">
        <v>2299.8000000000002</v>
      </c>
      <c r="AC366" s="1">
        <f>(Table2[[#This Row],[Close Price]]/Table2[[#This Row],[Day Low]])-1</f>
        <v>3.120950323974081E-2</v>
      </c>
      <c r="AD366" s="1">
        <f>(Table2[[#This Row],[Day High]]/Table2[[#This Row],[Close Price]])-1</f>
        <v>2.2122735364959789E-2</v>
      </c>
      <c r="AE366" s="1">
        <f>(Table2[[#This Row],[Close Price]]/Table2[[#This Row],[Current Week Low]])-1</f>
        <v>3.717381269177511E-2</v>
      </c>
      <c r="AF366" s="1">
        <f>(Table2[[#This Row],[Current Week High]]/Table2[[#This Row],[Close Price]])-1</f>
        <v>7.1290187454183807E-2</v>
      </c>
      <c r="AG366" s="1">
        <f>(Table2[[#This Row],[Close Price]]/Table2[[#This Row],[Current Month Low]])-1</f>
        <v>3.717381269177511E-2</v>
      </c>
      <c r="AH366" s="1">
        <f>(Table2[[#This Row],[Current Month High]]/Table2[[#This Row],[Close Price]])-1</f>
        <v>0.20420986490732029</v>
      </c>
      <c r="AI366">
        <v>30.537229029217698</v>
      </c>
      <c r="AJ366">
        <v>78.194541637508706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-0.18</v>
      </c>
      <c r="AM366" t="s">
        <v>3165</v>
      </c>
      <c r="AN366">
        <v>-6.57</v>
      </c>
      <c r="AO366" t="s">
        <v>3165</v>
      </c>
      <c r="AP366">
        <v>-8.5264248098616005E-2</v>
      </c>
      <c r="AQ366">
        <f>(Table2[[#This Row],[Sharpe Ratio]]-AVERAGE(Table2[Sharpe Ratio]))/_xlfn.STDEV.P(Table2[Sharpe Ratio])</f>
        <v>-1.7161450273438916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305</v>
      </c>
      <c r="AT366">
        <f>_xlfn.RANK.AVG(Table2[[#This Row],[6M Return vs Nifty Z-Score]],Table2[6M Return vs Nifty Z-Score])</f>
        <v>86</v>
      </c>
      <c r="AU366">
        <f>_xlfn.RANK.AVG(Table2[[#This Row],[Sharpe Ratio Z-Score]],Table2[Sharpe Ratio Z-Score])</f>
        <v>701</v>
      </c>
      <c r="AV366">
        <f>(Table2[[#This Row],[Rank 1Y]]+Table2[[#This Row],[Rank 6M]]+Table2[[#This Row],[Rank Sharpe]])/3</f>
        <v>364</v>
      </c>
    </row>
    <row r="367" spans="1:48" x14ac:dyDescent="0.3">
      <c r="A367" t="s">
        <v>555</v>
      </c>
      <c r="B367" t="s">
        <v>556</v>
      </c>
      <c r="C367" t="s">
        <v>3120</v>
      </c>
      <c r="D367" t="s">
        <v>395</v>
      </c>
      <c r="E367">
        <v>36029.881610249999</v>
      </c>
      <c r="F367">
        <v>4926.8500000000004</v>
      </c>
      <c r="G367">
        <v>-4.3239517441183803</v>
      </c>
      <c r="H367">
        <f>(Table2[[#This Row],[1Y Return vs Nifty]]-AVERAGE(Table2[1Y Return vs Nifty]))/_xlfn.STDEV.P(Table2[1Y Return vs Nifty])</f>
        <v>-0.47978552081635006</v>
      </c>
      <c r="I367">
        <v>11.089955837568899</v>
      </c>
      <c r="J367">
        <f>(Table2[[#This Row],[1M Return vs Nifty]]-AVERAGE(Table2[1M Return vs Nifty]))/_xlfn.STDEV.P(Table2[1M Return vs Nifty])</f>
        <v>1.4564311937333974</v>
      </c>
      <c r="K367">
        <v>8.2278559615849698</v>
      </c>
      <c r="L367">
        <f>(Table2[[#This Row],[6M Return vs Nifty]]-AVERAGE(Table2[6M Return vs Nifty]))/_xlfn.STDEV.P(Table2[6M Return vs Nifty])</f>
        <v>0.13000984052671494</v>
      </c>
      <c r="M367">
        <v>5.8502328281794096</v>
      </c>
      <c r="N367">
        <f>(Table2[[#This Row],[1W Return vs Nifty]]-AVERAGE(Table2[1W Return vs Nifty]))/_xlfn.STDEV.P(Table2[1W Return vs Nifty])</f>
        <v>1.9736640062203834</v>
      </c>
      <c r="O367">
        <v>4697.92</v>
      </c>
      <c r="P367">
        <v>4600.5601155521699</v>
      </c>
      <c r="Q367">
        <v>4412.4297752251996</v>
      </c>
      <c r="R367">
        <v>70.542450718655104</v>
      </c>
      <c r="S367" s="1">
        <f>(Table2[[#This Row],[Close Price]]-Table2[[#This Row],[20D EMA]])/Table2[[#This Row],[20D EMA]]</f>
        <v>4.8730076289081187E-2</v>
      </c>
      <c r="T367" s="1">
        <f>(Table2[[#This Row],[Close Price]]-Table2[[#This Row],[50D EMA]])/Table2[[#This Row],[50D EMA]]</f>
        <v>7.0923947574298429E-2</v>
      </c>
      <c r="U367" s="1">
        <f>(Table2[[#This Row],[Close Price]]-Table2[[#This Row],[200D EMA]])/Table2[[#This Row],[200D EMA]]</f>
        <v>0.11658434263660231</v>
      </c>
      <c r="V367">
        <v>2.7711417873544302</v>
      </c>
      <c r="W367">
        <v>4751.8500000000004</v>
      </c>
      <c r="X367">
        <v>4955</v>
      </c>
      <c r="Y367">
        <v>4705</v>
      </c>
      <c r="Z367">
        <v>5020</v>
      </c>
      <c r="AA367">
        <v>4260</v>
      </c>
      <c r="AB367">
        <v>5180</v>
      </c>
      <c r="AC367" s="1">
        <f>(Table2[[#This Row],[Close Price]]/Table2[[#This Row],[Day Low]])-1</f>
        <v>3.6827761819081095E-2</v>
      </c>
      <c r="AD367" s="1">
        <f>(Table2[[#This Row],[Day High]]/Table2[[#This Row],[Close Price]])-1</f>
        <v>5.7135898190525669E-3</v>
      </c>
      <c r="AE367" s="1">
        <f>(Table2[[#This Row],[Close Price]]/Table2[[#This Row],[Current Week Low]])-1</f>
        <v>4.7151965993623923E-2</v>
      </c>
      <c r="AF367" s="1">
        <f>(Table2[[#This Row],[Current Week High]]/Table2[[#This Row],[Close Price]])-1</f>
        <v>1.89066036108263E-2</v>
      </c>
      <c r="AG367" s="1">
        <f>(Table2[[#This Row],[Close Price]]/Table2[[#This Row],[Current Month Low]])-1</f>
        <v>0.15653755868544605</v>
      </c>
      <c r="AH367" s="1">
        <f>(Table2[[#This Row],[Current Month High]]/Table2[[#This Row],[Close Price]])-1</f>
        <v>5.1381714482884533E-2</v>
      </c>
      <c r="AI367">
        <v>6.9344510183991703</v>
      </c>
      <c r="AJ367">
        <v>34.587647171306003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0.12</v>
      </c>
      <c r="AM367" t="s">
        <v>3166</v>
      </c>
      <c r="AN367">
        <v>14.86</v>
      </c>
      <c r="AO367" t="s">
        <v>3166</v>
      </c>
      <c r="AP367">
        <v>6.1708462149812002E-2</v>
      </c>
      <c r="AQ367">
        <f>(Table2[[#This Row],[Sharpe Ratio]]-AVERAGE(Table2[Sharpe Ratio]))/_xlfn.STDEV.P(Table2[Sharpe Ratio])</f>
        <v>1.3070581946434309E-2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3.0933901016105798</v>
      </c>
      <c r="AS367">
        <f>_xlfn.RANK.AVG(Table2[[#This Row],[1Y Return vs Nifty Z-Score]],Table2[1Y Return vs Nifty Z-Score])</f>
        <v>470</v>
      </c>
      <c r="AT367">
        <f>_xlfn.RANK.AVG(Table2[[#This Row],[6M Return vs Nifty Z-Score]],Table2[6M Return vs Nifty Z-Score])</f>
        <v>283</v>
      </c>
      <c r="AU367">
        <f>_xlfn.RANK.AVG(Table2[[#This Row],[Sharpe Ratio Z-Score]],Table2[Sharpe Ratio Z-Score])</f>
        <v>340</v>
      </c>
      <c r="AV367">
        <f>(Table2[[#This Row],[Rank 1Y]]+Table2[[#This Row],[Rank 6M]]+Table2[[#This Row],[Rank Sharpe]])/3</f>
        <v>364.33333333333331</v>
      </c>
    </row>
    <row r="368" spans="1:48" x14ac:dyDescent="0.3">
      <c r="A368" t="s">
        <v>757</v>
      </c>
      <c r="B368" t="s">
        <v>758</v>
      </c>
      <c r="C368" t="s">
        <v>3124</v>
      </c>
      <c r="D368" t="s">
        <v>51</v>
      </c>
      <c r="E368">
        <v>21358.549053840001</v>
      </c>
      <c r="F368">
        <v>1086.5999999999999</v>
      </c>
      <c r="G368">
        <v>17.363653082452</v>
      </c>
      <c r="H368">
        <f>(Table2[[#This Row],[1Y Return vs Nifty]]-AVERAGE(Table2[1Y Return vs Nifty]))/_xlfn.STDEV.P(Table2[1Y Return vs Nifty])</f>
        <v>-0.10854060371922832</v>
      </c>
      <c r="I368">
        <v>2.6732777190978498</v>
      </c>
      <c r="J368">
        <f>(Table2[[#This Row],[1M Return vs Nifty]]-AVERAGE(Table2[1M Return vs Nifty]))/_xlfn.STDEV.P(Table2[1M Return vs Nifty])</f>
        <v>0.4882581597440529</v>
      </c>
      <c r="K368">
        <v>6.3218941415148704</v>
      </c>
      <c r="L368">
        <f>(Table2[[#This Row],[6M Return vs Nifty]]-AVERAGE(Table2[6M Return vs Nifty]))/_xlfn.STDEV.P(Table2[6M Return vs Nifty])</f>
        <v>6.4412706824766977E-2</v>
      </c>
      <c r="M368">
        <v>-3.7006234798308402</v>
      </c>
      <c r="N368">
        <f>(Table2[[#This Row],[1W Return vs Nifty]]-AVERAGE(Table2[1W Return vs Nifty]))/_xlfn.STDEV.P(Table2[1W Return vs Nifty])</f>
        <v>9.2875325651097948E-2</v>
      </c>
      <c r="O368">
        <v>1161.8399999999999</v>
      </c>
      <c r="P368">
        <v>1149.2009549821601</v>
      </c>
      <c r="Q368">
        <v>1021.4705242877</v>
      </c>
      <c r="R368">
        <v>28.375816346276899</v>
      </c>
      <c r="S368" s="1">
        <f>(Table2[[#This Row],[Close Price]]-Table2[[#This Row],[20D EMA]])/Table2[[#This Row],[20D EMA]]</f>
        <v>-6.4759347242305323E-2</v>
      </c>
      <c r="T368" s="1">
        <f>(Table2[[#This Row],[Close Price]]-Table2[[#This Row],[50D EMA]])/Table2[[#This Row],[50D EMA]]</f>
        <v>-5.4473462374674021E-2</v>
      </c>
      <c r="U368" s="1">
        <f>(Table2[[#This Row],[Close Price]]-Table2[[#This Row],[200D EMA]])/Table2[[#This Row],[200D EMA]]</f>
        <v>6.3760504257052902E-2</v>
      </c>
      <c r="V368">
        <v>0.69354119983604201</v>
      </c>
      <c r="W368">
        <v>1066.5</v>
      </c>
      <c r="X368">
        <v>1103.5999999999999</v>
      </c>
      <c r="Y368">
        <v>1066.5</v>
      </c>
      <c r="Z368">
        <v>1188</v>
      </c>
      <c r="AA368">
        <v>1066.5</v>
      </c>
      <c r="AB368">
        <v>1303.9000000000001</v>
      </c>
      <c r="AC368" s="1">
        <f>(Table2[[#This Row],[Close Price]]/Table2[[#This Row],[Day Low]])-1</f>
        <v>1.8846694796061714E-2</v>
      </c>
      <c r="AD368" s="1">
        <f>(Table2[[#This Row],[Day High]]/Table2[[#This Row],[Close Price]])-1</f>
        <v>1.5645131603165829E-2</v>
      </c>
      <c r="AE368" s="1">
        <f>(Table2[[#This Row],[Close Price]]/Table2[[#This Row],[Current Week Low]])-1</f>
        <v>1.8846694796061714E-2</v>
      </c>
      <c r="AF368" s="1">
        <f>(Table2[[#This Row],[Current Week High]]/Table2[[#This Row],[Close Price]])-1</f>
        <v>9.3318608503589306E-2</v>
      </c>
      <c r="AG368" s="1">
        <f>(Table2[[#This Row],[Close Price]]/Table2[[#This Row],[Current Month Low]])-1</f>
        <v>1.8846694796061714E-2</v>
      </c>
      <c r="AH368" s="1">
        <f>(Table2[[#This Row],[Current Month High]]/Table2[[#This Row],[Close Price]])-1</f>
        <v>0.19998159396282</v>
      </c>
      <c r="AI368">
        <v>19.998159396281999</v>
      </c>
      <c r="AJ368">
        <v>53.659053948950003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-0.13</v>
      </c>
      <c r="AM368" t="s">
        <v>3165</v>
      </c>
      <c r="AN368">
        <v>-10.78</v>
      </c>
      <c r="AO368" t="s">
        <v>3165</v>
      </c>
      <c r="AP368">
        <v>2.147270617377E-2</v>
      </c>
      <c r="AQ368">
        <f>(Table2[[#This Row],[Sharpe Ratio]]-AVERAGE(Table2[Sharpe Ratio]))/_xlfn.STDEV.P(Table2[Sharpe Ratio])</f>
        <v>-0.46032544625338256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7.6680142247306904E-2</v>
      </c>
      <c r="AS368">
        <f>_xlfn.RANK.AVG(Table2[[#This Row],[1Y Return vs Nifty Z-Score]],Table2[1Y Return vs Nifty Z-Score])</f>
        <v>329</v>
      </c>
      <c r="AT368">
        <f>_xlfn.RANK.AVG(Table2[[#This Row],[6M Return vs Nifty Z-Score]],Table2[6M Return vs Nifty Z-Score])</f>
        <v>309</v>
      </c>
      <c r="AU368">
        <f>_xlfn.RANK.AVG(Table2[[#This Row],[Sharpe Ratio Z-Score]],Table2[Sharpe Ratio Z-Score])</f>
        <v>458</v>
      </c>
      <c r="AV368">
        <f>(Table2[[#This Row],[Rank 1Y]]+Table2[[#This Row],[Rank 6M]]+Table2[[#This Row],[Rank Sharpe]])/3</f>
        <v>365.33333333333331</v>
      </c>
    </row>
    <row r="369" spans="1:48" x14ac:dyDescent="0.3">
      <c r="A369" t="s">
        <v>150</v>
      </c>
      <c r="B369" t="s">
        <v>151</v>
      </c>
      <c r="C369" t="s">
        <v>3128</v>
      </c>
      <c r="D369" t="s">
        <v>77</v>
      </c>
      <c r="E369">
        <v>177175.76007942</v>
      </c>
      <c r="F369">
        <v>2633.2</v>
      </c>
      <c r="G369">
        <v>12.2107957626974</v>
      </c>
      <c r="H369">
        <f>(Table2[[#This Row],[1Y Return vs Nifty]]-AVERAGE(Table2[1Y Return vs Nifty]))/_xlfn.STDEV.P(Table2[1Y Return vs Nifty])</f>
        <v>-0.19674638318556811</v>
      </c>
      <c r="I369">
        <v>4.0245317035650903</v>
      </c>
      <c r="J369">
        <f>(Table2[[#This Row],[1M Return vs Nifty]]-AVERAGE(Table2[1M Return vs Nifty]))/_xlfn.STDEV.P(Table2[1M Return vs Nifty])</f>
        <v>0.64369331497005444</v>
      </c>
      <c r="K369">
        <v>1.8553385198452099</v>
      </c>
      <c r="L369">
        <f>(Table2[[#This Row],[6M Return vs Nifty]]-AVERAGE(Table2[6M Return vs Nifty]))/_xlfn.STDEV.P(Table2[6M Return vs Nifty])</f>
        <v>-8.9311907811572361E-2</v>
      </c>
      <c r="M369">
        <v>-0.44247280708952902</v>
      </c>
      <c r="N369">
        <f>(Table2[[#This Row],[1W Return vs Nifty]]-AVERAGE(Table2[1W Return vs Nifty]))/_xlfn.STDEV.P(Table2[1W Return vs Nifty])</f>
        <v>0.73448197402477633</v>
      </c>
      <c r="O369">
        <v>2715.8</v>
      </c>
      <c r="P369">
        <v>2705.16623743012</v>
      </c>
      <c r="Q369">
        <v>2477.0835211044</v>
      </c>
      <c r="R369">
        <v>31.821454030904899</v>
      </c>
      <c r="S369" s="1">
        <f>(Table2[[#This Row],[Close Price]]-Table2[[#This Row],[20D EMA]])/Table2[[#This Row],[20D EMA]]</f>
        <v>-3.0414610796082316E-2</v>
      </c>
      <c r="T369" s="1">
        <f>(Table2[[#This Row],[Close Price]]-Table2[[#This Row],[50D EMA]])/Table2[[#This Row],[50D EMA]]</f>
        <v>-2.6603258769962813E-2</v>
      </c>
      <c r="U369" s="1">
        <f>(Table2[[#This Row],[Close Price]]-Table2[[#This Row],[200D EMA]])/Table2[[#This Row],[200D EMA]]</f>
        <v>6.3024309663162165E-2</v>
      </c>
      <c r="V369">
        <v>0.57536242799238801</v>
      </c>
      <c r="W369">
        <v>2625.95</v>
      </c>
      <c r="X369">
        <v>2676.7</v>
      </c>
      <c r="Y369">
        <v>2625.95</v>
      </c>
      <c r="Z369">
        <v>2765.4</v>
      </c>
      <c r="AA369">
        <v>2625.95</v>
      </c>
      <c r="AB369">
        <v>2833</v>
      </c>
      <c r="AC369" s="1">
        <f>(Table2[[#This Row],[Close Price]]/Table2[[#This Row],[Day Low]])-1</f>
        <v>2.7609055770292379E-3</v>
      </c>
      <c r="AD369" s="1">
        <f>(Table2[[#This Row],[Day High]]/Table2[[#This Row],[Close Price]])-1</f>
        <v>1.6519823788546217E-2</v>
      </c>
      <c r="AE369" s="1">
        <f>(Table2[[#This Row],[Close Price]]/Table2[[#This Row],[Current Week Low]])-1</f>
        <v>2.7609055770292379E-3</v>
      </c>
      <c r="AF369" s="1">
        <f>(Table2[[#This Row],[Current Week High]]/Table2[[#This Row],[Close Price]])-1</f>
        <v>5.0205073674616463E-2</v>
      </c>
      <c r="AG369" s="1">
        <f>(Table2[[#This Row],[Close Price]]/Table2[[#This Row],[Current Month Low]])-1</f>
        <v>2.7609055770292379E-3</v>
      </c>
      <c r="AH369" s="1">
        <f>(Table2[[#This Row],[Current Month High]]/Table2[[#This Row],[Close Price]])-1</f>
        <v>7.5877259608081449E-2</v>
      </c>
      <c r="AI369">
        <v>9.2871790976758408</v>
      </c>
      <c r="AJ369">
        <v>44.616950250397302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0.03</v>
      </c>
      <c r="AM369" t="s">
        <v>3166</v>
      </c>
      <c r="AN369">
        <v>-3.21</v>
      </c>
      <c r="AO369" t="s">
        <v>3165</v>
      </c>
      <c r="AP369">
        <v>4.9742736587738E-2</v>
      </c>
      <c r="AQ369">
        <f>(Table2[[#This Row],[Sharpe Ratio]]-AVERAGE(Table2[Sharpe Ratio]))/_xlfn.STDEV.P(Table2[Sharpe Ratio])</f>
        <v>-0.12771282868434253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0.96440416931334771</v>
      </c>
      <c r="AS369">
        <f>_xlfn.RANK.AVG(Table2[[#This Row],[1Y Return vs Nifty Z-Score]],Table2[1Y Return vs Nifty Z-Score])</f>
        <v>370</v>
      </c>
      <c r="AT369">
        <f>_xlfn.RANK.AVG(Table2[[#This Row],[6M Return vs Nifty Z-Score]],Table2[6M Return vs Nifty Z-Score])</f>
        <v>358</v>
      </c>
      <c r="AU369">
        <f>_xlfn.RANK.AVG(Table2[[#This Row],[Sharpe Ratio Z-Score]],Table2[Sharpe Ratio Z-Score])</f>
        <v>369</v>
      </c>
      <c r="AV369">
        <f>(Table2[[#This Row],[Rank 1Y]]+Table2[[#This Row],[Rank 6M]]+Table2[[#This Row],[Rank Sharpe]])/3</f>
        <v>365.66666666666669</v>
      </c>
    </row>
    <row r="370" spans="1:48" x14ac:dyDescent="0.3">
      <c r="A370" t="s">
        <v>670</v>
      </c>
      <c r="B370" t="s">
        <v>671</v>
      </c>
      <c r="C370" t="s">
        <v>3120</v>
      </c>
      <c r="D370" t="s">
        <v>545</v>
      </c>
      <c r="E370">
        <v>26709.936502320001</v>
      </c>
      <c r="F370">
        <v>2962.8</v>
      </c>
      <c r="G370">
        <v>5.8321504543471896</v>
      </c>
      <c r="H370">
        <f>(Table2[[#This Row],[1Y Return vs Nifty]]-AVERAGE(Table2[1Y Return vs Nifty]))/_xlfn.STDEV.P(Table2[1Y Return vs Nifty])</f>
        <v>-0.30593500348859187</v>
      </c>
      <c r="I370">
        <v>16.052391972135698</v>
      </c>
      <c r="J370">
        <f>(Table2[[#This Row],[1M Return vs Nifty]]-AVERAGE(Table2[1M Return vs Nifty]))/_xlfn.STDEV.P(Table2[1M Return vs Nifty])</f>
        <v>2.0272617257740668</v>
      </c>
      <c r="K370">
        <v>-5.5145152275393299</v>
      </c>
      <c r="L370">
        <f>(Table2[[#This Row],[6M Return vs Nifty]]-AVERAGE(Table2[6M Return vs Nifty]))/_xlfn.STDEV.P(Table2[6M Return vs Nifty])</f>
        <v>-0.34295879440723637</v>
      </c>
      <c r="M370">
        <v>-6.7815519684952701</v>
      </c>
      <c r="N370">
        <f>(Table2[[#This Row],[1W Return vs Nifty]]-AVERAGE(Table2[1W Return vs Nifty]))/_xlfn.STDEV.P(Table2[1W Return vs Nifty])</f>
        <v>-0.51383209829617871</v>
      </c>
      <c r="O370">
        <v>2827.49</v>
      </c>
      <c r="P370">
        <v>2656.62849612121</v>
      </c>
      <c r="Q370">
        <v>2554.7376697253499</v>
      </c>
      <c r="R370">
        <v>55.862332731020302</v>
      </c>
      <c r="S370" s="1">
        <f>(Table2[[#This Row],[Close Price]]-Table2[[#This Row],[20D EMA]])/Table2[[#This Row],[20D EMA]]</f>
        <v>4.7855164828169296E-2</v>
      </c>
      <c r="T370" s="1">
        <f>(Table2[[#This Row],[Close Price]]-Table2[[#This Row],[50D EMA]])/Table2[[#This Row],[50D EMA]]</f>
        <v>0.11524814415181255</v>
      </c>
      <c r="U370" s="1">
        <f>(Table2[[#This Row],[Close Price]]-Table2[[#This Row],[200D EMA]])/Table2[[#This Row],[200D EMA]]</f>
        <v>0.1597276836327855</v>
      </c>
      <c r="V370">
        <v>2.3566250500653698</v>
      </c>
      <c r="W370">
        <v>2860</v>
      </c>
      <c r="X370">
        <v>3049</v>
      </c>
      <c r="Y370">
        <v>2858</v>
      </c>
      <c r="Z370">
        <v>3167.05</v>
      </c>
      <c r="AA370">
        <v>2450</v>
      </c>
      <c r="AB370">
        <v>3393</v>
      </c>
      <c r="AC370" s="1">
        <f>(Table2[[#This Row],[Close Price]]/Table2[[#This Row],[Day Low]])-1</f>
        <v>3.594405594405603E-2</v>
      </c>
      <c r="AD370" s="1">
        <f>(Table2[[#This Row],[Day High]]/Table2[[#This Row],[Close Price]])-1</f>
        <v>2.9094100175509618E-2</v>
      </c>
      <c r="AE370" s="1">
        <f>(Table2[[#This Row],[Close Price]]/Table2[[#This Row],[Current Week Low]])-1</f>
        <v>3.6668999300210059E-2</v>
      </c>
      <c r="AF370" s="1">
        <f>(Table2[[#This Row],[Current Week High]]/Table2[[#This Row],[Close Price]])-1</f>
        <v>6.8938166599162853E-2</v>
      </c>
      <c r="AG370" s="1">
        <f>(Table2[[#This Row],[Close Price]]/Table2[[#This Row],[Current Month Low]])-1</f>
        <v>0.20930612244897961</v>
      </c>
      <c r="AH370" s="1">
        <f>(Table2[[#This Row],[Current Month High]]/Table2[[#This Row],[Close Price]])-1</f>
        <v>0.1452004860267313</v>
      </c>
      <c r="AI370">
        <v>31.4972323477791</v>
      </c>
      <c r="AJ370">
        <v>46.311111111111103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0.34</v>
      </c>
      <c r="AM370" t="s">
        <v>3166</v>
      </c>
      <c r="AN370">
        <v>17.82</v>
      </c>
      <c r="AO370" t="s">
        <v>3166</v>
      </c>
      <c r="AP370">
        <v>8.9912449450188003E-2</v>
      </c>
      <c r="AQ370">
        <f>(Table2[[#This Row],[Sharpe Ratio]]-AVERAGE(Table2[Sharpe Ratio]))/_xlfn.STDEV.P(Table2[Sharpe Ratio])</f>
        <v>0.34490616558368947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1.2094419951657494</v>
      </c>
      <c r="AS370">
        <f>_xlfn.RANK.AVG(Table2[[#This Row],[1Y Return vs Nifty Z-Score]],Table2[1Y Return vs Nifty Z-Score])</f>
        <v>405</v>
      </c>
      <c r="AT370">
        <f>_xlfn.RANK.AVG(Table2[[#This Row],[6M Return vs Nifty Z-Score]],Table2[6M Return vs Nifty Z-Score])</f>
        <v>437</v>
      </c>
      <c r="AU370">
        <f>_xlfn.RANK.AVG(Table2[[#This Row],[Sharpe Ratio Z-Score]],Table2[Sharpe Ratio Z-Score])</f>
        <v>255</v>
      </c>
      <c r="AV370">
        <f>(Table2[[#This Row],[Rank 1Y]]+Table2[[#This Row],[Rank 6M]]+Table2[[#This Row],[Rank Sharpe]])/3</f>
        <v>365.66666666666669</v>
      </c>
    </row>
    <row r="371" spans="1:48" x14ac:dyDescent="0.3">
      <c r="A371" t="s">
        <v>198</v>
      </c>
      <c r="B371" t="s">
        <v>199</v>
      </c>
      <c r="C371" t="s">
        <v>3126</v>
      </c>
      <c r="D371" t="s">
        <v>200</v>
      </c>
      <c r="E371">
        <v>128198.74862025</v>
      </c>
      <c r="F371">
        <v>4677.75</v>
      </c>
      <c r="G371">
        <v>9.0019131461756992</v>
      </c>
      <c r="H371">
        <f>(Table2[[#This Row],[1Y Return vs Nifty]]-AVERAGE(Table2[1Y Return vs Nifty]))/_xlfn.STDEV.P(Table2[1Y Return vs Nifty])</f>
        <v>-0.25167551761379719</v>
      </c>
      <c r="I371">
        <v>1.1691720107175001</v>
      </c>
      <c r="J371">
        <f>(Table2[[#This Row],[1M Return vs Nifty]]-AVERAGE(Table2[1M Return vs Nifty]))/_xlfn.STDEV.P(Table2[1M Return vs Nifty])</f>
        <v>0.31524042440646449</v>
      </c>
      <c r="K371">
        <v>-5.7565052068865796</v>
      </c>
      <c r="L371">
        <f>(Table2[[#This Row],[6M Return vs Nifty]]-AVERAGE(Table2[6M Return vs Nifty]))/_xlfn.STDEV.P(Table2[6M Return vs Nifty])</f>
        <v>-0.35128731854797141</v>
      </c>
      <c r="M371">
        <v>2.6833089878138199</v>
      </c>
      <c r="N371">
        <f>(Table2[[#This Row],[1W Return vs Nifty]]-AVERAGE(Table2[1W Return vs Nifty]))/_xlfn.STDEV.P(Table2[1W Return vs Nifty])</f>
        <v>1.3500220709743171</v>
      </c>
      <c r="O371">
        <v>4764.41</v>
      </c>
      <c r="P371">
        <v>4795.6269574999596</v>
      </c>
      <c r="Q371">
        <v>4500.0596770147304</v>
      </c>
      <c r="R371">
        <v>41.1631060154754</v>
      </c>
      <c r="S371" s="1">
        <f>(Table2[[#This Row],[Close Price]]-Table2[[#This Row],[20D EMA]])/Table2[[#This Row],[20D EMA]]</f>
        <v>-1.818903075092191E-2</v>
      </c>
      <c r="T371" s="1">
        <f>(Table2[[#This Row],[Close Price]]-Table2[[#This Row],[50D EMA]])/Table2[[#This Row],[50D EMA]]</f>
        <v>-2.4580093185857573E-2</v>
      </c>
      <c r="U371" s="1">
        <f>(Table2[[#This Row],[Close Price]]-Table2[[#This Row],[200D EMA]])/Table2[[#This Row],[200D EMA]]</f>
        <v>3.9486214792410629E-2</v>
      </c>
      <c r="V371">
        <v>0.98191506062614298</v>
      </c>
      <c r="W371">
        <v>4653.1499999999996</v>
      </c>
      <c r="X371">
        <v>4725.45</v>
      </c>
      <c r="Y371">
        <v>4653.1499999999996</v>
      </c>
      <c r="Z371">
        <v>4852.8500000000004</v>
      </c>
      <c r="AA371">
        <v>4521</v>
      </c>
      <c r="AB371">
        <v>5045.95</v>
      </c>
      <c r="AC371" s="1">
        <f>(Table2[[#This Row],[Close Price]]/Table2[[#This Row],[Day Low]])-1</f>
        <v>5.286741239805437E-3</v>
      </c>
      <c r="AD371" s="1">
        <f>(Table2[[#This Row],[Day High]]/Table2[[#This Row],[Close Price]])-1</f>
        <v>1.0197210197210094E-2</v>
      </c>
      <c r="AE371" s="1">
        <f>(Table2[[#This Row],[Close Price]]/Table2[[#This Row],[Current Week Low]])-1</f>
        <v>5.286741239805437E-3</v>
      </c>
      <c r="AF371" s="1">
        <f>(Table2[[#This Row],[Current Week High]]/Table2[[#This Row],[Close Price]])-1</f>
        <v>3.7432526321415249E-2</v>
      </c>
      <c r="AG371" s="1">
        <f>(Table2[[#This Row],[Close Price]]/Table2[[#This Row],[Current Month Low]])-1</f>
        <v>3.4671532846715314E-2</v>
      </c>
      <c r="AH371" s="1">
        <f>(Table2[[#This Row],[Current Month High]]/Table2[[#This Row],[Close Price]])-1</f>
        <v>7.8713056490834266E-2</v>
      </c>
      <c r="AI371">
        <v>9.1336646892202502</v>
      </c>
      <c r="AJ371">
        <v>42.832061068702302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0.01</v>
      </c>
      <c r="AM371" t="s">
        <v>3166</v>
      </c>
      <c r="AN371">
        <v>0.21</v>
      </c>
      <c r="AO371" t="s">
        <v>3166</v>
      </c>
      <c r="AP371">
        <v>8.2882130813765997E-2</v>
      </c>
      <c r="AQ371">
        <f>(Table2[[#This Row],[Sharpe Ratio]]-AVERAGE(Table2[Sharpe Ratio]))/_xlfn.STDEV.P(Table2[Sharpe Ratio])</f>
        <v>0.26219056005503905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383</v>
      </c>
      <c r="AT371">
        <f>_xlfn.RANK.AVG(Table2[[#This Row],[6M Return vs Nifty Z-Score]],Table2[6M Return vs Nifty Z-Score])</f>
        <v>440</v>
      </c>
      <c r="AU371">
        <f>_xlfn.RANK.AVG(Table2[[#This Row],[Sharpe Ratio Z-Score]],Table2[Sharpe Ratio Z-Score])</f>
        <v>275</v>
      </c>
      <c r="AV371">
        <f>(Table2[[#This Row],[Rank 1Y]]+Table2[[#This Row],[Rank 6M]]+Table2[[#This Row],[Rank Sharpe]])/3</f>
        <v>366</v>
      </c>
    </row>
    <row r="372" spans="1:48" x14ac:dyDescent="0.3">
      <c r="A372" t="s">
        <v>136</v>
      </c>
      <c r="B372" t="s">
        <v>137</v>
      </c>
      <c r="C372" t="s">
        <v>3133</v>
      </c>
      <c r="D372" t="s">
        <v>138</v>
      </c>
      <c r="E372">
        <v>199349.22824271</v>
      </c>
      <c r="F372">
        <v>805.35</v>
      </c>
      <c r="G372">
        <v>24.383094191573299</v>
      </c>
      <c r="H372">
        <f>(Table2[[#This Row],[1Y Return vs Nifty]]-AVERAGE(Table2[1Y Return vs Nifty]))/_xlfn.STDEV.P(Table2[1Y Return vs Nifty])</f>
        <v>1.1617055619493605E-2</v>
      </c>
      <c r="I372">
        <v>-2.2001411100095698</v>
      </c>
      <c r="J372">
        <f>(Table2[[#This Row],[1M Return vs Nifty]]-AVERAGE(Table2[1M Return vs Nifty]))/_xlfn.STDEV.P(Table2[1M Return vs Nifty])</f>
        <v>-7.2332684679833073E-2</v>
      </c>
      <c r="K372">
        <v>-18.268814119618099</v>
      </c>
      <c r="L372">
        <f>(Table2[[#This Row],[6M Return vs Nifty]]-AVERAGE(Table2[6M Return vs Nifty]))/_xlfn.STDEV.P(Table2[6M Return vs Nifty])</f>
        <v>-0.78192112874587838</v>
      </c>
      <c r="M372">
        <v>-5.0549287640499099</v>
      </c>
      <c r="N372">
        <f>(Table2[[#This Row],[1W Return vs Nifty]]-AVERAGE(Table2[1W Return vs Nifty]))/_xlfn.STDEV.P(Table2[1W Return vs Nifty])</f>
        <v>-0.17381930009236599</v>
      </c>
      <c r="O372">
        <v>856.5</v>
      </c>
      <c r="P372">
        <v>856.95220198686502</v>
      </c>
      <c r="Q372">
        <v>809.61743797488703</v>
      </c>
      <c r="R372">
        <v>29.828837500147898</v>
      </c>
      <c r="S372" s="1">
        <f>(Table2[[#This Row],[Close Price]]-Table2[[#This Row],[20D EMA]])/Table2[[#This Row],[20D EMA]]</f>
        <v>-5.9719789842381757E-2</v>
      </c>
      <c r="T372" s="1">
        <f>(Table2[[#This Row],[Close Price]]-Table2[[#This Row],[50D EMA]])/Table2[[#This Row],[50D EMA]]</f>
        <v>-6.0215962882438495E-2</v>
      </c>
      <c r="U372" s="1">
        <f>(Table2[[#This Row],[Close Price]]-Table2[[#This Row],[200D EMA]])/Table2[[#This Row],[200D EMA]]</f>
        <v>-5.2709313988607183E-3</v>
      </c>
      <c r="V372">
        <v>0.95219454174032003</v>
      </c>
      <c r="W372">
        <v>796.85</v>
      </c>
      <c r="X372">
        <v>818.7</v>
      </c>
      <c r="Y372">
        <v>796.85</v>
      </c>
      <c r="Z372">
        <v>884.4</v>
      </c>
      <c r="AA372">
        <v>796.85</v>
      </c>
      <c r="AB372">
        <v>916.1</v>
      </c>
      <c r="AC372" s="1">
        <f>(Table2[[#This Row],[Close Price]]/Table2[[#This Row],[Day Low]])-1</f>
        <v>1.0667001317688385E-2</v>
      </c>
      <c r="AD372" s="1">
        <f>(Table2[[#This Row],[Day High]]/Table2[[#This Row],[Close Price]])-1</f>
        <v>1.6576643695287885E-2</v>
      </c>
      <c r="AE372" s="1">
        <f>(Table2[[#This Row],[Close Price]]/Table2[[#This Row],[Current Week Low]])-1</f>
        <v>1.0667001317688385E-2</v>
      </c>
      <c r="AF372" s="1">
        <f>(Table2[[#This Row],[Current Week High]]/Table2[[#This Row],[Close Price]])-1</f>
        <v>9.8156081206928647E-2</v>
      </c>
      <c r="AG372" s="1">
        <f>(Table2[[#This Row],[Close Price]]/Table2[[#This Row],[Current Month Low]])-1</f>
        <v>1.0667001317688385E-2</v>
      </c>
      <c r="AH372" s="1">
        <f>(Table2[[#This Row],[Current Month High]]/Table2[[#This Row],[Close Price]])-1</f>
        <v>0.1375178493822562</v>
      </c>
      <c r="AI372">
        <v>20.1465201465201</v>
      </c>
      <c r="AJ372">
        <v>56.835443037974699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-0.01</v>
      </c>
      <c r="AM372" t="s">
        <v>3165</v>
      </c>
      <c r="AN372">
        <v>-2.46</v>
      </c>
      <c r="AO372" t="s">
        <v>3165</v>
      </c>
      <c r="AP372">
        <v>0.100283245397113</v>
      </c>
      <c r="AQ372">
        <f>(Table2[[#This Row],[Sharpe Ratio]]-AVERAGE(Table2[Sharpe Ratio]))/_xlfn.STDEV.P(Table2[Sharpe Ratio])</f>
        <v>0.46692434298461527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290</v>
      </c>
      <c r="AT372">
        <f>_xlfn.RANK.AVG(Table2[[#This Row],[6M Return vs Nifty Z-Score]],Table2[6M Return vs Nifty Z-Score])</f>
        <v>587</v>
      </c>
      <c r="AU372">
        <f>_xlfn.RANK.AVG(Table2[[#This Row],[Sharpe Ratio Z-Score]],Table2[Sharpe Ratio Z-Score])</f>
        <v>224</v>
      </c>
      <c r="AV372">
        <f>(Table2[[#This Row],[Rank 1Y]]+Table2[[#This Row],[Rank 6M]]+Table2[[#This Row],[Rank Sharpe]])/3</f>
        <v>367</v>
      </c>
    </row>
    <row r="373" spans="1:48" x14ac:dyDescent="0.3">
      <c r="A373" t="s">
        <v>1934</v>
      </c>
      <c r="B373" t="s">
        <v>1935</v>
      </c>
      <c r="C373" t="s">
        <v>3127</v>
      </c>
      <c r="D373" t="s">
        <v>117</v>
      </c>
      <c r="E373">
        <v>3600.3574933800001</v>
      </c>
      <c r="F373">
        <v>667.3</v>
      </c>
      <c r="G373">
        <v>37.327903420717597</v>
      </c>
      <c r="H373">
        <f>(Table2[[#This Row],[1Y Return vs Nifty]]-AVERAGE(Table2[1Y Return vs Nifty]))/_xlfn.STDEV.P(Table2[1Y Return vs Nifty])</f>
        <v>0.23320420955103685</v>
      </c>
      <c r="I373">
        <v>2.8732812374518901</v>
      </c>
      <c r="J373">
        <f>(Table2[[#This Row],[1M Return vs Nifty]]-AVERAGE(Table2[1M Return vs Nifty]))/_xlfn.STDEV.P(Table2[1M Return vs Nifty])</f>
        <v>0.51126462505587478</v>
      </c>
      <c r="K373">
        <v>-12.679914238393801</v>
      </c>
      <c r="L373">
        <f>(Table2[[#This Row],[6M Return vs Nifty]]-AVERAGE(Table2[6M Return vs Nifty]))/_xlfn.STDEV.P(Table2[6M Return vs Nifty])</f>
        <v>-0.58956900033756243</v>
      </c>
      <c r="M373">
        <v>-7.9510218614947901</v>
      </c>
      <c r="N373">
        <f>(Table2[[#This Row],[1W Return vs Nifty]]-AVERAGE(Table2[1W Return vs Nifty]))/_xlfn.STDEV.P(Table2[1W Return vs Nifty])</f>
        <v>-0.7441282797155705</v>
      </c>
      <c r="O373">
        <v>685.47</v>
      </c>
      <c r="P373">
        <v>684.92242805485103</v>
      </c>
      <c r="Q373">
        <v>646.35266876051298</v>
      </c>
      <c r="R373">
        <v>39.317794477862797</v>
      </c>
      <c r="S373" s="1">
        <f>(Table2[[#This Row],[Close Price]]-Table2[[#This Row],[20D EMA]])/Table2[[#This Row],[20D EMA]]</f>
        <v>-2.6507359913636005E-2</v>
      </c>
      <c r="T373" s="1">
        <f>(Table2[[#This Row],[Close Price]]-Table2[[#This Row],[50D EMA]])/Table2[[#This Row],[50D EMA]]</f>
        <v>-2.5729086000144535E-2</v>
      </c>
      <c r="U373" s="1">
        <f>(Table2[[#This Row],[Close Price]]-Table2[[#This Row],[200D EMA]])/Table2[[#This Row],[200D EMA]]</f>
        <v>3.2408516668859598E-2</v>
      </c>
      <c r="V373">
        <v>0.98813868241518399</v>
      </c>
      <c r="W373">
        <v>636.54999999999995</v>
      </c>
      <c r="X373">
        <v>669.5</v>
      </c>
      <c r="Y373">
        <v>636.54999999999995</v>
      </c>
      <c r="Z373">
        <v>693.35</v>
      </c>
      <c r="AA373">
        <v>636.54999999999995</v>
      </c>
      <c r="AB373">
        <v>732.4</v>
      </c>
      <c r="AC373" s="1">
        <f>(Table2[[#This Row],[Close Price]]/Table2[[#This Row],[Day Low]])-1</f>
        <v>4.8307281439007088E-2</v>
      </c>
      <c r="AD373" s="1">
        <f>(Table2[[#This Row],[Day High]]/Table2[[#This Row],[Close Price]])-1</f>
        <v>3.2968679754235009E-3</v>
      </c>
      <c r="AE373" s="1">
        <f>(Table2[[#This Row],[Close Price]]/Table2[[#This Row],[Current Week Low]])-1</f>
        <v>4.8307281439007088E-2</v>
      </c>
      <c r="AF373" s="1">
        <f>(Table2[[#This Row],[Current Week High]]/Table2[[#This Row],[Close Price]])-1</f>
        <v>3.9037913981717409E-2</v>
      </c>
      <c r="AG373" s="1">
        <f>(Table2[[#This Row],[Close Price]]/Table2[[#This Row],[Current Month Low]])-1</f>
        <v>4.8307281439007088E-2</v>
      </c>
      <c r="AH373" s="1">
        <f>(Table2[[#This Row],[Current Month High]]/Table2[[#This Row],[Close Price]])-1</f>
        <v>9.7557320545481829E-2</v>
      </c>
      <c r="AI373">
        <v>31.874719016933899</v>
      </c>
      <c r="AJ373">
        <v>72.317624273724903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-0.04</v>
      </c>
      <c r="AM373" t="s">
        <v>3165</v>
      </c>
      <c r="AN373">
        <v>-0.34</v>
      </c>
      <c r="AO373" t="s">
        <v>3165</v>
      </c>
      <c r="AP373">
        <v>5.2074041030728997E-2</v>
      </c>
      <c r="AQ373">
        <f>(Table2[[#This Row],[Sharpe Ratio]]-AVERAGE(Table2[Sharpe Ratio]))/_xlfn.STDEV.P(Table2[Sharpe Ratio])</f>
        <v>-0.1002837363990212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-0.68951218184524243</v>
      </c>
      <c r="AS373">
        <f>_xlfn.RANK.AVG(Table2[[#This Row],[1Y Return vs Nifty Z-Score]],Table2[1Y Return vs Nifty Z-Score])</f>
        <v>221</v>
      </c>
      <c r="AT373">
        <f>_xlfn.RANK.AVG(Table2[[#This Row],[6M Return vs Nifty Z-Score]],Table2[6M Return vs Nifty Z-Score])</f>
        <v>519</v>
      </c>
      <c r="AU373">
        <f>_xlfn.RANK.AVG(Table2[[#This Row],[Sharpe Ratio Z-Score]],Table2[Sharpe Ratio Z-Score])</f>
        <v>361</v>
      </c>
      <c r="AV373">
        <f>(Table2[[#This Row],[Rank 1Y]]+Table2[[#This Row],[Rank 6M]]+Table2[[#This Row],[Rank Sharpe]])/3</f>
        <v>367</v>
      </c>
    </row>
    <row r="374" spans="1:48" x14ac:dyDescent="0.3">
      <c r="A374" t="s">
        <v>666</v>
      </c>
      <c r="B374" t="s">
        <v>667</v>
      </c>
      <c r="C374" t="s">
        <v>3124</v>
      </c>
      <c r="D374" t="s">
        <v>258</v>
      </c>
      <c r="E374">
        <v>27118.804390019999</v>
      </c>
      <c r="F374">
        <v>3255.7</v>
      </c>
      <c r="G374">
        <v>6.5705715188994498</v>
      </c>
      <c r="H374">
        <f>(Table2[[#This Row],[1Y Return vs Nifty]]-AVERAGE(Table2[1Y Return vs Nifty]))/_xlfn.STDEV.P(Table2[1Y Return vs Nifty])</f>
        <v>-0.29329483095295911</v>
      </c>
      <c r="I374">
        <v>6.2639186283806003</v>
      </c>
      <c r="J374">
        <f>(Table2[[#This Row],[1M Return vs Nifty]]-AVERAGE(Table2[1M Return vs Nifty]))/_xlfn.STDEV.P(Table2[1M Return vs Nifty])</f>
        <v>0.90129067140413344</v>
      </c>
      <c r="K374">
        <v>35.493258979695398</v>
      </c>
      <c r="L374">
        <f>(Table2[[#This Row],[6M Return vs Nifty]]-AVERAGE(Table2[6M Return vs Nifty]))/_xlfn.STDEV.P(Table2[6M Return vs Nifty])</f>
        <v>1.068398148405151</v>
      </c>
      <c r="M374">
        <v>0.10212898737054101</v>
      </c>
      <c r="N374">
        <f>(Table2[[#This Row],[1W Return vs Nifty]]-AVERAGE(Table2[1W Return vs Nifty]))/_xlfn.STDEV.P(Table2[1W Return vs Nifty])</f>
        <v>0.8417269013282227</v>
      </c>
      <c r="O374">
        <v>3367.79</v>
      </c>
      <c r="P374">
        <v>3309.5947326338101</v>
      </c>
      <c r="Q374">
        <v>2899.8462263650599</v>
      </c>
      <c r="R374">
        <v>31.869893945676498</v>
      </c>
      <c r="S374" s="1">
        <f>(Table2[[#This Row],[Close Price]]-Table2[[#This Row],[20D EMA]])/Table2[[#This Row],[20D EMA]]</f>
        <v>-3.3282954103432856E-2</v>
      </c>
      <c r="T374" s="1">
        <f>(Table2[[#This Row],[Close Price]]-Table2[[#This Row],[50D EMA]])/Table2[[#This Row],[50D EMA]]</f>
        <v>-1.6284390382420098E-2</v>
      </c>
      <c r="U374" s="1">
        <f>(Table2[[#This Row],[Close Price]]-Table2[[#This Row],[200D EMA]])/Table2[[#This Row],[200D EMA]]</f>
        <v>0.12271470480039919</v>
      </c>
      <c r="V374">
        <v>0.72647497775794601</v>
      </c>
      <c r="W374">
        <v>3241</v>
      </c>
      <c r="X374">
        <v>3338</v>
      </c>
      <c r="Y374">
        <v>3241</v>
      </c>
      <c r="Z374">
        <v>3411.9</v>
      </c>
      <c r="AA374">
        <v>3241</v>
      </c>
      <c r="AB374">
        <v>3653.95</v>
      </c>
      <c r="AC374" s="1">
        <f>(Table2[[#This Row],[Close Price]]/Table2[[#This Row],[Day Low]])-1</f>
        <v>4.5356371490279379E-3</v>
      </c>
      <c r="AD374" s="1">
        <f>(Table2[[#This Row],[Day High]]/Table2[[#This Row],[Close Price]])-1</f>
        <v>2.527874189882362E-2</v>
      </c>
      <c r="AE374" s="1">
        <f>(Table2[[#This Row],[Close Price]]/Table2[[#This Row],[Current Week Low]])-1</f>
        <v>4.5356371490279379E-3</v>
      </c>
      <c r="AF374" s="1">
        <f>(Table2[[#This Row],[Current Week High]]/Table2[[#This Row],[Close Price]])-1</f>
        <v>4.7977393494486709E-2</v>
      </c>
      <c r="AG374" s="1">
        <f>(Table2[[#This Row],[Close Price]]/Table2[[#This Row],[Current Month Low]])-1</f>
        <v>4.5356371490279379E-3</v>
      </c>
      <c r="AH374" s="1">
        <f>(Table2[[#This Row],[Current Month High]]/Table2[[#This Row],[Close Price]])-1</f>
        <v>0.12232392419448956</v>
      </c>
      <c r="AI374">
        <v>12.2323924194489</v>
      </c>
      <c r="AJ374">
        <v>67.500128620671902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-0.01</v>
      </c>
      <c r="AM374" t="s">
        <v>3165</v>
      </c>
      <c r="AN374">
        <v>-5.9</v>
      </c>
      <c r="AO374" t="s">
        <v>3165</v>
      </c>
      <c r="AP374">
        <v>-2.9329247781581001E-2</v>
      </c>
      <c r="AQ374">
        <f>(Table2[[#This Row],[Sharpe Ratio]]-AVERAGE(Table2[Sharpe Ratio]))/_xlfn.STDEV.P(Table2[Sharpe Ratio])</f>
        <v>-1.0580386653506739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1.4600822248338741</v>
      </c>
      <c r="AS374">
        <f>_xlfn.RANK.AVG(Table2[[#This Row],[1Y Return vs Nifty Z-Score]],Table2[1Y Return vs Nifty Z-Score])</f>
        <v>395</v>
      </c>
      <c r="AT374">
        <f>_xlfn.RANK.AVG(Table2[[#This Row],[6M Return vs Nifty Z-Score]],Table2[6M Return vs Nifty Z-Score])</f>
        <v>81</v>
      </c>
      <c r="AU374">
        <f>_xlfn.RANK.AVG(Table2[[#This Row],[Sharpe Ratio Z-Score]],Table2[Sharpe Ratio Z-Score])</f>
        <v>626</v>
      </c>
      <c r="AV374">
        <f>(Table2[[#This Row],[Rank 1Y]]+Table2[[#This Row],[Rank 6M]]+Table2[[#This Row],[Rank Sharpe]])/3</f>
        <v>367.33333333333331</v>
      </c>
    </row>
    <row r="375" spans="1:48" x14ac:dyDescent="0.3">
      <c r="A375" t="s">
        <v>234</v>
      </c>
      <c r="B375" t="s">
        <v>235</v>
      </c>
      <c r="C375" t="s">
        <v>3120</v>
      </c>
      <c r="D375" t="s">
        <v>43</v>
      </c>
      <c r="E375">
        <v>107823.72024644499</v>
      </c>
      <c r="F375">
        <v>746.45</v>
      </c>
      <c r="G375">
        <v>16.543910414029799</v>
      </c>
      <c r="H375">
        <f>(Table2[[#This Row],[1Y Return vs Nifty]]-AVERAGE(Table2[1Y Return vs Nifty]))/_xlfn.STDEV.P(Table2[1Y Return vs Nifty])</f>
        <v>-0.12257282633730793</v>
      </c>
      <c r="I375">
        <v>1.2213521440581701</v>
      </c>
      <c r="J375">
        <f>(Table2[[#This Row],[1M Return vs Nifty]]-AVERAGE(Table2[1M Return vs Nifty]))/_xlfn.STDEV.P(Table2[1M Return vs Nifty])</f>
        <v>0.32124272095378476</v>
      </c>
      <c r="K375">
        <v>16.453609597624499</v>
      </c>
      <c r="L375">
        <f>(Table2[[#This Row],[6M Return vs Nifty]]-AVERAGE(Table2[6M Return vs Nifty]))/_xlfn.STDEV.P(Table2[6M Return vs Nifty])</f>
        <v>0.41311407450487725</v>
      </c>
      <c r="M375">
        <v>1.69628622131004</v>
      </c>
      <c r="N375">
        <f>(Table2[[#This Row],[1W Return vs Nifty]]-AVERAGE(Table2[1W Return vs Nifty]))/_xlfn.STDEV.P(Table2[1W Return vs Nifty])</f>
        <v>1.1556540282735226</v>
      </c>
      <c r="O375">
        <v>747.95</v>
      </c>
      <c r="P375">
        <v>738.73812020446201</v>
      </c>
      <c r="Q375">
        <v>653.26113070464703</v>
      </c>
      <c r="R375">
        <v>50.399950314568599</v>
      </c>
      <c r="S375" s="1">
        <f>(Table2[[#This Row],[Close Price]]-Table2[[#This Row],[20D EMA]])/Table2[[#This Row],[20D EMA]]</f>
        <v>-2.0054816498429038E-3</v>
      </c>
      <c r="T375" s="1">
        <f>(Table2[[#This Row],[Close Price]]-Table2[[#This Row],[50D EMA]])/Table2[[#This Row],[50D EMA]]</f>
        <v>1.0439260658978322E-2</v>
      </c>
      <c r="U375" s="1">
        <f>(Table2[[#This Row],[Close Price]]-Table2[[#This Row],[200D EMA]])/Table2[[#This Row],[200D EMA]]</f>
        <v>0.14265178948399065</v>
      </c>
      <c r="V375">
        <v>0.66059228795158798</v>
      </c>
      <c r="W375">
        <v>701.2</v>
      </c>
      <c r="X375">
        <v>759.85</v>
      </c>
      <c r="Y375">
        <v>701.2</v>
      </c>
      <c r="Z375">
        <v>761.35</v>
      </c>
      <c r="AA375">
        <v>701.2</v>
      </c>
      <c r="AB375">
        <v>796.8</v>
      </c>
      <c r="AC375" s="1">
        <f>(Table2[[#This Row],[Close Price]]/Table2[[#This Row],[Day Low]])-1</f>
        <v>6.4532230462065021E-2</v>
      </c>
      <c r="AD375" s="1">
        <f>(Table2[[#This Row],[Day High]]/Table2[[#This Row],[Close Price]])-1</f>
        <v>1.7951637752026128E-2</v>
      </c>
      <c r="AE375" s="1">
        <f>(Table2[[#This Row],[Close Price]]/Table2[[#This Row],[Current Week Low]])-1</f>
        <v>6.4532230462065021E-2</v>
      </c>
      <c r="AF375" s="1">
        <f>(Table2[[#This Row],[Current Week High]]/Table2[[#This Row],[Close Price]])-1</f>
        <v>1.9961149440685944E-2</v>
      </c>
      <c r="AG375" s="1">
        <f>(Table2[[#This Row],[Close Price]]/Table2[[#This Row],[Current Month Low]])-1</f>
        <v>6.4532230462065021E-2</v>
      </c>
      <c r="AH375" s="1">
        <f>(Table2[[#This Row],[Current Month High]]/Table2[[#This Row],[Close Price]])-1</f>
        <v>6.7452609016009024E-2</v>
      </c>
      <c r="AI375">
        <v>6.7452609016008998</v>
      </c>
      <c r="AJ375">
        <v>61.063760923508397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</v>
      </c>
      <c r="AM375" t="s">
        <v>3167</v>
      </c>
      <c r="AN375">
        <v>0.2</v>
      </c>
      <c r="AO375" t="s">
        <v>3166</v>
      </c>
      <c r="AP375">
        <v>-4.4379803672180002E-3</v>
      </c>
      <c r="AQ375">
        <f>(Table2[[#This Row],[Sharpe Ratio]]-AVERAGE(Table2[Sharpe Ratio]))/_xlfn.STDEV.P(Table2[Sharpe Ratio])</f>
        <v>-0.76517907206167746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1.0022589253331993</v>
      </c>
      <c r="AS375">
        <f>_xlfn.RANK.AVG(Table2[[#This Row],[1Y Return vs Nifty Z-Score]],Table2[1Y Return vs Nifty Z-Score])</f>
        <v>336</v>
      </c>
      <c r="AT375">
        <f>_xlfn.RANK.AVG(Table2[[#This Row],[6M Return vs Nifty Z-Score]],Table2[6M Return vs Nifty Z-Score])</f>
        <v>197</v>
      </c>
      <c r="AU375">
        <f>_xlfn.RANK.AVG(Table2[[#This Row],[Sharpe Ratio Z-Score]],Table2[Sharpe Ratio Z-Score])</f>
        <v>572</v>
      </c>
      <c r="AV375">
        <f>(Table2[[#This Row],[Rank 1Y]]+Table2[[#This Row],[Rank 6M]]+Table2[[#This Row],[Rank Sharpe]])/3</f>
        <v>368.33333333333331</v>
      </c>
    </row>
    <row r="376" spans="1:48" x14ac:dyDescent="0.3">
      <c r="A376" t="s">
        <v>635</v>
      </c>
      <c r="B376" t="s">
        <v>636</v>
      </c>
      <c r="C376" t="s">
        <v>3126</v>
      </c>
      <c r="D376" t="s">
        <v>185</v>
      </c>
      <c r="E376">
        <v>28887.397665749999</v>
      </c>
      <c r="F376">
        <v>1374.75</v>
      </c>
      <c r="G376">
        <v>-20.6727118001306</v>
      </c>
      <c r="H376">
        <f>(Table2[[#This Row],[1Y Return vs Nifty]]-AVERAGE(Table2[1Y Return vs Nifty]))/_xlfn.STDEV.P(Table2[1Y Return vs Nifty])</f>
        <v>-0.75964095529932851</v>
      </c>
      <c r="I376">
        <v>3.2306532682340001</v>
      </c>
      <c r="J376">
        <f>(Table2[[#This Row],[1M Return vs Nifty]]-AVERAGE(Table2[1M Return vs Nifty]))/_xlfn.STDEV.P(Table2[1M Return vs Nifty])</f>
        <v>0.55237323803062188</v>
      </c>
      <c r="K376">
        <v>19.172185381927299</v>
      </c>
      <c r="L376">
        <f>(Table2[[#This Row],[6M Return vs Nifty]]-AVERAGE(Table2[6M Return vs Nifty]))/_xlfn.STDEV.P(Table2[6M Return vs Nifty])</f>
        <v>0.50667879197399734</v>
      </c>
      <c r="M376">
        <v>-2.3324128644516402</v>
      </c>
      <c r="N376">
        <f>(Table2[[#This Row],[1W Return vs Nifty]]-AVERAGE(Table2[1W Return vs Nifty]))/_xlfn.STDEV.P(Table2[1W Return vs Nifty])</f>
        <v>0.36230823879017543</v>
      </c>
      <c r="O376">
        <v>1408.09</v>
      </c>
      <c r="P376">
        <v>1391.10501268135</v>
      </c>
      <c r="Q376">
        <v>1292.7947778400101</v>
      </c>
      <c r="R376">
        <v>35.391354271033997</v>
      </c>
      <c r="S376" s="1">
        <f>(Table2[[#This Row],[Close Price]]-Table2[[#This Row],[20D EMA]])/Table2[[#This Row],[20D EMA]]</f>
        <v>-2.3677463798478734E-2</v>
      </c>
      <c r="T376" s="1">
        <f>(Table2[[#This Row],[Close Price]]-Table2[[#This Row],[50D EMA]])/Table2[[#This Row],[50D EMA]]</f>
        <v>-1.175684979369441E-2</v>
      </c>
      <c r="U376" s="1">
        <f>(Table2[[#This Row],[Close Price]]-Table2[[#This Row],[200D EMA]])/Table2[[#This Row],[200D EMA]]</f>
        <v>6.3393837571745146E-2</v>
      </c>
      <c r="V376">
        <v>0.88773601838931304</v>
      </c>
      <c r="W376">
        <v>1333.55</v>
      </c>
      <c r="X376">
        <v>1382.25</v>
      </c>
      <c r="Y376">
        <v>1333.55</v>
      </c>
      <c r="Z376">
        <v>1403.2</v>
      </c>
      <c r="AA376">
        <v>1333.55</v>
      </c>
      <c r="AB376">
        <v>1497.55</v>
      </c>
      <c r="AC376" s="1">
        <f>(Table2[[#This Row],[Close Price]]/Table2[[#This Row],[Day Low]])-1</f>
        <v>3.0894979565820657E-2</v>
      </c>
      <c r="AD376" s="1">
        <f>(Table2[[#This Row],[Day High]]/Table2[[#This Row],[Close Price]])-1</f>
        <v>5.4555373704310295E-3</v>
      </c>
      <c r="AE376" s="1">
        <f>(Table2[[#This Row],[Close Price]]/Table2[[#This Row],[Current Week Low]])-1</f>
        <v>3.0894979565820657E-2</v>
      </c>
      <c r="AF376" s="1">
        <f>(Table2[[#This Row],[Current Week High]]/Table2[[#This Row],[Close Price]])-1</f>
        <v>2.0694671758501482E-2</v>
      </c>
      <c r="AG376" s="1">
        <f>(Table2[[#This Row],[Close Price]]/Table2[[#This Row],[Current Month Low]])-1</f>
        <v>3.0894979565820657E-2</v>
      </c>
      <c r="AH376" s="1">
        <f>(Table2[[#This Row],[Current Month High]]/Table2[[#This Row],[Close Price]])-1</f>
        <v>8.9325331878523428E-2</v>
      </c>
      <c r="AI376">
        <v>9.5435533733406004</v>
      </c>
      <c r="AJ376">
        <v>37.0569762225213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0.01</v>
      </c>
      <c r="AM376" t="s">
        <v>3166</v>
      </c>
      <c r="AN376">
        <v>-3.11</v>
      </c>
      <c r="AO376" t="s">
        <v>3165</v>
      </c>
      <c r="AP376">
        <v>5.5580413802839998E-2</v>
      </c>
      <c r="AQ376">
        <f>(Table2[[#This Row],[Sharpe Ratio]]-AVERAGE(Table2[Sharpe Ratio]))/_xlfn.STDEV.P(Table2[Sharpe Ratio])</f>
        <v>-5.9029312232275026E-2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0.60269000126319106</v>
      </c>
      <c r="AS376">
        <f>_xlfn.RANK.AVG(Table2[[#This Row],[1Y Return vs Nifty Z-Score]],Table2[1Y Return vs Nifty Z-Score])</f>
        <v>581</v>
      </c>
      <c r="AT376">
        <f>_xlfn.RANK.AVG(Table2[[#This Row],[6M Return vs Nifty Z-Score]],Table2[6M Return vs Nifty Z-Score])</f>
        <v>174</v>
      </c>
      <c r="AU376">
        <f>_xlfn.RANK.AVG(Table2[[#This Row],[Sharpe Ratio Z-Score]],Table2[Sharpe Ratio Z-Score])</f>
        <v>350</v>
      </c>
      <c r="AV376">
        <f>(Table2[[#This Row],[Rank 1Y]]+Table2[[#This Row],[Rank 6M]]+Table2[[#This Row],[Rank Sharpe]])/3</f>
        <v>368.33333333333331</v>
      </c>
    </row>
    <row r="377" spans="1:48" x14ac:dyDescent="0.3">
      <c r="A377" t="s">
        <v>256</v>
      </c>
      <c r="B377" t="s">
        <v>257</v>
      </c>
      <c r="C377" t="s">
        <v>3124</v>
      </c>
      <c r="D377" t="s">
        <v>258</v>
      </c>
      <c r="E377">
        <v>99308.467973474995</v>
      </c>
      <c r="F377">
        <v>6906.75</v>
      </c>
      <c r="G377">
        <v>12.2527543368595</v>
      </c>
      <c r="H377">
        <f>(Table2[[#This Row],[1Y Return vs Nifty]]-AVERAGE(Table2[1Y Return vs Nifty]))/_xlfn.STDEV.P(Table2[1Y Return vs Nifty])</f>
        <v>-0.19602814308893751</v>
      </c>
      <c r="I377">
        <v>2.8661911953349</v>
      </c>
      <c r="J377">
        <f>(Table2[[#This Row],[1M Return vs Nifty]]-AVERAGE(Table2[1M Return vs Nifty]))/_xlfn.STDEV.P(Table2[1M Return vs Nifty])</f>
        <v>0.51044905536306995</v>
      </c>
      <c r="K377">
        <v>2.2477886434503298</v>
      </c>
      <c r="L377">
        <f>(Table2[[#This Row],[6M Return vs Nifty]]-AVERAGE(Table2[6M Return vs Nifty]))/_xlfn.STDEV.P(Table2[6M Return vs Nifty])</f>
        <v>-7.5805024851805514E-2</v>
      </c>
      <c r="M377">
        <v>-0.76273867200628298</v>
      </c>
      <c r="N377">
        <f>(Table2[[#This Row],[1W Return vs Nifty]]-AVERAGE(Table2[1W Return vs Nifty]))/_xlfn.STDEV.P(Table2[1W Return vs Nifty])</f>
        <v>0.67141407790294128</v>
      </c>
      <c r="O377">
        <v>6986.81</v>
      </c>
      <c r="P377">
        <v>6896.4622192057304</v>
      </c>
      <c r="Q377">
        <v>6361.28683482823</v>
      </c>
      <c r="R377">
        <v>39.126235594269197</v>
      </c>
      <c r="S377" s="1">
        <f>(Table2[[#This Row],[Close Price]]-Table2[[#This Row],[20D EMA]])/Table2[[#This Row],[20D EMA]]</f>
        <v>-1.1458734386651475E-2</v>
      </c>
      <c r="T377" s="1">
        <f>(Table2[[#This Row],[Close Price]]-Table2[[#This Row],[50D EMA]])/Table2[[#This Row],[50D EMA]]</f>
        <v>1.4917475753900983E-3</v>
      </c>
      <c r="U377" s="1">
        <f>(Table2[[#This Row],[Close Price]]-Table2[[#This Row],[200D EMA]])/Table2[[#This Row],[200D EMA]]</f>
        <v>8.5747299144780478E-2</v>
      </c>
      <c r="V377">
        <v>0.55758739747828401</v>
      </c>
      <c r="W377">
        <v>6854.75</v>
      </c>
      <c r="X377">
        <v>6958.95</v>
      </c>
      <c r="Y377">
        <v>6854.75</v>
      </c>
      <c r="Z377">
        <v>7037.25</v>
      </c>
      <c r="AA377">
        <v>6727.35</v>
      </c>
      <c r="AB377">
        <v>7243.95</v>
      </c>
      <c r="AC377" s="1">
        <f>(Table2[[#This Row],[Close Price]]/Table2[[#This Row],[Day Low]])-1</f>
        <v>7.5859805244538059E-3</v>
      </c>
      <c r="AD377" s="1">
        <f>(Table2[[#This Row],[Day High]]/Table2[[#This Row],[Close Price]])-1</f>
        <v>7.5578238679552268E-3</v>
      </c>
      <c r="AE377" s="1">
        <f>(Table2[[#This Row],[Close Price]]/Table2[[#This Row],[Current Week Low]])-1</f>
        <v>7.5859805244538059E-3</v>
      </c>
      <c r="AF377" s="1">
        <f>(Table2[[#This Row],[Current Week High]]/Table2[[#This Row],[Close Price]])-1</f>
        <v>1.8894559669888178E-2</v>
      </c>
      <c r="AG377" s="1">
        <f>(Table2[[#This Row],[Close Price]]/Table2[[#This Row],[Current Month Low]])-1</f>
        <v>2.6667261254431418E-2</v>
      </c>
      <c r="AH377" s="1">
        <f>(Table2[[#This Row],[Current Month High]]/Table2[[#This Row],[Close Price]])-1</f>
        <v>4.882180475621678E-2</v>
      </c>
      <c r="AI377">
        <v>5.9391175299525703</v>
      </c>
      <c r="AJ377">
        <v>46.143673296656701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-0.01</v>
      </c>
      <c r="AM377" t="s">
        <v>3165</v>
      </c>
      <c r="AN377">
        <v>1.97</v>
      </c>
      <c r="AO377" t="s">
        <v>3166</v>
      </c>
      <c r="AP377">
        <v>4.6661729315729997E-2</v>
      </c>
      <c r="AQ377">
        <f>(Table2[[#This Row],[Sharpe Ratio]]-AVERAGE(Table2[Sharpe Ratio]))/_xlfn.STDEV.P(Table2[Sharpe Ratio])</f>
        <v>-0.16396259136537214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0.74606737395989609</v>
      </c>
      <c r="AS377">
        <f>_xlfn.RANK.AVG(Table2[[#This Row],[1Y Return vs Nifty Z-Score]],Table2[1Y Return vs Nifty Z-Score])</f>
        <v>369</v>
      </c>
      <c r="AT377">
        <f>_xlfn.RANK.AVG(Table2[[#This Row],[6M Return vs Nifty Z-Score]],Table2[6M Return vs Nifty Z-Score])</f>
        <v>356</v>
      </c>
      <c r="AU377">
        <f>_xlfn.RANK.AVG(Table2[[#This Row],[Sharpe Ratio Z-Score]],Table2[Sharpe Ratio Z-Score])</f>
        <v>382</v>
      </c>
      <c r="AV377">
        <f>(Table2[[#This Row],[Rank 1Y]]+Table2[[#This Row],[Rank 6M]]+Table2[[#This Row],[Rank Sharpe]])/3</f>
        <v>369</v>
      </c>
    </row>
    <row r="378" spans="1:48" x14ac:dyDescent="0.3">
      <c r="A378" t="s">
        <v>1762</v>
      </c>
      <c r="B378" t="s">
        <v>1763</v>
      </c>
      <c r="C378" t="s">
        <v>3122</v>
      </c>
      <c r="D378" t="s">
        <v>1764</v>
      </c>
      <c r="E378">
        <v>4380.0892673999997</v>
      </c>
      <c r="F378">
        <v>856.5</v>
      </c>
      <c r="G378">
        <v>6.5269002213521601</v>
      </c>
      <c r="H378">
        <f>(Table2[[#This Row],[1Y Return vs Nifty]]-AVERAGE(Table2[1Y Return vs Nifty]))/_xlfn.STDEV.P(Table2[1Y Return vs Nifty])</f>
        <v>-0.29404238917191022</v>
      </c>
      <c r="I378">
        <v>-13.764684910976101</v>
      </c>
      <c r="J378">
        <f>(Table2[[#This Row],[1M Return vs Nifty]]-AVERAGE(Table2[1M Return vs Nifty]))/_xlfn.STDEV.P(Table2[1M Return vs Nifty])</f>
        <v>-1.4026056618432219</v>
      </c>
      <c r="K378">
        <v>4.0730189890811497</v>
      </c>
      <c r="L378">
        <f>(Table2[[#This Row],[6M Return vs Nifty]]-AVERAGE(Table2[6M Return vs Nifty]))/_xlfn.STDEV.P(Table2[6M Return vs Nifty])</f>
        <v>-1.2986411300147892E-2</v>
      </c>
      <c r="M378">
        <v>-2.6609666128759999</v>
      </c>
      <c r="N378">
        <f>(Table2[[#This Row],[1W Return vs Nifty]]-AVERAGE(Table2[1W Return vs Nifty]))/_xlfn.STDEV.P(Table2[1W Return vs Nifty])</f>
        <v>0.29760826309512894</v>
      </c>
      <c r="O378">
        <v>933.79</v>
      </c>
      <c r="P378">
        <v>985.18652818146404</v>
      </c>
      <c r="Q378">
        <v>887.18768031863101</v>
      </c>
      <c r="R378">
        <v>26.712410932688702</v>
      </c>
      <c r="S378" s="1">
        <f>(Table2[[#This Row],[Close Price]]-Table2[[#This Row],[20D EMA]])/Table2[[#This Row],[20D EMA]]</f>
        <v>-8.2770216001456398E-2</v>
      </c>
      <c r="T378" s="1">
        <f>(Table2[[#This Row],[Close Price]]-Table2[[#This Row],[50D EMA]])/Table2[[#This Row],[50D EMA]]</f>
        <v>-0.13062148588146441</v>
      </c>
      <c r="U378" s="1">
        <f>(Table2[[#This Row],[Close Price]]-Table2[[#This Row],[200D EMA]])/Table2[[#This Row],[200D EMA]]</f>
        <v>-3.458984045811999E-2</v>
      </c>
      <c r="V378">
        <v>0.37296626993839099</v>
      </c>
      <c r="W378">
        <v>833.7</v>
      </c>
      <c r="X378">
        <v>874.75</v>
      </c>
      <c r="Y378">
        <v>833.7</v>
      </c>
      <c r="Z378">
        <v>910.25</v>
      </c>
      <c r="AA378">
        <v>833.7</v>
      </c>
      <c r="AB378">
        <v>992</v>
      </c>
      <c r="AC378" s="1">
        <f>(Table2[[#This Row],[Close Price]]/Table2[[#This Row],[Day Low]])-1</f>
        <v>2.7347966894566422E-2</v>
      </c>
      <c r="AD378" s="1">
        <f>(Table2[[#This Row],[Day High]]/Table2[[#This Row],[Close Price]])-1</f>
        <v>2.1307647402218244E-2</v>
      </c>
      <c r="AE378" s="1">
        <f>(Table2[[#This Row],[Close Price]]/Table2[[#This Row],[Current Week Low]])-1</f>
        <v>2.7347966894566422E-2</v>
      </c>
      <c r="AF378" s="1">
        <f>(Table2[[#This Row],[Current Week High]]/Table2[[#This Row],[Close Price]])-1</f>
        <v>6.2755399883245744E-2</v>
      </c>
      <c r="AG378" s="1">
        <f>(Table2[[#This Row],[Close Price]]/Table2[[#This Row],[Current Month Low]])-1</f>
        <v>2.7347966894566422E-2</v>
      </c>
      <c r="AH378" s="1">
        <f>(Table2[[#This Row],[Current Month High]]/Table2[[#This Row],[Close Price]])-1</f>
        <v>0.1582019848219498</v>
      </c>
      <c r="AI378">
        <v>40.221833041447702</v>
      </c>
      <c r="AJ378">
        <v>47.367515485203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-0.15</v>
      </c>
      <c r="AM378" t="s">
        <v>3165</v>
      </c>
      <c r="AN378">
        <v>-1.96</v>
      </c>
      <c r="AO378" t="s">
        <v>3165</v>
      </c>
      <c r="AP378">
        <v>4.8260379162483998E-2</v>
      </c>
      <c r="AQ378">
        <f>(Table2[[#This Row],[Sharpe Ratio]]-AVERAGE(Table2[Sharpe Ratio]))/_xlfn.STDEV.P(Table2[Sharpe Ratio])</f>
        <v>-0.1451535875433434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397</v>
      </c>
      <c r="AT378">
        <f>_xlfn.RANK.AVG(Table2[[#This Row],[6M Return vs Nifty Z-Score]],Table2[6M Return vs Nifty Z-Score])</f>
        <v>334</v>
      </c>
      <c r="AU378">
        <f>_xlfn.RANK.AVG(Table2[[#This Row],[Sharpe Ratio Z-Score]],Table2[Sharpe Ratio Z-Score])</f>
        <v>376</v>
      </c>
      <c r="AV378">
        <f>(Table2[[#This Row],[Rank 1Y]]+Table2[[#This Row],[Rank 6M]]+Table2[[#This Row],[Rank Sharpe]])/3</f>
        <v>369</v>
      </c>
    </row>
    <row r="379" spans="1:48" x14ac:dyDescent="0.3">
      <c r="A379" t="s">
        <v>805</v>
      </c>
      <c r="B379" t="s">
        <v>806</v>
      </c>
      <c r="C379" t="s">
        <v>3124</v>
      </c>
      <c r="D379" t="s">
        <v>51</v>
      </c>
      <c r="E379">
        <v>19284.42796434</v>
      </c>
      <c r="F379">
        <v>1843.35</v>
      </c>
      <c r="G379">
        <v>32.441550187694403</v>
      </c>
      <c r="H379">
        <f>(Table2[[#This Row],[1Y Return vs Nifty]]-AVERAGE(Table2[1Y Return vs Nifty]))/_xlfn.STDEV.P(Table2[1Y Return vs Nifty])</f>
        <v>0.14956040400370871</v>
      </c>
      <c r="I379">
        <v>-21.7871541350593</v>
      </c>
      <c r="J379">
        <f>(Table2[[#This Row],[1M Return vs Nifty]]-AVERAGE(Table2[1M Return vs Nifty]))/_xlfn.STDEV.P(Table2[1M Return vs Nifty])</f>
        <v>-2.3254327272766959</v>
      </c>
      <c r="K379">
        <v>5.0023140266784996</v>
      </c>
      <c r="L379">
        <f>(Table2[[#This Row],[6M Return vs Nifty]]-AVERAGE(Table2[6M Return vs Nifty]))/_xlfn.STDEV.P(Table2[6M Return vs Nifty])</f>
        <v>1.8996963281609519E-2</v>
      </c>
      <c r="M379">
        <v>-3.05794502604454</v>
      </c>
      <c r="N379">
        <f>(Table2[[#This Row],[1W Return vs Nifty]]-AVERAGE(Table2[1W Return vs Nifty]))/_xlfn.STDEV.P(Table2[1W Return vs Nifty])</f>
        <v>0.21943385843032934</v>
      </c>
      <c r="O379">
        <v>1952.16</v>
      </c>
      <c r="P379">
        <v>1900.13875499545</v>
      </c>
      <c r="Q379">
        <v>1624.8318209449801</v>
      </c>
      <c r="R379">
        <v>33.881230140292203</v>
      </c>
      <c r="S379" s="1">
        <f>(Table2[[#This Row],[Close Price]]-Table2[[#This Row],[20D EMA]])/Table2[[#This Row],[20D EMA]]</f>
        <v>-5.573825915908541E-2</v>
      </c>
      <c r="T379" s="1">
        <f>(Table2[[#This Row],[Close Price]]-Table2[[#This Row],[50D EMA]])/Table2[[#This Row],[50D EMA]]</f>
        <v>-2.9886635829174512E-2</v>
      </c>
      <c r="U379" s="1">
        <f>(Table2[[#This Row],[Close Price]]-Table2[[#This Row],[200D EMA]])/Table2[[#This Row],[200D EMA]]</f>
        <v>0.13448664424108372</v>
      </c>
      <c r="V379">
        <v>0.42100910742777198</v>
      </c>
      <c r="W379">
        <v>1801.25</v>
      </c>
      <c r="X379">
        <v>1881.3</v>
      </c>
      <c r="Y379">
        <v>1801.25</v>
      </c>
      <c r="Z379">
        <v>2029.75</v>
      </c>
      <c r="AA379">
        <v>1801.25</v>
      </c>
      <c r="AB379">
        <v>2120.5</v>
      </c>
      <c r="AC379" s="1">
        <f>(Table2[[#This Row],[Close Price]]/Table2[[#This Row],[Day Low]])-1</f>
        <v>2.3372657876474578E-2</v>
      </c>
      <c r="AD379" s="1">
        <f>(Table2[[#This Row],[Day High]]/Table2[[#This Row],[Close Price]])-1</f>
        <v>2.0587517291887014E-2</v>
      </c>
      <c r="AE379" s="1">
        <f>(Table2[[#This Row],[Close Price]]/Table2[[#This Row],[Current Week Low]])-1</f>
        <v>2.3372657876474578E-2</v>
      </c>
      <c r="AF379" s="1">
        <f>(Table2[[#This Row],[Current Week High]]/Table2[[#This Row],[Close Price]])-1</f>
        <v>0.10112024303577738</v>
      </c>
      <c r="AG379" s="1">
        <f>(Table2[[#This Row],[Close Price]]/Table2[[#This Row],[Current Month Low]])-1</f>
        <v>2.3372657876474578E-2</v>
      </c>
      <c r="AH379" s="1">
        <f>(Table2[[#This Row],[Current Month High]]/Table2[[#This Row],[Close Price]])-1</f>
        <v>0.15035126264681153</v>
      </c>
      <c r="AI379">
        <v>44.519488973879</v>
      </c>
      <c r="AJ379">
        <v>63.773266403091803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0.15</v>
      </c>
      <c r="AM379" t="s">
        <v>3166</v>
      </c>
      <c r="AN379">
        <v>0.35</v>
      </c>
      <c r="AO379" t="s">
        <v>3166</v>
      </c>
      <c r="AQ379">
        <f>(Table2[[#This Row],[Sharpe Ratio]]-AVERAGE(Table2[Sharpe Ratio]))/_xlfn.STDEV.P(Table2[Sharpe Ratio])</f>
        <v>-0.71296376684109852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-2.6504052684021464</v>
      </c>
      <c r="AS379">
        <f>_xlfn.RANK.AVG(Table2[[#This Row],[1Y Return vs Nifty Z-Score]],Table2[1Y Return vs Nifty Z-Score])</f>
        <v>251</v>
      </c>
      <c r="AT379">
        <f>_xlfn.RANK.AVG(Table2[[#This Row],[6M Return vs Nifty Z-Score]],Table2[6M Return vs Nifty Z-Score])</f>
        <v>323</v>
      </c>
      <c r="AU379">
        <f>_xlfn.RANK.AVG(Table2[[#This Row],[Sharpe Ratio Z-Score]],Table2[Sharpe Ratio Z-Score])</f>
        <v>533.5</v>
      </c>
      <c r="AV379">
        <f>(Table2[[#This Row],[Rank 1Y]]+Table2[[#This Row],[Rank 6M]]+Table2[[#This Row],[Rank Sharpe]])/3</f>
        <v>369.16666666666669</v>
      </c>
    </row>
    <row r="380" spans="1:48" x14ac:dyDescent="0.3">
      <c r="A380" t="s">
        <v>1572</v>
      </c>
      <c r="B380" t="s">
        <v>1573</v>
      </c>
      <c r="C380" t="s">
        <v>3131</v>
      </c>
      <c r="D380" t="s">
        <v>1334</v>
      </c>
      <c r="E380">
        <v>5904.9299638699904</v>
      </c>
      <c r="F380">
        <v>912.7</v>
      </c>
      <c r="G380">
        <v>-25.6376527251741</v>
      </c>
      <c r="H380">
        <f>(Table2[[#This Row],[1Y Return vs Nifty]]-AVERAGE(Table2[1Y Return vs Nifty]))/_xlfn.STDEV.P(Table2[1Y Return vs Nifty])</f>
        <v>-0.84463001226755985</v>
      </c>
      <c r="I380">
        <v>8.44521430424005</v>
      </c>
      <c r="J380">
        <f>(Table2[[#This Row],[1M Return vs Nifty]]-AVERAGE(Table2[1M Return vs Nifty]))/_xlfn.STDEV.P(Table2[1M Return vs Nifty])</f>
        <v>1.1522057738707485</v>
      </c>
      <c r="K380">
        <v>2.88219196078638</v>
      </c>
      <c r="L380">
        <f>(Table2[[#This Row],[6M Return vs Nifty]]-AVERAGE(Table2[6M Return vs Nifty]))/_xlfn.STDEV.P(Table2[6M Return vs Nifty])</f>
        <v>-5.3970883795023149E-2</v>
      </c>
      <c r="M380">
        <v>-9.6303226179374199</v>
      </c>
      <c r="N380">
        <f>(Table2[[#This Row],[1W Return vs Nifty]]-AVERAGE(Table2[1W Return vs Nifty]))/_xlfn.STDEV.P(Table2[1W Return vs Nifty])</f>
        <v>-1.0748221727165359</v>
      </c>
      <c r="O380">
        <v>946.22</v>
      </c>
      <c r="P380">
        <v>915.22546830172598</v>
      </c>
      <c r="Q380">
        <v>826.72454630657103</v>
      </c>
      <c r="R380">
        <v>38.181372023624299</v>
      </c>
      <c r="S380" s="1">
        <f>(Table2[[#This Row],[Close Price]]-Table2[[#This Row],[20D EMA]])/Table2[[#This Row],[20D EMA]]</f>
        <v>-3.5425165394939846E-2</v>
      </c>
      <c r="T380" s="1">
        <f>(Table2[[#This Row],[Close Price]]-Table2[[#This Row],[50D EMA]])/Table2[[#This Row],[50D EMA]]</f>
        <v>-2.7593946947435206E-3</v>
      </c>
      <c r="U380" s="1">
        <f>(Table2[[#This Row],[Close Price]]-Table2[[#This Row],[200D EMA]])/Table2[[#This Row],[200D EMA]]</f>
        <v>0.10399528364983018</v>
      </c>
      <c r="V380">
        <v>1.1956927663147501</v>
      </c>
      <c r="W380">
        <v>882.6</v>
      </c>
      <c r="X380">
        <v>932</v>
      </c>
      <c r="Y380">
        <v>882.6</v>
      </c>
      <c r="Z380">
        <v>979</v>
      </c>
      <c r="AA380">
        <v>882.6</v>
      </c>
      <c r="AB380">
        <v>1054.95</v>
      </c>
      <c r="AC380" s="1">
        <f>(Table2[[#This Row],[Close Price]]/Table2[[#This Row],[Day Low]])-1</f>
        <v>3.4103784273736615E-2</v>
      </c>
      <c r="AD380" s="1">
        <f>(Table2[[#This Row],[Day High]]/Table2[[#This Row],[Close Price]])-1</f>
        <v>2.1146050180782305E-2</v>
      </c>
      <c r="AE380" s="1">
        <f>(Table2[[#This Row],[Close Price]]/Table2[[#This Row],[Current Week Low]])-1</f>
        <v>3.4103784273736615E-2</v>
      </c>
      <c r="AF380" s="1">
        <f>(Table2[[#This Row],[Current Week High]]/Table2[[#This Row],[Close Price]])-1</f>
        <v>7.2641612797195165E-2</v>
      </c>
      <c r="AG380" s="1">
        <f>(Table2[[#This Row],[Close Price]]/Table2[[#This Row],[Current Month Low]])-1</f>
        <v>3.4103784273736615E-2</v>
      </c>
      <c r="AH380" s="1">
        <f>(Table2[[#This Row],[Current Month High]]/Table2[[#This Row],[Close Price]])-1</f>
        <v>0.15585625068478137</v>
      </c>
      <c r="AI380">
        <v>16.856579379861898</v>
      </c>
      <c r="AJ380">
        <v>49.524901703800701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0.21</v>
      </c>
      <c r="AM380" t="s">
        <v>3166</v>
      </c>
      <c r="AN380">
        <v>1.02</v>
      </c>
      <c r="AO380" t="s">
        <v>3166</v>
      </c>
      <c r="AP380">
        <v>0.122652103991234</v>
      </c>
      <c r="AQ380">
        <f>(Table2[[#This Row],[Sharpe Ratio]]-AVERAGE(Table2[Sharpe Ratio]))/_xlfn.STDEV.P(Table2[Sharpe Ratio])</f>
        <v>0.73010639479260253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-9.1110900115767834E-2</v>
      </c>
      <c r="AS380">
        <f>_xlfn.RANK.AVG(Table2[[#This Row],[1Y Return vs Nifty Z-Score]],Table2[1Y Return vs Nifty Z-Score])</f>
        <v>603</v>
      </c>
      <c r="AT380">
        <f>_xlfn.RANK.AVG(Table2[[#This Row],[6M Return vs Nifty Z-Score]],Table2[6M Return vs Nifty Z-Score])</f>
        <v>347</v>
      </c>
      <c r="AU380">
        <f>_xlfn.RANK.AVG(Table2[[#This Row],[Sharpe Ratio Z-Score]],Table2[Sharpe Ratio Z-Score])</f>
        <v>161</v>
      </c>
      <c r="AV380">
        <f>(Table2[[#This Row],[Rank 1Y]]+Table2[[#This Row],[Rank 6M]]+Table2[[#This Row],[Rank Sharpe]])/3</f>
        <v>370.33333333333331</v>
      </c>
    </row>
    <row r="381" spans="1:48" x14ac:dyDescent="0.3">
      <c r="A381" t="s">
        <v>788</v>
      </c>
      <c r="B381" t="s">
        <v>789</v>
      </c>
      <c r="C381" t="s">
        <v>3124</v>
      </c>
      <c r="D381" t="s">
        <v>258</v>
      </c>
      <c r="E381">
        <v>20020.460682000001</v>
      </c>
      <c r="F381">
        <v>402</v>
      </c>
      <c r="G381">
        <v>-5.1131530331243402</v>
      </c>
      <c r="H381">
        <f>(Table2[[#This Row],[1Y Return vs Nifty]]-AVERAGE(Table2[1Y Return vs Nifty]))/_xlfn.STDEV.P(Table2[1Y Return vs Nifty])</f>
        <v>-0.4932949410336997</v>
      </c>
      <c r="I381">
        <v>0.46937008173743699</v>
      </c>
      <c r="J381">
        <f>(Table2[[#This Row],[1M Return vs Nifty]]-AVERAGE(Table2[1M Return vs Nifty]))/_xlfn.STDEV.P(Table2[1M Return vs Nifty])</f>
        <v>0.23474199649518046</v>
      </c>
      <c r="K381">
        <v>-8.6173329367360108</v>
      </c>
      <c r="L381">
        <f>(Table2[[#This Row],[6M Return vs Nifty]]-AVERAGE(Table2[6M Return vs Nifty]))/_xlfn.STDEV.P(Table2[6M Return vs Nifty])</f>
        <v>-0.44974789478672911</v>
      </c>
      <c r="M381">
        <v>-2.06237460368096</v>
      </c>
      <c r="N381">
        <f>(Table2[[#This Row],[1W Return vs Nifty]]-AVERAGE(Table2[1W Return vs Nifty]))/_xlfn.STDEV.P(Table2[1W Return vs Nifty])</f>
        <v>0.41548513600222453</v>
      </c>
      <c r="O381">
        <v>416.48</v>
      </c>
      <c r="P381">
        <v>407.462178024742</v>
      </c>
      <c r="Q381">
        <v>386.110866437764</v>
      </c>
      <c r="R381">
        <v>33.150043839534597</v>
      </c>
      <c r="S381" s="1">
        <f>(Table2[[#This Row],[Close Price]]-Table2[[#This Row],[20D EMA]])/Table2[[#This Row],[20D EMA]]</f>
        <v>-3.4767575873991589E-2</v>
      </c>
      <c r="T381" s="1">
        <f>(Table2[[#This Row],[Close Price]]-Table2[[#This Row],[50D EMA]])/Table2[[#This Row],[50D EMA]]</f>
        <v>-1.3405362066293001E-2</v>
      </c>
      <c r="U381" s="1">
        <f>(Table2[[#This Row],[Close Price]]-Table2[[#This Row],[200D EMA]])/Table2[[#This Row],[200D EMA]]</f>
        <v>4.115173890035316E-2</v>
      </c>
      <c r="V381">
        <v>0.42671402721988899</v>
      </c>
      <c r="W381">
        <v>396.2</v>
      </c>
      <c r="X381">
        <v>411.25</v>
      </c>
      <c r="Y381">
        <v>396.2</v>
      </c>
      <c r="Z381">
        <v>430.65</v>
      </c>
      <c r="AA381">
        <v>396.2</v>
      </c>
      <c r="AB381">
        <v>436.35</v>
      </c>
      <c r="AC381" s="1">
        <f>(Table2[[#This Row],[Close Price]]/Table2[[#This Row],[Day Low]])-1</f>
        <v>1.463907117617369E-2</v>
      </c>
      <c r="AD381" s="1">
        <f>(Table2[[#This Row],[Day High]]/Table2[[#This Row],[Close Price]])-1</f>
        <v>2.3009950248756184E-2</v>
      </c>
      <c r="AE381" s="1">
        <f>(Table2[[#This Row],[Close Price]]/Table2[[#This Row],[Current Week Low]])-1</f>
        <v>1.463907117617369E-2</v>
      </c>
      <c r="AF381" s="1">
        <f>(Table2[[#This Row],[Current Week High]]/Table2[[#This Row],[Close Price]])-1</f>
        <v>7.12686567164178E-2</v>
      </c>
      <c r="AG381" s="1">
        <f>(Table2[[#This Row],[Close Price]]/Table2[[#This Row],[Current Month Low]])-1</f>
        <v>1.463907117617369E-2</v>
      </c>
      <c r="AH381" s="1">
        <f>(Table2[[#This Row],[Current Month High]]/Table2[[#This Row],[Close Price]])-1</f>
        <v>8.5447761194029859E-2</v>
      </c>
      <c r="AI381">
        <v>38.805970149253703</v>
      </c>
      <c r="AJ381">
        <v>29.218900675024098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0.05</v>
      </c>
      <c r="AM381" t="s">
        <v>3166</v>
      </c>
      <c r="AN381">
        <v>-0.95</v>
      </c>
      <c r="AO381" t="s">
        <v>3165</v>
      </c>
      <c r="AP381">
        <v>0.117863316445098</v>
      </c>
      <c r="AQ381">
        <f>(Table2[[#This Row],[Sharpe Ratio]]-AVERAGE(Table2[Sharpe Ratio]))/_xlfn.STDEV.P(Table2[Sharpe Ratio])</f>
        <v>0.67376364816735235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0.38094794484432853</v>
      </c>
      <c r="AS381">
        <f>_xlfn.RANK.AVG(Table2[[#This Row],[1Y Return vs Nifty Z-Score]],Table2[1Y Return vs Nifty Z-Score])</f>
        <v>480</v>
      </c>
      <c r="AT381">
        <f>_xlfn.RANK.AVG(Table2[[#This Row],[6M Return vs Nifty Z-Score]],Table2[6M Return vs Nifty Z-Score])</f>
        <v>474</v>
      </c>
      <c r="AU381">
        <f>_xlfn.RANK.AVG(Table2[[#This Row],[Sharpe Ratio Z-Score]],Table2[Sharpe Ratio Z-Score])</f>
        <v>171</v>
      </c>
      <c r="AV381">
        <f>(Table2[[#This Row],[Rank 1Y]]+Table2[[#This Row],[Rank 6M]]+Table2[[#This Row],[Rank Sharpe]])/3</f>
        <v>375</v>
      </c>
    </row>
    <row r="382" spans="1:48" x14ac:dyDescent="0.3">
      <c r="A382" t="s">
        <v>351</v>
      </c>
      <c r="B382" t="s">
        <v>352</v>
      </c>
      <c r="C382" t="s">
        <v>3120</v>
      </c>
      <c r="D382" t="s">
        <v>34</v>
      </c>
      <c r="E382">
        <v>67469.425808290005</v>
      </c>
      <c r="F382">
        <v>500.9</v>
      </c>
      <c r="G382">
        <v>-5.0919255162383896</v>
      </c>
      <c r="H382">
        <f>(Table2[[#This Row],[1Y Return vs Nifty]]-AVERAGE(Table2[1Y Return vs Nifty]))/_xlfn.STDEV.P(Table2[1Y Return vs Nifty])</f>
        <v>-0.49293157182767067</v>
      </c>
      <c r="I382">
        <v>4.4841626318277301</v>
      </c>
      <c r="J382">
        <f>(Table2[[#This Row],[1M Return vs Nifty]]-AVERAGE(Table2[1M Return vs Nifty]))/_xlfn.STDEV.P(Table2[1M Return vs Nifty])</f>
        <v>0.69656479990361586</v>
      </c>
      <c r="K382">
        <v>-12.169471753668001</v>
      </c>
      <c r="L382">
        <f>(Table2[[#This Row],[6M Return vs Nifty]]-AVERAGE(Table2[6M Return vs Nifty]))/_xlfn.STDEV.P(Table2[6M Return vs Nifty])</f>
        <v>-0.57200119621623879</v>
      </c>
      <c r="M382">
        <v>-1.0996560297020199</v>
      </c>
      <c r="N382">
        <f>(Table2[[#This Row],[1W Return vs Nifty]]-AVERAGE(Table2[1W Return vs Nifty]))/_xlfn.STDEV.P(Table2[1W Return vs Nifty])</f>
        <v>0.60506711044725892</v>
      </c>
      <c r="O382">
        <v>518.76</v>
      </c>
      <c r="P382">
        <v>529.37600103626096</v>
      </c>
      <c r="Q382">
        <v>512.47525742693699</v>
      </c>
      <c r="R382">
        <v>27.9044052557655</v>
      </c>
      <c r="S382" s="1">
        <f>(Table2[[#This Row],[Close Price]]-Table2[[#This Row],[20D EMA]])/Table2[[#This Row],[20D EMA]]</f>
        <v>-3.4428251985503922E-2</v>
      </c>
      <c r="T382" s="1">
        <f>(Table2[[#This Row],[Close Price]]-Table2[[#This Row],[50D EMA]])/Table2[[#This Row],[50D EMA]]</f>
        <v>-5.3791635775930172E-2</v>
      </c>
      <c r="U382" s="1">
        <f>(Table2[[#This Row],[Close Price]]-Table2[[#This Row],[200D EMA]])/Table2[[#This Row],[200D EMA]]</f>
        <v>-2.2586958607630506E-2</v>
      </c>
      <c r="V382">
        <v>0.56889633419044106</v>
      </c>
      <c r="W382">
        <v>492.8</v>
      </c>
      <c r="X382">
        <v>509.6</v>
      </c>
      <c r="Y382">
        <v>492.8</v>
      </c>
      <c r="Z382">
        <v>527.95000000000005</v>
      </c>
      <c r="AA382">
        <v>492.8</v>
      </c>
      <c r="AB382">
        <v>538</v>
      </c>
      <c r="AC382" s="1">
        <f>(Table2[[#This Row],[Close Price]]/Table2[[#This Row],[Day Low]])-1</f>
        <v>1.6436688311688208E-2</v>
      </c>
      <c r="AD382" s="1">
        <f>(Table2[[#This Row],[Day High]]/Table2[[#This Row],[Close Price]])-1</f>
        <v>1.7368736274705698E-2</v>
      </c>
      <c r="AE382" s="1">
        <f>(Table2[[#This Row],[Close Price]]/Table2[[#This Row],[Current Week Low]])-1</f>
        <v>1.6436688311688208E-2</v>
      </c>
      <c r="AF382" s="1">
        <f>(Table2[[#This Row],[Current Week High]]/Table2[[#This Row],[Close Price]])-1</f>
        <v>5.4002794969055801E-2</v>
      </c>
      <c r="AG382" s="1">
        <f>(Table2[[#This Row],[Close Price]]/Table2[[#This Row],[Current Month Low]])-1</f>
        <v>1.6436688311688208E-2</v>
      </c>
      <c r="AH382" s="1">
        <f>(Table2[[#This Row],[Current Month High]]/Table2[[#This Row],[Close Price]])-1</f>
        <v>7.4066679976043215E-2</v>
      </c>
      <c r="AI382">
        <v>26.3126372529447</v>
      </c>
      <c r="AJ382">
        <v>28.140189306728001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-0.16</v>
      </c>
      <c r="AM382" t="s">
        <v>3165</v>
      </c>
      <c r="AN382">
        <v>-3.42</v>
      </c>
      <c r="AO382" t="s">
        <v>3165</v>
      </c>
      <c r="AP382">
        <v>0.13384276957330901</v>
      </c>
      <c r="AQ382">
        <f>(Table2[[#This Row],[Sharpe Ratio]]-AVERAGE(Table2[Sharpe Ratio]))/_xlfn.STDEV.P(Table2[Sharpe Ratio])</f>
        <v>0.86177079405531598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479</v>
      </c>
      <c r="AT382">
        <f>_xlfn.RANK.AVG(Table2[[#This Row],[6M Return vs Nifty Z-Score]],Table2[6M Return vs Nifty Z-Score])</f>
        <v>513</v>
      </c>
      <c r="AU382">
        <f>_xlfn.RANK.AVG(Table2[[#This Row],[Sharpe Ratio Z-Score]],Table2[Sharpe Ratio Z-Score])</f>
        <v>134</v>
      </c>
      <c r="AV382">
        <f>(Table2[[#This Row],[Rank 1Y]]+Table2[[#This Row],[Rank 6M]]+Table2[[#This Row],[Rank Sharpe]])/3</f>
        <v>375.33333333333331</v>
      </c>
    </row>
    <row r="383" spans="1:48" x14ac:dyDescent="0.3">
      <c r="A383" t="s">
        <v>1255</v>
      </c>
      <c r="B383" t="s">
        <v>1256</v>
      </c>
      <c r="C383" t="s">
        <v>3122</v>
      </c>
      <c r="D383" t="s">
        <v>1006</v>
      </c>
      <c r="E383">
        <v>8920.0921959999996</v>
      </c>
      <c r="F383">
        <v>407.5</v>
      </c>
      <c r="G383">
        <v>-11.8266262968957</v>
      </c>
      <c r="H383">
        <f>(Table2[[#This Row],[1Y Return vs Nifty]]-AVERAGE(Table2[1Y Return vs Nifty]))/_xlfn.STDEV.P(Table2[1Y Return vs Nifty])</f>
        <v>-0.60821509220636727</v>
      </c>
      <c r="I383">
        <v>-12.627029752364299</v>
      </c>
      <c r="J383">
        <f>(Table2[[#This Row],[1M Return vs Nifty]]-AVERAGE(Table2[1M Return vs Nifty]))/_xlfn.STDEV.P(Table2[1M Return vs Nifty])</f>
        <v>-1.2717408442699316</v>
      </c>
      <c r="K383">
        <v>5.5456172298454502</v>
      </c>
      <c r="L383">
        <f>(Table2[[#This Row],[6M Return vs Nifty]]-AVERAGE(Table2[6M Return vs Nifty]))/_xlfn.STDEV.P(Table2[6M Return vs Nifty])</f>
        <v>3.7695728641730049E-2</v>
      </c>
      <c r="M383">
        <v>-8.1999484202771509</v>
      </c>
      <c r="N383">
        <f>(Table2[[#This Row],[1W Return vs Nifty]]-AVERAGE(Table2[1W Return vs Nifty]))/_xlfn.STDEV.P(Table2[1W Return vs Nifty])</f>
        <v>-0.79314778529207786</v>
      </c>
      <c r="O383">
        <v>437.54</v>
      </c>
      <c r="P383">
        <v>441.52804040959302</v>
      </c>
      <c r="Q383">
        <v>395.22772504922699</v>
      </c>
      <c r="R383">
        <v>31.576580873624099</v>
      </c>
      <c r="S383" s="1">
        <f>(Table2[[#This Row],[Close Price]]-Table2[[#This Row],[20D EMA]])/Table2[[#This Row],[20D EMA]]</f>
        <v>-6.8656579969831377E-2</v>
      </c>
      <c r="T383" s="1">
        <f>(Table2[[#This Row],[Close Price]]-Table2[[#This Row],[50D EMA]])/Table2[[#This Row],[50D EMA]]</f>
        <v>-7.7068809441923944E-2</v>
      </c>
      <c r="U383" s="1">
        <f>(Table2[[#This Row],[Close Price]]-Table2[[#This Row],[200D EMA]])/Table2[[#This Row],[200D EMA]]</f>
        <v>3.1051148927480874E-2</v>
      </c>
      <c r="V383">
        <v>0.33546716809940902</v>
      </c>
      <c r="W383">
        <v>383.05</v>
      </c>
      <c r="X383">
        <v>411</v>
      </c>
      <c r="Y383">
        <v>383.05</v>
      </c>
      <c r="Z383">
        <v>426.85</v>
      </c>
      <c r="AA383">
        <v>383.05</v>
      </c>
      <c r="AB383">
        <v>485.6</v>
      </c>
      <c r="AC383" s="1">
        <f>(Table2[[#This Row],[Close Price]]/Table2[[#This Row],[Day Low]])-1</f>
        <v>6.3829787234042534E-2</v>
      </c>
      <c r="AD383" s="1">
        <f>(Table2[[#This Row],[Day High]]/Table2[[#This Row],[Close Price]])-1</f>
        <v>8.5889570552146743E-3</v>
      </c>
      <c r="AE383" s="1">
        <f>(Table2[[#This Row],[Close Price]]/Table2[[#This Row],[Current Week Low]])-1</f>
        <v>6.3829787234042534E-2</v>
      </c>
      <c r="AF383" s="1">
        <f>(Table2[[#This Row],[Current Week High]]/Table2[[#This Row],[Close Price]])-1</f>
        <v>4.7484662576687153E-2</v>
      </c>
      <c r="AG383" s="1">
        <f>(Table2[[#This Row],[Close Price]]/Table2[[#This Row],[Current Month Low]])-1</f>
        <v>6.3829787234042534E-2</v>
      </c>
      <c r="AH383" s="1">
        <f>(Table2[[#This Row],[Current Month High]]/Table2[[#This Row],[Close Price]])-1</f>
        <v>0.1916564417177915</v>
      </c>
      <c r="AI383">
        <v>27.116564417177901</v>
      </c>
      <c r="AJ383">
        <v>52.336448598130801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0.12</v>
      </c>
      <c r="AM383" t="s">
        <v>3166</v>
      </c>
      <c r="AN383">
        <v>-6.28</v>
      </c>
      <c r="AO383" t="s">
        <v>3165</v>
      </c>
      <c r="AP383">
        <v>8.2119321745684995E-2</v>
      </c>
      <c r="AQ383">
        <f>(Table2[[#This Row],[Sharpe Ratio]]-AVERAGE(Table2[Sharpe Ratio]))/_xlfn.STDEV.P(Table2[Sharpe Ratio])</f>
        <v>0.25321568747356271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528</v>
      </c>
      <c r="AT383">
        <f>_xlfn.RANK.AVG(Table2[[#This Row],[6M Return vs Nifty Z-Score]],Table2[6M Return vs Nifty Z-Score])</f>
        <v>319</v>
      </c>
      <c r="AU383">
        <f>_xlfn.RANK.AVG(Table2[[#This Row],[Sharpe Ratio Z-Score]],Table2[Sharpe Ratio Z-Score])</f>
        <v>279</v>
      </c>
      <c r="AV383">
        <f>(Table2[[#This Row],[Rank 1Y]]+Table2[[#This Row],[Rank 6M]]+Table2[[#This Row],[Rank Sharpe]])/3</f>
        <v>375.33333333333331</v>
      </c>
    </row>
    <row r="384" spans="1:48" x14ac:dyDescent="0.3">
      <c r="A384" t="s">
        <v>1353</v>
      </c>
      <c r="B384" t="s">
        <v>1354</v>
      </c>
      <c r="C384" t="s">
        <v>3126</v>
      </c>
      <c r="D384" t="s">
        <v>185</v>
      </c>
      <c r="E384">
        <v>8027.6466719999999</v>
      </c>
      <c r="F384">
        <v>407.2</v>
      </c>
      <c r="G384">
        <v>4.5838374761316301</v>
      </c>
      <c r="H384">
        <f>(Table2[[#This Row],[1Y Return vs Nifty]]-AVERAGE(Table2[1Y Return vs Nifty]))/_xlfn.STDEV.P(Table2[1Y Return vs Nifty])</f>
        <v>-0.32730342346003699</v>
      </c>
      <c r="I384">
        <v>-7.6899753566054496</v>
      </c>
      <c r="J384">
        <f>(Table2[[#This Row],[1M Return vs Nifty]]-AVERAGE(Table2[1M Return vs Nifty]))/_xlfn.STDEV.P(Table2[1M Return vs Nifty])</f>
        <v>-0.70382998133430796</v>
      </c>
      <c r="K384">
        <v>18.787068768823001</v>
      </c>
      <c r="L384">
        <f>(Table2[[#This Row],[6M Return vs Nifty]]-AVERAGE(Table2[6M Return vs Nifty]))/_xlfn.STDEV.P(Table2[6M Return vs Nifty])</f>
        <v>0.49342430508206431</v>
      </c>
      <c r="M384">
        <v>0.58509844555450496</v>
      </c>
      <c r="N384">
        <f>(Table2[[#This Row],[1W Return vs Nifty]]-AVERAGE(Table2[1W Return vs Nifty]))/_xlfn.STDEV.P(Table2[1W Return vs Nifty])</f>
        <v>0.93683496920389997</v>
      </c>
      <c r="O384">
        <v>418.47</v>
      </c>
      <c r="P384">
        <v>421.011965898504</v>
      </c>
      <c r="Q384">
        <v>355.61790652262101</v>
      </c>
      <c r="R384">
        <v>44.262686971369597</v>
      </c>
      <c r="S384" s="1">
        <f>(Table2[[#This Row],[Close Price]]-Table2[[#This Row],[20D EMA]])/Table2[[#This Row],[20D EMA]]</f>
        <v>-2.6931440724544262E-2</v>
      </c>
      <c r="T384" s="1">
        <f>(Table2[[#This Row],[Close Price]]-Table2[[#This Row],[50D EMA]])/Table2[[#This Row],[50D EMA]]</f>
        <v>-3.2806587501681007E-2</v>
      </c>
      <c r="U384" s="1">
        <f>(Table2[[#This Row],[Close Price]]-Table2[[#This Row],[200D EMA]])/Table2[[#This Row],[200D EMA]]</f>
        <v>0.14504920177324596</v>
      </c>
      <c r="V384">
        <v>0.72955233620261795</v>
      </c>
      <c r="W384">
        <v>392.85</v>
      </c>
      <c r="X384">
        <v>414.9</v>
      </c>
      <c r="Y384">
        <v>392.85</v>
      </c>
      <c r="Z384">
        <v>429.45</v>
      </c>
      <c r="AA384">
        <v>382.9</v>
      </c>
      <c r="AB384">
        <v>441.5</v>
      </c>
      <c r="AC384" s="1">
        <f>(Table2[[#This Row],[Close Price]]/Table2[[#This Row],[Day Low]])-1</f>
        <v>3.6527936871579403E-2</v>
      </c>
      <c r="AD384" s="1">
        <f>(Table2[[#This Row],[Day High]]/Table2[[#This Row],[Close Price]])-1</f>
        <v>1.8909626719056938E-2</v>
      </c>
      <c r="AE384" s="1">
        <f>(Table2[[#This Row],[Close Price]]/Table2[[#This Row],[Current Week Low]])-1</f>
        <v>3.6527936871579403E-2</v>
      </c>
      <c r="AF384" s="1">
        <f>(Table2[[#This Row],[Current Week High]]/Table2[[#This Row],[Close Price]])-1</f>
        <v>5.4641453831041353E-2</v>
      </c>
      <c r="AG384" s="1">
        <f>(Table2[[#This Row],[Close Price]]/Table2[[#This Row],[Current Month Low]])-1</f>
        <v>6.346304518150947E-2</v>
      </c>
      <c r="AH384" s="1">
        <f>(Table2[[#This Row],[Current Month High]]/Table2[[#This Row],[Close Price]])-1</f>
        <v>8.4233791748526521E-2</v>
      </c>
      <c r="AI384">
        <v>19.179764243614901</v>
      </c>
      <c r="AJ384">
        <v>69.596001665972494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0.1</v>
      </c>
      <c r="AM384" t="s">
        <v>3166</v>
      </c>
      <c r="AN384">
        <v>4.6900000000000004</v>
      </c>
      <c r="AO384" t="s">
        <v>3166</v>
      </c>
      <c r="AQ384">
        <f>(Table2[[#This Row],[Sharpe Ratio]]-AVERAGE(Table2[Sharpe Ratio]))/_xlfn.STDEV.P(Table2[Sharpe Ratio])</f>
        <v>-0.71296376684109852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414</v>
      </c>
      <c r="AT384">
        <f>_xlfn.RANK.AVG(Table2[[#This Row],[6M Return vs Nifty Z-Score]],Table2[6M Return vs Nifty Z-Score])</f>
        <v>179</v>
      </c>
      <c r="AU384">
        <f>_xlfn.RANK.AVG(Table2[[#This Row],[Sharpe Ratio Z-Score]],Table2[Sharpe Ratio Z-Score])</f>
        <v>533.5</v>
      </c>
      <c r="AV384">
        <f>(Table2[[#This Row],[Rank 1Y]]+Table2[[#This Row],[Rank 6M]]+Table2[[#This Row],[Rank Sharpe]])/3</f>
        <v>375.5</v>
      </c>
    </row>
    <row r="385" spans="1:48" x14ac:dyDescent="0.3">
      <c r="A385" t="s">
        <v>1126</v>
      </c>
      <c r="B385" t="s">
        <v>1127</v>
      </c>
      <c r="C385" t="s">
        <v>3126</v>
      </c>
      <c r="D385" t="s">
        <v>400</v>
      </c>
      <c r="E385">
        <v>10689.521253269901</v>
      </c>
      <c r="F385">
        <v>390.1</v>
      </c>
      <c r="G385">
        <v>4.0896004209942198</v>
      </c>
      <c r="H385">
        <f>(Table2[[#This Row],[1Y Return vs Nifty]]-AVERAGE(Table2[1Y Return vs Nifty]))/_xlfn.STDEV.P(Table2[1Y Return vs Nifty])</f>
        <v>-0.33576369355570107</v>
      </c>
      <c r="I385">
        <v>-3.1835457018848299</v>
      </c>
      <c r="J385">
        <f>(Table2[[#This Row],[1M Return vs Nifty]]-AVERAGE(Table2[1M Return vs Nifty]))/_xlfn.STDEV.P(Table2[1M Return vs Nifty])</f>
        <v>-0.18545401282774621</v>
      </c>
      <c r="K385">
        <v>-12.755358548146701</v>
      </c>
      <c r="L385">
        <f>(Table2[[#This Row],[6M Return vs Nifty]]-AVERAGE(Table2[6M Return vs Nifty]))/_xlfn.STDEV.P(Table2[6M Return vs Nifty])</f>
        <v>-0.59216555312356223</v>
      </c>
      <c r="M385">
        <v>-1.6721614778607501</v>
      </c>
      <c r="N385">
        <f>(Table2[[#This Row],[1W Return vs Nifty]]-AVERAGE(Table2[1W Return vs Nifty]))/_xlfn.STDEV.P(Table2[1W Return vs Nifty])</f>
        <v>0.49232729615876303</v>
      </c>
      <c r="O385">
        <v>404.98</v>
      </c>
      <c r="P385">
        <v>412.46260409895001</v>
      </c>
      <c r="Q385">
        <v>403.22574904012998</v>
      </c>
      <c r="R385">
        <v>31.075941119514301</v>
      </c>
      <c r="S385" s="1">
        <f>(Table2[[#This Row],[Close Price]]-Table2[[#This Row],[20D EMA]])/Table2[[#This Row],[20D EMA]]</f>
        <v>-3.6742555187910503E-2</v>
      </c>
      <c r="T385" s="1">
        <f>(Table2[[#This Row],[Close Price]]-Table2[[#This Row],[50D EMA]])/Table2[[#This Row],[50D EMA]]</f>
        <v>-5.4217288735308442E-2</v>
      </c>
      <c r="U385" s="1">
        <f>(Table2[[#This Row],[Close Price]]-Table2[[#This Row],[200D EMA]])/Table2[[#This Row],[200D EMA]]</f>
        <v>-3.2551862254272E-2</v>
      </c>
      <c r="V385">
        <v>0.51323824462245604</v>
      </c>
      <c r="W385">
        <v>379.6</v>
      </c>
      <c r="X385">
        <v>392.6</v>
      </c>
      <c r="Y385">
        <v>379.6</v>
      </c>
      <c r="Z385">
        <v>414.5</v>
      </c>
      <c r="AA385">
        <v>379.6</v>
      </c>
      <c r="AB385">
        <v>433.2</v>
      </c>
      <c r="AC385" s="1">
        <f>(Table2[[#This Row],[Close Price]]/Table2[[#This Row],[Day Low]])-1</f>
        <v>2.7660695468914698E-2</v>
      </c>
      <c r="AD385" s="1">
        <f>(Table2[[#This Row],[Day High]]/Table2[[#This Row],[Close Price]])-1</f>
        <v>6.4086131761087461E-3</v>
      </c>
      <c r="AE385" s="1">
        <f>(Table2[[#This Row],[Close Price]]/Table2[[#This Row],[Current Week Low]])-1</f>
        <v>2.7660695468914698E-2</v>
      </c>
      <c r="AF385" s="1">
        <f>(Table2[[#This Row],[Current Week High]]/Table2[[#This Row],[Close Price]])-1</f>
        <v>6.2548064598820785E-2</v>
      </c>
      <c r="AG385" s="1">
        <f>(Table2[[#This Row],[Close Price]]/Table2[[#This Row],[Current Month Low]])-1</f>
        <v>2.7660695468914698E-2</v>
      </c>
      <c r="AH385" s="1">
        <f>(Table2[[#This Row],[Current Month High]]/Table2[[#This Row],[Close Price]])-1</f>
        <v>0.11048449115611381</v>
      </c>
      <c r="AI385">
        <v>42.002050756216299</v>
      </c>
      <c r="AJ385">
        <v>39.946188340807097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-0.05</v>
      </c>
      <c r="AM385" t="s">
        <v>3165</v>
      </c>
      <c r="AN385">
        <v>-0.17</v>
      </c>
      <c r="AO385" t="s">
        <v>3165</v>
      </c>
      <c r="AP385">
        <v>0.10858365270465201</v>
      </c>
      <c r="AQ385">
        <f>(Table2[[#This Row],[Sharpe Ratio]]-AVERAGE(Table2[Sharpe Ratio]))/_xlfn.STDEV.P(Table2[Sharpe Ratio])</f>
        <v>0.56458324752140121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415</v>
      </c>
      <c r="AT385">
        <f>_xlfn.RANK.AVG(Table2[[#This Row],[6M Return vs Nifty Z-Score]],Table2[6M Return vs Nifty Z-Score])</f>
        <v>520</v>
      </c>
      <c r="AU385">
        <f>_xlfn.RANK.AVG(Table2[[#This Row],[Sharpe Ratio Z-Score]],Table2[Sharpe Ratio Z-Score])</f>
        <v>198</v>
      </c>
      <c r="AV385">
        <f>(Table2[[#This Row],[Rank 1Y]]+Table2[[#This Row],[Rank 6M]]+Table2[[#This Row],[Rank Sharpe]])/3</f>
        <v>377.66666666666669</v>
      </c>
    </row>
    <row r="386" spans="1:48" x14ac:dyDescent="0.3">
      <c r="A386" t="s">
        <v>1471</v>
      </c>
      <c r="B386" t="s">
        <v>1472</v>
      </c>
      <c r="C386" t="s">
        <v>3131</v>
      </c>
      <c r="D386" t="s">
        <v>117</v>
      </c>
      <c r="E386">
        <v>6857.06207292</v>
      </c>
      <c r="F386">
        <v>630.9</v>
      </c>
      <c r="G386">
        <v>-6.20137137853607</v>
      </c>
      <c r="H386">
        <f>(Table2[[#This Row],[1Y Return vs Nifty]]-AVERAGE(Table2[1Y Return vs Nifty]))/_xlfn.STDEV.P(Table2[1Y Return vs Nifty])</f>
        <v>-0.51192288693443799</v>
      </c>
      <c r="I386">
        <v>0.426940457119796</v>
      </c>
      <c r="J386">
        <f>(Table2[[#This Row],[1M Return vs Nifty]]-AVERAGE(Table2[1M Return vs Nifty]))/_xlfn.STDEV.P(Table2[1M Return vs Nifty])</f>
        <v>0.22986130392040574</v>
      </c>
      <c r="K386">
        <v>3.4175991211935299</v>
      </c>
      <c r="L386">
        <f>(Table2[[#This Row],[6M Return vs Nifty]]-AVERAGE(Table2[6M Return vs Nifty]))/_xlfn.STDEV.P(Table2[6M Return vs Nifty])</f>
        <v>-3.5543875070936329E-2</v>
      </c>
      <c r="M386">
        <v>-7.7041823135022396</v>
      </c>
      <c r="N386">
        <f>(Table2[[#This Row],[1W Return vs Nifty]]-AVERAGE(Table2[1W Return vs Nifty]))/_xlfn.STDEV.P(Table2[1W Return vs Nifty])</f>
        <v>-0.69551975574564517</v>
      </c>
      <c r="O386">
        <v>679.38</v>
      </c>
      <c r="P386">
        <v>671.85797174297795</v>
      </c>
      <c r="Q386">
        <v>618.49816190942397</v>
      </c>
      <c r="R386">
        <v>26.8668399609723</v>
      </c>
      <c r="S386" s="1">
        <f>(Table2[[#This Row],[Close Price]]-Table2[[#This Row],[20D EMA]])/Table2[[#This Row],[20D EMA]]</f>
        <v>-7.1359180429214894E-2</v>
      </c>
      <c r="T386" s="1">
        <f>(Table2[[#This Row],[Close Price]]-Table2[[#This Row],[50D EMA]])/Table2[[#This Row],[50D EMA]]</f>
        <v>-6.0962247179596786E-2</v>
      </c>
      <c r="U386" s="1">
        <f>(Table2[[#This Row],[Close Price]]-Table2[[#This Row],[200D EMA]])/Table2[[#This Row],[200D EMA]]</f>
        <v>2.0051535888625963E-2</v>
      </c>
      <c r="V386">
        <v>0.66359129841627795</v>
      </c>
      <c r="W386">
        <v>608.79999999999995</v>
      </c>
      <c r="X386">
        <v>639</v>
      </c>
      <c r="Y386">
        <v>608.79999999999995</v>
      </c>
      <c r="Z386">
        <v>675.85</v>
      </c>
      <c r="AA386">
        <v>608.79999999999995</v>
      </c>
      <c r="AB386">
        <v>743.95</v>
      </c>
      <c r="AC386" s="1">
        <f>(Table2[[#This Row],[Close Price]]/Table2[[#This Row],[Day Low]])-1</f>
        <v>3.6300919842312762E-2</v>
      </c>
      <c r="AD386" s="1">
        <f>(Table2[[#This Row],[Day High]]/Table2[[#This Row],[Close Price]])-1</f>
        <v>1.2838801711840375E-2</v>
      </c>
      <c r="AE386" s="1">
        <f>(Table2[[#This Row],[Close Price]]/Table2[[#This Row],[Current Week Low]])-1</f>
        <v>3.6300919842312762E-2</v>
      </c>
      <c r="AF386" s="1">
        <f>(Table2[[#This Row],[Current Week High]]/Table2[[#This Row],[Close Price]])-1</f>
        <v>7.1247424314471397E-2</v>
      </c>
      <c r="AG386" s="1">
        <f>(Table2[[#This Row],[Close Price]]/Table2[[#This Row],[Current Month Low]])-1</f>
        <v>3.6300919842312762E-2</v>
      </c>
      <c r="AH386" s="1">
        <f>(Table2[[#This Row],[Current Month High]]/Table2[[#This Row],[Close Price]])-1</f>
        <v>0.17918846092883189</v>
      </c>
      <c r="AI386">
        <v>33.404660009510202</v>
      </c>
      <c r="AJ386">
        <v>34.937439846005702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</v>
      </c>
      <c r="AM386">
        <v>0</v>
      </c>
      <c r="AN386">
        <v>-8.1</v>
      </c>
      <c r="AO386" t="s">
        <v>3165</v>
      </c>
      <c r="AP386">
        <v>7.3284667899431E-2</v>
      </c>
      <c r="AQ386">
        <f>(Table2[[#This Row],[Sharpe Ratio]]-AVERAGE(Table2[Sharpe Ratio]))/_xlfn.STDEV.P(Table2[Sharpe Ratio])</f>
        <v>0.1492710755262395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-0.8638541383043743</v>
      </c>
      <c r="AS386">
        <f>_xlfn.RANK.AVG(Table2[[#This Row],[1Y Return vs Nifty Z-Score]],Table2[1Y Return vs Nifty Z-Score])</f>
        <v>487</v>
      </c>
      <c r="AT386">
        <f>_xlfn.RANK.AVG(Table2[[#This Row],[6M Return vs Nifty Z-Score]],Table2[6M Return vs Nifty Z-Score])</f>
        <v>340</v>
      </c>
      <c r="AU386">
        <f>_xlfn.RANK.AVG(Table2[[#This Row],[Sharpe Ratio Z-Score]],Table2[Sharpe Ratio Z-Score])</f>
        <v>306</v>
      </c>
      <c r="AV386">
        <f>(Table2[[#This Row],[Rank 1Y]]+Table2[[#This Row],[Rank 6M]]+Table2[[#This Row],[Rank Sharpe]])/3</f>
        <v>377.66666666666669</v>
      </c>
    </row>
    <row r="387" spans="1:48" x14ac:dyDescent="0.3">
      <c r="A387" t="s">
        <v>1641</v>
      </c>
      <c r="B387" t="s">
        <v>1642</v>
      </c>
      <c r="C387" t="s">
        <v>3124</v>
      </c>
      <c r="D387" t="s">
        <v>176</v>
      </c>
      <c r="E387">
        <v>5351.0126423599904</v>
      </c>
      <c r="F387">
        <v>590.45000000000005</v>
      </c>
      <c r="G387">
        <v>27.839420458145501</v>
      </c>
      <c r="H387">
        <f>(Table2[[#This Row],[1Y Return vs Nifty]]-AVERAGE(Table2[1Y Return vs Nifty]))/_xlfn.STDEV.P(Table2[1Y Return vs Nifty])</f>
        <v>7.0781890489694174E-2</v>
      </c>
      <c r="I387">
        <v>-1.86026692643647</v>
      </c>
      <c r="J387">
        <f>(Table2[[#This Row],[1M Return vs Nifty]]-AVERAGE(Table2[1M Return vs Nifty]))/_xlfn.STDEV.P(Table2[1M Return vs Nifty])</f>
        <v>-3.3236854370904137E-2</v>
      </c>
      <c r="K387">
        <v>4.37050807965859</v>
      </c>
      <c r="L387">
        <f>(Table2[[#This Row],[6M Return vs Nifty]]-AVERAGE(Table2[6M Return vs Nifty]))/_xlfn.STDEV.P(Table2[6M Return vs Nifty])</f>
        <v>-2.7477845637731116E-3</v>
      </c>
      <c r="M387">
        <v>-5.07480921956674</v>
      </c>
      <c r="N387">
        <f>(Table2[[#This Row],[1W Return vs Nifty]]-AVERAGE(Table2[1W Return vs Nifty]))/_xlfn.STDEV.P(Table2[1W Return vs Nifty])</f>
        <v>-0.17773423028236957</v>
      </c>
      <c r="O387">
        <v>616.1</v>
      </c>
      <c r="P387">
        <v>624.65687466860402</v>
      </c>
      <c r="Q387">
        <v>567.58320079305497</v>
      </c>
      <c r="R387">
        <v>33.942371403625003</v>
      </c>
      <c r="S387" s="1">
        <f>(Table2[[#This Row],[Close Price]]-Table2[[#This Row],[20D EMA]])/Table2[[#This Row],[20D EMA]]</f>
        <v>-4.1632851809771103E-2</v>
      </c>
      <c r="T387" s="1">
        <f>(Table2[[#This Row],[Close Price]]-Table2[[#This Row],[50D EMA]])/Table2[[#This Row],[50D EMA]]</f>
        <v>-5.4761063322566597E-2</v>
      </c>
      <c r="U387" s="1">
        <f>(Table2[[#This Row],[Close Price]]-Table2[[#This Row],[200D EMA]])/Table2[[#This Row],[200D EMA]]</f>
        <v>4.0288012708964017E-2</v>
      </c>
      <c r="V387">
        <v>0.60535101573327998</v>
      </c>
      <c r="W387">
        <v>579.04999999999995</v>
      </c>
      <c r="X387">
        <v>602.85</v>
      </c>
      <c r="Y387">
        <v>579.04999999999995</v>
      </c>
      <c r="Z387">
        <v>619</v>
      </c>
      <c r="AA387">
        <v>579.04999999999995</v>
      </c>
      <c r="AB387">
        <v>647.5</v>
      </c>
      <c r="AC387" s="1">
        <f>(Table2[[#This Row],[Close Price]]/Table2[[#This Row],[Day Low]])-1</f>
        <v>1.9687419048441512E-2</v>
      </c>
      <c r="AD387" s="1">
        <f>(Table2[[#This Row],[Day High]]/Table2[[#This Row],[Close Price]])-1</f>
        <v>2.1000931492929142E-2</v>
      </c>
      <c r="AE387" s="1">
        <f>(Table2[[#This Row],[Close Price]]/Table2[[#This Row],[Current Week Low]])-1</f>
        <v>1.9687419048441512E-2</v>
      </c>
      <c r="AF387" s="1">
        <f>(Table2[[#This Row],[Current Week High]]/Table2[[#This Row],[Close Price]])-1</f>
        <v>4.8352951138961764E-2</v>
      </c>
      <c r="AG387" s="1">
        <f>(Table2[[#This Row],[Close Price]]/Table2[[#This Row],[Current Month Low]])-1</f>
        <v>1.9687419048441512E-2</v>
      </c>
      <c r="AH387" s="1">
        <f>(Table2[[#This Row],[Current Month High]]/Table2[[#This Row],[Close Price]])-1</f>
        <v>9.6621221102548782E-2</v>
      </c>
      <c r="AI387">
        <v>22.228808535862399</v>
      </c>
      <c r="AJ387">
        <v>59.108057127458899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-0.08</v>
      </c>
      <c r="AM387" t="s">
        <v>3165</v>
      </c>
      <c r="AN387">
        <v>0</v>
      </c>
      <c r="AO387" t="s">
        <v>3167</v>
      </c>
      <c r="AQ387">
        <f>(Table2[[#This Row],[Sharpe Ratio]]-AVERAGE(Table2[Sharpe Ratio]))/_xlfn.STDEV.P(Table2[Sharpe Ratio])</f>
        <v>-0.71296376684109852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274</v>
      </c>
      <c r="AT387">
        <f>_xlfn.RANK.AVG(Table2[[#This Row],[6M Return vs Nifty Z-Score]],Table2[6M Return vs Nifty Z-Score])</f>
        <v>329</v>
      </c>
      <c r="AU387">
        <f>_xlfn.RANK.AVG(Table2[[#This Row],[Sharpe Ratio Z-Score]],Table2[Sharpe Ratio Z-Score])</f>
        <v>533.5</v>
      </c>
      <c r="AV387">
        <f>(Table2[[#This Row],[Rank 1Y]]+Table2[[#This Row],[Rank 6M]]+Table2[[#This Row],[Rank Sharpe]])/3</f>
        <v>378.83333333333331</v>
      </c>
    </row>
    <row r="388" spans="1:48" x14ac:dyDescent="0.3">
      <c r="A388" t="s">
        <v>360</v>
      </c>
      <c r="B388" t="s">
        <v>361</v>
      </c>
      <c r="C388" t="s">
        <v>3134</v>
      </c>
      <c r="D388" t="s">
        <v>166</v>
      </c>
      <c r="E388">
        <v>66022.530695109905</v>
      </c>
      <c r="F388">
        <v>4352.1499999999996</v>
      </c>
      <c r="G388">
        <v>1.0502771846491299</v>
      </c>
      <c r="H388">
        <f>(Table2[[#This Row],[1Y Return vs Nifty]]-AVERAGE(Table2[1Y Return vs Nifty]))/_xlfn.STDEV.P(Table2[1Y Return vs Nifty])</f>
        <v>-0.38779033789615502</v>
      </c>
      <c r="I388">
        <v>-3.2111221045696401</v>
      </c>
      <c r="J388">
        <f>(Table2[[#This Row],[1M Return vs Nifty]]-AVERAGE(Table2[1M Return vs Nifty]))/_xlfn.STDEV.P(Table2[1M Return vs Nifty])</f>
        <v>-0.18862613478347029</v>
      </c>
      <c r="K388">
        <v>8.6534038656837708</v>
      </c>
      <c r="L388">
        <f>(Table2[[#This Row],[6M Return vs Nifty]]-AVERAGE(Table2[6M Return vs Nifty]))/_xlfn.STDEV.P(Table2[6M Return vs Nifty])</f>
        <v>0.14465584364587819</v>
      </c>
      <c r="M388">
        <v>-2.6172915746527301</v>
      </c>
      <c r="N388">
        <f>(Table2[[#This Row],[1W Return vs Nifty]]-AVERAGE(Table2[1W Return vs Nifty]))/_xlfn.STDEV.P(Table2[1W Return vs Nifty])</f>
        <v>0.30620890735828926</v>
      </c>
      <c r="O388">
        <v>4518.28</v>
      </c>
      <c r="P388">
        <v>4475.8217382800303</v>
      </c>
      <c r="Q388">
        <v>4050.0903541735101</v>
      </c>
      <c r="R388">
        <v>33.718939205970599</v>
      </c>
      <c r="S388" s="1">
        <f>(Table2[[#This Row],[Close Price]]-Table2[[#This Row],[20D EMA]])/Table2[[#This Row],[20D EMA]]</f>
        <v>-3.6768416300007996E-2</v>
      </c>
      <c r="T388" s="1">
        <f>(Table2[[#This Row],[Close Price]]-Table2[[#This Row],[50D EMA]])/Table2[[#This Row],[50D EMA]]</f>
        <v>-2.7631068776111555E-2</v>
      </c>
      <c r="U388" s="1">
        <f>(Table2[[#This Row],[Close Price]]-Table2[[#This Row],[200D EMA]])/Table2[[#This Row],[200D EMA]]</f>
        <v>7.458096472223763E-2</v>
      </c>
      <c r="V388">
        <v>0.52002344028662895</v>
      </c>
      <c r="W388">
        <v>4259</v>
      </c>
      <c r="X388">
        <v>4411.2</v>
      </c>
      <c r="Y388">
        <v>4259</v>
      </c>
      <c r="Z388">
        <v>4635.1000000000004</v>
      </c>
      <c r="AA388">
        <v>4259</v>
      </c>
      <c r="AB388">
        <v>4759</v>
      </c>
      <c r="AC388" s="1">
        <f>(Table2[[#This Row],[Close Price]]/Table2[[#This Row],[Day Low]])-1</f>
        <v>2.1871331298426666E-2</v>
      </c>
      <c r="AD388" s="1">
        <f>(Table2[[#This Row],[Day High]]/Table2[[#This Row],[Close Price]])-1</f>
        <v>1.3568006617419082E-2</v>
      </c>
      <c r="AE388" s="1">
        <f>(Table2[[#This Row],[Close Price]]/Table2[[#This Row],[Current Week Low]])-1</f>
        <v>2.1871331298426666E-2</v>
      </c>
      <c r="AF388" s="1">
        <f>(Table2[[#This Row],[Current Week High]]/Table2[[#This Row],[Close Price]])-1</f>
        <v>6.5013843732408372E-2</v>
      </c>
      <c r="AG388" s="1">
        <f>(Table2[[#This Row],[Close Price]]/Table2[[#This Row],[Current Month Low]])-1</f>
        <v>2.1871331298426666E-2</v>
      </c>
      <c r="AH388" s="1">
        <f>(Table2[[#This Row],[Current Month High]]/Table2[[#This Row],[Close Price]])-1</f>
        <v>9.3482531622301801E-2</v>
      </c>
      <c r="AI388">
        <v>10.383373734820699</v>
      </c>
      <c r="AJ388">
        <v>35.159937888198698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0.06</v>
      </c>
      <c r="AM388" t="s">
        <v>3166</v>
      </c>
      <c r="AN388">
        <v>-3.23</v>
      </c>
      <c r="AO388" t="s">
        <v>3165</v>
      </c>
      <c r="AP388">
        <v>2.9988285244379E-2</v>
      </c>
      <c r="AQ388">
        <f>(Table2[[#This Row],[Sharpe Ratio]]-AVERAGE(Table2[Sharpe Ratio]))/_xlfn.STDEV.P(Table2[Sharpe Ratio])</f>
        <v>-0.360134926352423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-0.48568664802788092</v>
      </c>
      <c r="AS388">
        <f>_xlfn.RANK.AVG(Table2[[#This Row],[1Y Return vs Nifty Z-Score]],Table2[1Y Return vs Nifty Z-Score])</f>
        <v>433</v>
      </c>
      <c r="AT388">
        <f>_xlfn.RANK.AVG(Table2[[#This Row],[6M Return vs Nifty Z-Score]],Table2[6M Return vs Nifty Z-Score])</f>
        <v>277</v>
      </c>
      <c r="AU388">
        <f>_xlfn.RANK.AVG(Table2[[#This Row],[Sharpe Ratio Z-Score]],Table2[Sharpe Ratio Z-Score])</f>
        <v>429</v>
      </c>
      <c r="AV388">
        <f>(Table2[[#This Row],[Rank 1Y]]+Table2[[#This Row],[Rank 6M]]+Table2[[#This Row],[Rank Sharpe]])/3</f>
        <v>379.66666666666669</v>
      </c>
    </row>
    <row r="389" spans="1:48" x14ac:dyDescent="0.3">
      <c r="A389" t="s">
        <v>65</v>
      </c>
      <c r="B389" t="s">
        <v>66</v>
      </c>
      <c r="C389" t="s">
        <v>3118</v>
      </c>
      <c r="D389" t="s">
        <v>67</v>
      </c>
      <c r="E389">
        <v>340736.86229451001</v>
      </c>
      <c r="F389">
        <v>270.85000000000002</v>
      </c>
      <c r="G389">
        <v>19.795566448880901</v>
      </c>
      <c r="H389">
        <f>(Table2[[#This Row],[1Y Return vs Nifty]]-AVERAGE(Table2[1Y Return vs Nifty]))/_xlfn.STDEV.P(Table2[1Y Return vs Nifty])</f>
        <v>-6.691150344158131E-2</v>
      </c>
      <c r="I389">
        <v>-0.25729988121981501</v>
      </c>
      <c r="J389">
        <f>(Table2[[#This Row],[1M Return vs Nifty]]-AVERAGE(Table2[1M Return vs Nifty]))/_xlfn.STDEV.P(Table2[1M Return vs Nifty])</f>
        <v>0.15115293049522621</v>
      </c>
      <c r="K389">
        <v>-11.392681638509099</v>
      </c>
      <c r="L389">
        <f>(Table2[[#This Row],[6M Return vs Nifty]]-AVERAGE(Table2[6M Return vs Nifty]))/_xlfn.STDEV.P(Table2[6M Return vs Nifty])</f>
        <v>-0.54526655520409317</v>
      </c>
      <c r="M389">
        <v>-2.14838166287702</v>
      </c>
      <c r="N389">
        <f>(Table2[[#This Row],[1W Return vs Nifty]]-AVERAGE(Table2[1W Return vs Nifty]))/_xlfn.STDEV.P(Table2[1W Return vs Nifty])</f>
        <v>0.39854831922179262</v>
      </c>
      <c r="O389">
        <v>286.06</v>
      </c>
      <c r="P389">
        <v>295.18121278914799</v>
      </c>
      <c r="Q389">
        <v>275.888619243525</v>
      </c>
      <c r="R389">
        <v>22.9363465619167</v>
      </c>
      <c r="S389" s="1">
        <f>(Table2[[#This Row],[Close Price]]-Table2[[#This Row],[20D EMA]])/Table2[[#This Row],[20D EMA]]</f>
        <v>-5.3170663497168355E-2</v>
      </c>
      <c r="T389" s="1">
        <f>(Table2[[#This Row],[Close Price]]-Table2[[#This Row],[50D EMA]])/Table2[[#This Row],[50D EMA]]</f>
        <v>-8.2428053463307949E-2</v>
      </c>
      <c r="U389" s="1">
        <f>(Table2[[#This Row],[Close Price]]-Table2[[#This Row],[200D EMA]])/Table2[[#This Row],[200D EMA]]</f>
        <v>-1.8263237016955099E-2</v>
      </c>
      <c r="V389">
        <v>0.61444799482121204</v>
      </c>
      <c r="W389">
        <v>265.05</v>
      </c>
      <c r="X389">
        <v>274.39999999999998</v>
      </c>
      <c r="Y389">
        <v>265.05</v>
      </c>
      <c r="Z389">
        <v>284</v>
      </c>
      <c r="AA389">
        <v>265.05</v>
      </c>
      <c r="AB389">
        <v>299.7</v>
      </c>
      <c r="AC389" s="1">
        <f>(Table2[[#This Row],[Close Price]]/Table2[[#This Row],[Day Low]])-1</f>
        <v>2.1882663648368217E-2</v>
      </c>
      <c r="AD389" s="1">
        <f>(Table2[[#This Row],[Day High]]/Table2[[#This Row],[Close Price]])-1</f>
        <v>1.3106885730108653E-2</v>
      </c>
      <c r="AE389" s="1">
        <f>(Table2[[#This Row],[Close Price]]/Table2[[#This Row],[Current Week Low]])-1</f>
        <v>2.1882663648368217E-2</v>
      </c>
      <c r="AF389" s="1">
        <f>(Table2[[#This Row],[Current Week High]]/Table2[[#This Row],[Close Price]])-1</f>
        <v>4.8550858408713315E-2</v>
      </c>
      <c r="AG389" s="1">
        <f>(Table2[[#This Row],[Close Price]]/Table2[[#This Row],[Current Month Low]])-1</f>
        <v>2.1882663648368217E-2</v>
      </c>
      <c r="AH389" s="1">
        <f>(Table2[[#This Row],[Current Month High]]/Table2[[#This Row],[Close Price]])-1</f>
        <v>0.1065165220601807</v>
      </c>
      <c r="AI389">
        <v>27.376776813734502</v>
      </c>
      <c r="AJ389">
        <v>50.555864369093896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-0.06</v>
      </c>
      <c r="AM389" t="s">
        <v>3165</v>
      </c>
      <c r="AN389">
        <v>-6.43</v>
      </c>
      <c r="AO389" t="s">
        <v>3165</v>
      </c>
      <c r="AP389">
        <v>6.6801967700887005E-2</v>
      </c>
      <c r="AQ389">
        <f>(Table2[[#This Row],[Sharpe Ratio]]-AVERAGE(Table2[Sharpe Ratio]))/_xlfn.STDEV.P(Table2[Sharpe Ratio])</f>
        <v>7.2998505232587524E-2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313</v>
      </c>
      <c r="AT389">
        <f>_xlfn.RANK.AVG(Table2[[#This Row],[6M Return vs Nifty Z-Score]],Table2[6M Return vs Nifty Z-Score])</f>
        <v>501</v>
      </c>
      <c r="AU389">
        <f>_xlfn.RANK.AVG(Table2[[#This Row],[Sharpe Ratio Z-Score]],Table2[Sharpe Ratio Z-Score])</f>
        <v>326</v>
      </c>
      <c r="AV389">
        <f>(Table2[[#This Row],[Rank 1Y]]+Table2[[#This Row],[Rank 6M]]+Table2[[#This Row],[Rank Sharpe]])/3</f>
        <v>380</v>
      </c>
    </row>
    <row r="390" spans="1:48" x14ac:dyDescent="0.3">
      <c r="A390" t="s">
        <v>1426</v>
      </c>
      <c r="B390" t="s">
        <v>1427</v>
      </c>
      <c r="C390" t="s">
        <v>611</v>
      </c>
      <c r="D390" t="s">
        <v>611</v>
      </c>
      <c r="E390">
        <v>7331.9716668000001</v>
      </c>
      <c r="F390">
        <v>370.2</v>
      </c>
      <c r="G390">
        <v>36.283246666587502</v>
      </c>
      <c r="H390">
        <f>(Table2[[#This Row],[1Y Return vs Nifty]]-AVERAGE(Table2[1Y Return vs Nifty]))/_xlfn.STDEV.P(Table2[1Y Return vs Nifty])</f>
        <v>0.21532194393511062</v>
      </c>
      <c r="I390">
        <v>0.650348361968768</v>
      </c>
      <c r="J390">
        <f>(Table2[[#This Row],[1M Return vs Nifty]]-AVERAGE(Table2[1M Return vs Nifty]))/_xlfn.STDEV.P(Table2[1M Return vs Nifty])</f>
        <v>0.25555998290162402</v>
      </c>
      <c r="K390">
        <v>-12.3067443868302</v>
      </c>
      <c r="L390">
        <f>(Table2[[#This Row],[6M Return vs Nifty]]-AVERAGE(Table2[6M Return vs Nifty]))/_xlfn.STDEV.P(Table2[6M Return vs Nifty])</f>
        <v>-0.57672568291704174</v>
      </c>
      <c r="M390">
        <v>3.87638003794941</v>
      </c>
      <c r="N390">
        <f>(Table2[[#This Row],[1W Return vs Nifty]]-AVERAGE(Table2[1W Return vs Nifty]))/_xlfn.STDEV.P(Table2[1W Return vs Nifty])</f>
        <v>1.5849658764138326</v>
      </c>
      <c r="O390">
        <v>377.4</v>
      </c>
      <c r="P390">
        <v>384.59069265778299</v>
      </c>
      <c r="Q390">
        <v>356.65619397454498</v>
      </c>
      <c r="R390">
        <v>44.306396636329197</v>
      </c>
      <c r="S390" s="1">
        <f>(Table2[[#This Row],[Close Price]]-Table2[[#This Row],[20D EMA]])/Table2[[#This Row],[20D EMA]]</f>
        <v>-1.9077901430842578E-2</v>
      </c>
      <c r="T390" s="1">
        <f>(Table2[[#This Row],[Close Price]]-Table2[[#This Row],[50D EMA]])/Table2[[#This Row],[50D EMA]]</f>
        <v>-3.7418203124817043E-2</v>
      </c>
      <c r="U390" s="1">
        <f>(Table2[[#This Row],[Close Price]]-Table2[[#This Row],[200D EMA]])/Table2[[#This Row],[200D EMA]]</f>
        <v>3.7974402952389637E-2</v>
      </c>
      <c r="V390">
        <v>0.74682473864225096</v>
      </c>
      <c r="W390">
        <v>360.9</v>
      </c>
      <c r="X390">
        <v>385</v>
      </c>
      <c r="Y390">
        <v>360.9</v>
      </c>
      <c r="Z390">
        <v>392.3</v>
      </c>
      <c r="AA390">
        <v>342</v>
      </c>
      <c r="AB390">
        <v>398.75</v>
      </c>
      <c r="AC390" s="1">
        <f>(Table2[[#This Row],[Close Price]]/Table2[[#This Row],[Day Low]])-1</f>
        <v>2.5768911055694232E-2</v>
      </c>
      <c r="AD390" s="1">
        <f>(Table2[[#This Row],[Day High]]/Table2[[#This Row],[Close Price]])-1</f>
        <v>3.9978390059427271E-2</v>
      </c>
      <c r="AE390" s="1">
        <f>(Table2[[#This Row],[Close Price]]/Table2[[#This Row],[Current Week Low]])-1</f>
        <v>2.5768911055694232E-2</v>
      </c>
      <c r="AF390" s="1">
        <f>(Table2[[#This Row],[Current Week High]]/Table2[[#This Row],[Close Price]])-1</f>
        <v>5.9697460831982685E-2</v>
      </c>
      <c r="AG390" s="1">
        <f>(Table2[[#This Row],[Close Price]]/Table2[[#This Row],[Current Month Low]])-1</f>
        <v>8.2456140350877227E-2</v>
      </c>
      <c r="AH390" s="1">
        <f>(Table2[[#This Row],[Current Month High]]/Table2[[#This Row],[Close Price]])-1</f>
        <v>7.7120475418692713E-2</v>
      </c>
      <c r="AI390">
        <v>21.7314964883846</v>
      </c>
      <c r="AJ390">
        <v>72.026022304832694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-0.04</v>
      </c>
      <c r="AM390" t="s">
        <v>3165</v>
      </c>
      <c r="AN390">
        <v>5.67</v>
      </c>
      <c r="AO390" t="s">
        <v>3166</v>
      </c>
      <c r="AP390">
        <v>4.4033257680625E-2</v>
      </c>
      <c r="AQ390">
        <f>(Table2[[#This Row],[Sharpe Ratio]]-AVERAGE(Table2[Sharpe Ratio]))/_xlfn.STDEV.P(Table2[Sharpe Ratio])</f>
        <v>-0.19488802080269885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230</v>
      </c>
      <c r="AT390">
        <f>_xlfn.RANK.AVG(Table2[[#This Row],[6M Return vs Nifty Z-Score]],Table2[6M Return vs Nifty Z-Score])</f>
        <v>516</v>
      </c>
      <c r="AU390">
        <f>_xlfn.RANK.AVG(Table2[[#This Row],[Sharpe Ratio Z-Score]],Table2[Sharpe Ratio Z-Score])</f>
        <v>394</v>
      </c>
      <c r="AV390">
        <f>(Table2[[#This Row],[Rank 1Y]]+Table2[[#This Row],[Rank 6M]]+Table2[[#This Row],[Rank Sharpe]])/3</f>
        <v>380</v>
      </c>
    </row>
    <row r="391" spans="1:48" x14ac:dyDescent="0.3">
      <c r="A391" t="s">
        <v>1454</v>
      </c>
      <c r="B391" t="s">
        <v>1455</v>
      </c>
      <c r="C391" t="s">
        <v>3127</v>
      </c>
      <c r="D391" t="s">
        <v>1456</v>
      </c>
      <c r="E391">
        <v>7063.9890998649998</v>
      </c>
      <c r="F391">
        <v>347.15</v>
      </c>
      <c r="G391">
        <v>25.7642194802505</v>
      </c>
      <c r="H391">
        <f>(Table2[[#This Row],[1Y Return vs Nifty]]-AVERAGE(Table2[1Y Return vs Nifty]))/_xlfn.STDEV.P(Table2[1Y Return vs Nifty])</f>
        <v>3.5258935273605151E-2</v>
      </c>
      <c r="I391">
        <v>-4.9649219166660803</v>
      </c>
      <c r="J391">
        <f>(Table2[[#This Row],[1M Return vs Nifty]]-AVERAGE(Table2[1M Return vs Nifty]))/_xlfn.STDEV.P(Table2[1M Return vs Nifty])</f>
        <v>-0.39036625852195583</v>
      </c>
      <c r="K391">
        <v>-17.634723556129099</v>
      </c>
      <c r="L391">
        <f>(Table2[[#This Row],[6M Return vs Nifty]]-AVERAGE(Table2[6M Return vs Nifty]))/_xlfn.STDEV.P(Table2[6M Return vs Nifty])</f>
        <v>-0.76009775168011873</v>
      </c>
      <c r="M391">
        <v>-6.8204971836311898</v>
      </c>
      <c r="N391">
        <f>(Table2[[#This Row],[1W Return vs Nifty]]-AVERAGE(Table2[1W Return vs Nifty]))/_xlfn.STDEV.P(Table2[1W Return vs Nifty])</f>
        <v>-0.52150132893139833</v>
      </c>
      <c r="O391">
        <v>373.84</v>
      </c>
      <c r="P391">
        <v>395.60638864320703</v>
      </c>
      <c r="Q391">
        <v>386.99978549699603</v>
      </c>
      <c r="R391">
        <v>27.227403038290401</v>
      </c>
      <c r="S391" s="1">
        <f>(Table2[[#This Row],[Close Price]]-Table2[[#This Row],[20D EMA]])/Table2[[#This Row],[20D EMA]]</f>
        <v>-7.139417932805478E-2</v>
      </c>
      <c r="T391" s="1">
        <f>(Table2[[#This Row],[Close Price]]-Table2[[#This Row],[50D EMA]])/Table2[[#This Row],[50D EMA]]</f>
        <v>-0.12248636532234904</v>
      </c>
      <c r="U391" s="1">
        <f>(Table2[[#This Row],[Close Price]]-Table2[[#This Row],[200D EMA]])/Table2[[#This Row],[200D EMA]]</f>
        <v>-0.10297107902997887</v>
      </c>
      <c r="V391">
        <v>0.51120840420385505</v>
      </c>
      <c r="W391">
        <v>329.3</v>
      </c>
      <c r="X391">
        <v>355</v>
      </c>
      <c r="Y391">
        <v>329.3</v>
      </c>
      <c r="Z391">
        <v>373.3</v>
      </c>
      <c r="AA391">
        <v>329.3</v>
      </c>
      <c r="AB391">
        <v>409.9</v>
      </c>
      <c r="AC391" s="1">
        <f>(Table2[[#This Row],[Close Price]]/Table2[[#This Row],[Day Low]])-1</f>
        <v>5.4205891284542895E-2</v>
      </c>
      <c r="AD391" s="1">
        <f>(Table2[[#This Row],[Day High]]/Table2[[#This Row],[Close Price]])-1</f>
        <v>2.2612703442316029E-2</v>
      </c>
      <c r="AE391" s="1">
        <f>(Table2[[#This Row],[Close Price]]/Table2[[#This Row],[Current Week Low]])-1</f>
        <v>5.4205891284542895E-2</v>
      </c>
      <c r="AF391" s="1">
        <f>(Table2[[#This Row],[Current Week High]]/Table2[[#This Row],[Close Price]])-1</f>
        <v>7.5327668154976379E-2</v>
      </c>
      <c r="AG391" s="1">
        <f>(Table2[[#This Row],[Close Price]]/Table2[[#This Row],[Current Month Low]])-1</f>
        <v>5.4205891284542895E-2</v>
      </c>
      <c r="AH391" s="1">
        <f>(Table2[[#This Row],[Current Month High]]/Table2[[#This Row],[Close Price]])-1</f>
        <v>0.18075759758029664</v>
      </c>
      <c r="AI391">
        <v>69.379230880023002</v>
      </c>
      <c r="AJ391">
        <v>59.060710194730802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-0.25</v>
      </c>
      <c r="AM391" t="s">
        <v>3165</v>
      </c>
      <c r="AN391">
        <v>-4.0199999999999996</v>
      </c>
      <c r="AO391" t="s">
        <v>3165</v>
      </c>
      <c r="AP391">
        <v>8.2473923778566993E-2</v>
      </c>
      <c r="AQ391">
        <f>(Table2[[#This Row],[Sharpe Ratio]]-AVERAGE(Table2[Sharpe Ratio]))/_xlfn.STDEV.P(Table2[Sharpe Ratio])</f>
        <v>0.25738777744393321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285</v>
      </c>
      <c r="AT391">
        <f>_xlfn.RANK.AVG(Table2[[#This Row],[6M Return vs Nifty Z-Score]],Table2[6M Return vs Nifty Z-Score])</f>
        <v>577</v>
      </c>
      <c r="AU391">
        <f>_xlfn.RANK.AVG(Table2[[#This Row],[Sharpe Ratio Z-Score]],Table2[Sharpe Ratio Z-Score])</f>
        <v>278</v>
      </c>
      <c r="AV391">
        <f>(Table2[[#This Row],[Rank 1Y]]+Table2[[#This Row],[Rank 6M]]+Table2[[#This Row],[Rank Sharpe]])/3</f>
        <v>380</v>
      </c>
    </row>
    <row r="392" spans="1:48" x14ac:dyDescent="0.3">
      <c r="A392" t="s">
        <v>699</v>
      </c>
      <c r="B392" t="s">
        <v>700</v>
      </c>
      <c r="C392" t="s">
        <v>3124</v>
      </c>
      <c r="D392" t="s">
        <v>51</v>
      </c>
      <c r="E392">
        <v>25168.114759799999</v>
      </c>
      <c r="F392">
        <v>5501.5</v>
      </c>
      <c r="G392">
        <v>13.303174366523301</v>
      </c>
      <c r="H392">
        <f>(Table2[[#This Row],[1Y Return vs Nifty]]-AVERAGE(Table2[1Y Return vs Nifty]))/_xlfn.STDEV.P(Table2[1Y Return vs Nifty])</f>
        <v>-0.17804722265313475</v>
      </c>
      <c r="I392">
        <v>6.3078323711942099</v>
      </c>
      <c r="J392">
        <f>(Table2[[#This Row],[1M Return vs Nifty]]-AVERAGE(Table2[1M Return vs Nifty]))/_xlfn.STDEV.P(Table2[1M Return vs Nifty])</f>
        <v>0.90634208254463733</v>
      </c>
      <c r="K392">
        <v>23.2704637739735</v>
      </c>
      <c r="L392">
        <f>(Table2[[#This Row],[6M Return vs Nifty]]-AVERAGE(Table2[6M Return vs Nifty]))/_xlfn.STDEV.P(Table2[6M Return vs Nifty])</f>
        <v>0.64772847764974262</v>
      </c>
      <c r="M392">
        <v>-3.1002779317992002</v>
      </c>
      <c r="N392">
        <f>(Table2[[#This Row],[1W Return vs Nifty]]-AVERAGE(Table2[1W Return vs Nifty]))/_xlfn.STDEV.P(Table2[1W Return vs Nifty])</f>
        <v>0.21109751167865692</v>
      </c>
      <c r="O392">
        <v>5672.5</v>
      </c>
      <c r="P392">
        <v>5657.6547527140401</v>
      </c>
      <c r="Q392">
        <v>5047.1384828700102</v>
      </c>
      <c r="R392">
        <v>34.774786166094302</v>
      </c>
      <c r="S392" s="1">
        <f>(Table2[[#This Row],[Close Price]]-Table2[[#This Row],[20D EMA]])/Table2[[#This Row],[20D EMA]]</f>
        <v>-3.0145438519171442E-2</v>
      </c>
      <c r="T392" s="1">
        <f>(Table2[[#This Row],[Close Price]]-Table2[[#This Row],[50D EMA]])/Table2[[#This Row],[50D EMA]]</f>
        <v>-2.7600615367901503E-2</v>
      </c>
      <c r="U392" s="1">
        <f>(Table2[[#This Row],[Close Price]]-Table2[[#This Row],[200D EMA]])/Table2[[#This Row],[200D EMA]]</f>
        <v>9.0023588350526332E-2</v>
      </c>
      <c r="V392">
        <v>0.56850789999491003</v>
      </c>
      <c r="W392">
        <v>5366</v>
      </c>
      <c r="X392">
        <v>5554.35</v>
      </c>
      <c r="Y392">
        <v>5366</v>
      </c>
      <c r="Z392">
        <v>5768.95</v>
      </c>
      <c r="AA392">
        <v>5366</v>
      </c>
      <c r="AB392">
        <v>6020</v>
      </c>
      <c r="AC392" s="1">
        <f>(Table2[[#This Row],[Close Price]]/Table2[[#This Row],[Day Low]])-1</f>
        <v>2.5251584047707887E-2</v>
      </c>
      <c r="AD392" s="1">
        <f>(Table2[[#This Row],[Day High]]/Table2[[#This Row],[Close Price]])-1</f>
        <v>9.6064709624648081E-3</v>
      </c>
      <c r="AE392" s="1">
        <f>(Table2[[#This Row],[Close Price]]/Table2[[#This Row],[Current Week Low]])-1</f>
        <v>2.5251584047707887E-2</v>
      </c>
      <c r="AF392" s="1">
        <f>(Table2[[#This Row],[Current Week High]]/Table2[[#This Row],[Close Price]])-1</f>
        <v>4.8614014359720015E-2</v>
      </c>
      <c r="AG392" s="1">
        <f>(Table2[[#This Row],[Close Price]]/Table2[[#This Row],[Current Month Low]])-1</f>
        <v>2.5251584047707887E-2</v>
      </c>
      <c r="AH392" s="1">
        <f>(Table2[[#This Row],[Current Month High]]/Table2[[#This Row],[Close Price]])-1</f>
        <v>9.4247023539034913E-2</v>
      </c>
      <c r="AI392">
        <v>17.261655912023901</v>
      </c>
      <c r="AJ392">
        <v>43.3428869202709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-0.05</v>
      </c>
      <c r="AM392" t="s">
        <v>3165</v>
      </c>
      <c r="AN392">
        <v>-2.66</v>
      </c>
      <c r="AO392" t="s">
        <v>3165</v>
      </c>
      <c r="AP392">
        <v>-3.8403684257118001E-2</v>
      </c>
      <c r="AQ392">
        <f>(Table2[[#This Row],[Sharpe Ratio]]-AVERAGE(Table2[Sharpe Ratio]))/_xlfn.STDEV.P(Table2[Sharpe Ratio])</f>
        <v>-1.1648044531795059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0.42231639604039634</v>
      </c>
      <c r="AS392">
        <f>_xlfn.RANK.AVG(Table2[[#This Row],[1Y Return vs Nifty Z-Score]],Table2[1Y Return vs Nifty Z-Score])</f>
        <v>362</v>
      </c>
      <c r="AT392">
        <f>_xlfn.RANK.AVG(Table2[[#This Row],[6M Return vs Nifty Z-Score]],Table2[6M Return vs Nifty Z-Score])</f>
        <v>138</v>
      </c>
      <c r="AU392">
        <f>_xlfn.RANK.AVG(Table2[[#This Row],[Sharpe Ratio Z-Score]],Table2[Sharpe Ratio Z-Score])</f>
        <v>641</v>
      </c>
      <c r="AV392">
        <f>(Table2[[#This Row],[Rank 1Y]]+Table2[[#This Row],[Rank 6M]]+Table2[[#This Row],[Rank Sharpe]])/3</f>
        <v>380.33333333333331</v>
      </c>
    </row>
    <row r="393" spans="1:48" x14ac:dyDescent="0.3">
      <c r="A393" t="s">
        <v>157</v>
      </c>
      <c r="B393" t="s">
        <v>158</v>
      </c>
      <c r="C393" t="s">
        <v>3120</v>
      </c>
      <c r="D393" t="s">
        <v>43</v>
      </c>
      <c r="E393">
        <v>171930.15050640001</v>
      </c>
      <c r="F393">
        <v>1716</v>
      </c>
      <c r="G393">
        <v>1.4841490236281301</v>
      </c>
      <c r="H393">
        <f>(Table2[[#This Row],[1Y Return vs Nifty]]-AVERAGE(Table2[1Y Return vs Nifty]))/_xlfn.STDEV.P(Table2[1Y Return vs Nifty])</f>
        <v>-0.38036338982233181</v>
      </c>
      <c r="I393">
        <v>-3.9316189732276898</v>
      </c>
      <c r="J393">
        <f>(Table2[[#This Row],[1M Return vs Nifty]]-AVERAGE(Table2[1M Return vs Nifty]))/_xlfn.STDEV.P(Table2[1M Return vs Nifty])</f>
        <v>-0.27150510787590981</v>
      </c>
      <c r="K393">
        <v>7.5034916320911602</v>
      </c>
      <c r="L393">
        <f>(Table2[[#This Row],[6M Return vs Nifty]]-AVERAGE(Table2[6M Return vs Nifty]))/_xlfn.STDEV.P(Table2[6M Return vs Nifty])</f>
        <v>0.10507952803547116</v>
      </c>
      <c r="M393">
        <v>0.27909672133480001</v>
      </c>
      <c r="N393">
        <f>(Table2[[#This Row],[1W Return vs Nifty]]-AVERAGE(Table2[1W Return vs Nifty]))/_xlfn.STDEV.P(Table2[1W Return vs Nifty])</f>
        <v>0.87657601853112976</v>
      </c>
      <c r="O393">
        <v>1754.7</v>
      </c>
      <c r="P393">
        <v>1762.2597679862999</v>
      </c>
      <c r="Q393">
        <v>1602.1672086804399</v>
      </c>
      <c r="R393">
        <v>38.096671290523297</v>
      </c>
      <c r="S393" s="1">
        <f>(Table2[[#This Row],[Close Price]]-Table2[[#This Row],[20D EMA]])/Table2[[#This Row],[20D EMA]]</f>
        <v>-2.205505214566595E-2</v>
      </c>
      <c r="T393" s="1">
        <f>(Table2[[#This Row],[Close Price]]-Table2[[#This Row],[50D EMA]])/Table2[[#This Row],[50D EMA]]</f>
        <v>-2.6250254830001644E-2</v>
      </c>
      <c r="U393" s="1">
        <f>(Table2[[#This Row],[Close Price]]-Table2[[#This Row],[200D EMA]])/Table2[[#This Row],[200D EMA]]</f>
        <v>7.1049257969343832E-2</v>
      </c>
      <c r="V393">
        <v>0.91041648114134199</v>
      </c>
      <c r="W393">
        <v>1692.25</v>
      </c>
      <c r="X393">
        <v>1728.9</v>
      </c>
      <c r="Y393">
        <v>1672.9</v>
      </c>
      <c r="Z393">
        <v>1776.05</v>
      </c>
      <c r="AA393">
        <v>1672.9</v>
      </c>
      <c r="AB393">
        <v>1859.3</v>
      </c>
      <c r="AC393" s="1">
        <f>(Table2[[#This Row],[Close Price]]/Table2[[#This Row],[Day Low]])-1</f>
        <v>1.4034569360318994E-2</v>
      </c>
      <c r="AD393" s="1">
        <f>(Table2[[#This Row],[Day High]]/Table2[[#This Row],[Close Price]])-1</f>
        <v>7.5174825174826321E-3</v>
      </c>
      <c r="AE393" s="1">
        <f>(Table2[[#This Row],[Close Price]]/Table2[[#This Row],[Current Week Low]])-1</f>
        <v>2.5763643971546291E-2</v>
      </c>
      <c r="AF393" s="1">
        <f>(Table2[[#This Row],[Current Week High]]/Table2[[#This Row],[Close Price]])-1</f>
        <v>3.4994172494172471E-2</v>
      </c>
      <c r="AG393" s="1">
        <f>(Table2[[#This Row],[Close Price]]/Table2[[#This Row],[Current Month Low]])-1</f>
        <v>2.5763643971546291E-2</v>
      </c>
      <c r="AH393" s="1">
        <f>(Table2[[#This Row],[Current Month High]]/Table2[[#This Row],[Close Price]])-1</f>
        <v>8.3508158508158514E-2</v>
      </c>
      <c r="AI393">
        <v>12.8205128205128</v>
      </c>
      <c r="AJ393">
        <v>32.945961650203301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-0.05</v>
      </c>
      <c r="AM393" t="s">
        <v>3165</v>
      </c>
      <c r="AN393">
        <v>-4.0199999999999996</v>
      </c>
      <c r="AO393" t="s">
        <v>3165</v>
      </c>
      <c r="AP393">
        <v>3.6884134190166E-2</v>
      </c>
      <c r="AQ393">
        <f>(Table2[[#This Row],[Sharpe Ratio]]-AVERAGE(Table2[Sharpe Ratio]))/_xlfn.STDEV.P(Table2[Sharpe Ratio])</f>
        <v>-0.27900143145934192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430</v>
      </c>
      <c r="AT393">
        <f>_xlfn.RANK.AVG(Table2[[#This Row],[6M Return vs Nifty Z-Score]],Table2[6M Return vs Nifty Z-Score])</f>
        <v>296</v>
      </c>
      <c r="AU393">
        <f>_xlfn.RANK.AVG(Table2[[#This Row],[Sharpe Ratio Z-Score]],Table2[Sharpe Ratio Z-Score])</f>
        <v>416</v>
      </c>
      <c r="AV393">
        <f>(Table2[[#This Row],[Rank 1Y]]+Table2[[#This Row],[Rank 6M]]+Table2[[#This Row],[Rank Sharpe]])/3</f>
        <v>380.66666666666669</v>
      </c>
    </row>
    <row r="394" spans="1:48" x14ac:dyDescent="0.3">
      <c r="A394" t="s">
        <v>884</v>
      </c>
      <c r="B394" t="s">
        <v>885</v>
      </c>
      <c r="C394" t="s">
        <v>3126</v>
      </c>
      <c r="D394" t="s">
        <v>185</v>
      </c>
      <c r="E394">
        <v>16899.612003120001</v>
      </c>
      <c r="F394">
        <v>695.2</v>
      </c>
      <c r="G394">
        <v>-1.64767799340484</v>
      </c>
      <c r="H394">
        <f>(Table2[[#This Row],[1Y Return vs Nifty]]-AVERAGE(Table2[1Y Return vs Nifty]))/_xlfn.STDEV.P(Table2[1Y Return vs Nifty])</f>
        <v>-0.43397349894219606</v>
      </c>
      <c r="I394">
        <v>-6.9640272748320298</v>
      </c>
      <c r="J394">
        <f>(Table2[[#This Row],[1M Return vs Nifty]]-AVERAGE(Table2[1M Return vs Nifty]))/_xlfn.STDEV.P(Table2[1M Return vs Nifty])</f>
        <v>-0.62032395354564007</v>
      </c>
      <c r="K394">
        <v>5.8848139569498201</v>
      </c>
      <c r="L394">
        <f>(Table2[[#This Row],[6M Return vs Nifty]]-AVERAGE(Table2[6M Return vs Nifty]))/_xlfn.STDEV.P(Table2[6M Return vs Nifty])</f>
        <v>4.9369799352291376E-2</v>
      </c>
      <c r="M394">
        <v>-5.1772250620006002</v>
      </c>
      <c r="N394">
        <f>(Table2[[#This Row],[1W Return vs Nifty]]-AVERAGE(Table2[1W Return vs Nifty]))/_xlfn.STDEV.P(Table2[1W Return vs Nifty])</f>
        <v>-0.19790232316834672</v>
      </c>
      <c r="O394">
        <v>723.42</v>
      </c>
      <c r="P394">
        <v>708.77491667726804</v>
      </c>
      <c r="Q394">
        <v>640.61101644961104</v>
      </c>
      <c r="R394">
        <v>36.4297864633321</v>
      </c>
      <c r="S394" s="1">
        <f>(Table2[[#This Row],[Close Price]]-Table2[[#This Row],[20D EMA]])/Table2[[#This Row],[20D EMA]]</f>
        <v>-3.9009150977302141E-2</v>
      </c>
      <c r="T394" s="1">
        <f>(Table2[[#This Row],[Close Price]]-Table2[[#This Row],[50D EMA]])/Table2[[#This Row],[50D EMA]]</f>
        <v>-1.9152648263721168E-2</v>
      </c>
      <c r="U394" s="1">
        <f>(Table2[[#This Row],[Close Price]]-Table2[[#This Row],[200D EMA]])/Table2[[#This Row],[200D EMA]]</f>
        <v>8.521393193162928E-2</v>
      </c>
      <c r="V394">
        <v>0.405574733669122</v>
      </c>
      <c r="W394">
        <v>663.7</v>
      </c>
      <c r="X394">
        <v>701.75</v>
      </c>
      <c r="Y394">
        <v>663.7</v>
      </c>
      <c r="Z394">
        <v>744.75</v>
      </c>
      <c r="AA394">
        <v>663.7</v>
      </c>
      <c r="AB394">
        <v>808.8</v>
      </c>
      <c r="AC394" s="1">
        <f>(Table2[[#This Row],[Close Price]]/Table2[[#This Row],[Day Low]])-1</f>
        <v>4.7461202350459475E-2</v>
      </c>
      <c r="AD394" s="1">
        <f>(Table2[[#This Row],[Day High]]/Table2[[#This Row],[Close Price]])-1</f>
        <v>9.4217491369390505E-3</v>
      </c>
      <c r="AE394" s="1">
        <f>(Table2[[#This Row],[Close Price]]/Table2[[#This Row],[Current Week Low]])-1</f>
        <v>4.7461202350459475E-2</v>
      </c>
      <c r="AF394" s="1">
        <f>(Table2[[#This Row],[Current Week High]]/Table2[[#This Row],[Close Price]])-1</f>
        <v>7.1274453394706505E-2</v>
      </c>
      <c r="AG394" s="1">
        <f>(Table2[[#This Row],[Close Price]]/Table2[[#This Row],[Current Month Low]])-1</f>
        <v>4.7461202350459475E-2</v>
      </c>
      <c r="AH394" s="1">
        <f>(Table2[[#This Row],[Current Month High]]/Table2[[#This Row],[Close Price]])-1</f>
        <v>0.16340621403912525</v>
      </c>
      <c r="AI394">
        <v>19.958285385500499</v>
      </c>
      <c r="AJ394">
        <v>38.6103080450603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0.17</v>
      </c>
      <c r="AM394" t="s">
        <v>3166</v>
      </c>
      <c r="AN394">
        <v>-4.3</v>
      </c>
      <c r="AO394" t="s">
        <v>3165</v>
      </c>
      <c r="AP394">
        <v>4.8321302029527002E-2</v>
      </c>
      <c r="AQ394">
        <f>(Table2[[#This Row],[Sharpe Ratio]]-AVERAGE(Table2[Sharpe Ratio]))/_xlfn.STDEV.P(Table2[Sharpe Ratio])</f>
        <v>-0.14443679615754523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-1.3472667724614367</v>
      </c>
      <c r="AS394">
        <f>_xlfn.RANK.AVG(Table2[[#This Row],[1Y Return vs Nifty Z-Score]],Table2[1Y Return vs Nifty Z-Score])</f>
        <v>451</v>
      </c>
      <c r="AT394">
        <f>_xlfn.RANK.AVG(Table2[[#This Row],[6M Return vs Nifty Z-Score]],Table2[6M Return vs Nifty Z-Score])</f>
        <v>317</v>
      </c>
      <c r="AU394">
        <f>_xlfn.RANK.AVG(Table2[[#This Row],[Sharpe Ratio Z-Score]],Table2[Sharpe Ratio Z-Score])</f>
        <v>374</v>
      </c>
      <c r="AV394">
        <f>(Table2[[#This Row],[Rank 1Y]]+Table2[[#This Row],[Rank 6M]]+Table2[[#This Row],[Rank Sharpe]])/3</f>
        <v>380.66666666666669</v>
      </c>
    </row>
    <row r="395" spans="1:48" x14ac:dyDescent="0.3">
      <c r="A395" t="s">
        <v>571</v>
      </c>
      <c r="B395" t="s">
        <v>572</v>
      </c>
      <c r="C395" t="s">
        <v>3124</v>
      </c>
      <c r="D395" t="s">
        <v>176</v>
      </c>
      <c r="E395">
        <v>33573.279281324998</v>
      </c>
      <c r="F395">
        <v>836.85</v>
      </c>
      <c r="G395">
        <v>-5.9710666115038</v>
      </c>
      <c r="H395">
        <f>(Table2[[#This Row],[1Y Return vs Nifty]]-AVERAGE(Table2[1Y Return vs Nifty]))/_xlfn.STDEV.P(Table2[1Y Return vs Nifty])</f>
        <v>-0.50798056712422013</v>
      </c>
      <c r="I395">
        <v>-1.7644220776014901</v>
      </c>
      <c r="J395">
        <f>(Table2[[#This Row],[1M Return vs Nifty]]-AVERAGE(Table2[1M Return vs Nifty]))/_xlfn.STDEV.P(Table2[1M Return vs Nifty])</f>
        <v>-2.2211792371067393E-2</v>
      </c>
      <c r="K395">
        <v>10.127828420102301</v>
      </c>
      <c r="L395">
        <f>(Table2[[#This Row],[6M Return vs Nifty]]-AVERAGE(Table2[6M Return vs Nifty]))/_xlfn.STDEV.P(Table2[6M Return vs Nifty])</f>
        <v>0.19540083948533848</v>
      </c>
      <c r="M395">
        <v>-2.9734045991999398</v>
      </c>
      <c r="N395">
        <f>(Table2[[#This Row],[1W Return vs Nifty]]-AVERAGE(Table2[1W Return vs Nifty]))/_xlfn.STDEV.P(Table2[1W Return vs Nifty])</f>
        <v>0.23608186073840146</v>
      </c>
      <c r="O395">
        <v>873.37</v>
      </c>
      <c r="P395">
        <v>862.16820754678895</v>
      </c>
      <c r="Q395">
        <v>784.33791419411898</v>
      </c>
      <c r="R395">
        <v>21.100043454341701</v>
      </c>
      <c r="S395" s="1">
        <f>(Table2[[#This Row],[Close Price]]-Table2[[#This Row],[20D EMA]])/Table2[[#This Row],[20D EMA]]</f>
        <v>-4.1815038299918686E-2</v>
      </c>
      <c r="T395" s="1">
        <f>(Table2[[#This Row],[Close Price]]-Table2[[#This Row],[50D EMA]])/Table2[[#This Row],[50D EMA]]</f>
        <v>-2.9365740148119455E-2</v>
      </c>
      <c r="U395" s="1">
        <f>(Table2[[#This Row],[Close Price]]-Table2[[#This Row],[200D EMA]])/Table2[[#This Row],[200D EMA]]</f>
        <v>6.6950844598447676E-2</v>
      </c>
      <c r="V395">
        <v>0.51300424815400103</v>
      </c>
      <c r="W395">
        <v>828.65</v>
      </c>
      <c r="X395">
        <v>854</v>
      </c>
      <c r="Y395">
        <v>828.65</v>
      </c>
      <c r="Z395">
        <v>884.35</v>
      </c>
      <c r="AA395">
        <v>828.65</v>
      </c>
      <c r="AB395">
        <v>911.95</v>
      </c>
      <c r="AC395" s="1">
        <f>(Table2[[#This Row],[Close Price]]/Table2[[#This Row],[Day Low]])-1</f>
        <v>9.8956133470102792E-3</v>
      </c>
      <c r="AD395" s="1">
        <f>(Table2[[#This Row],[Day High]]/Table2[[#This Row],[Close Price]])-1</f>
        <v>2.049351735675442E-2</v>
      </c>
      <c r="AE395" s="1">
        <f>(Table2[[#This Row],[Close Price]]/Table2[[#This Row],[Current Week Low]])-1</f>
        <v>9.8956133470102792E-3</v>
      </c>
      <c r="AF395" s="1">
        <f>(Table2[[#This Row],[Current Week High]]/Table2[[#This Row],[Close Price]])-1</f>
        <v>5.6760470813168373E-2</v>
      </c>
      <c r="AG395" s="1">
        <f>(Table2[[#This Row],[Close Price]]/Table2[[#This Row],[Current Month Low]])-1</f>
        <v>9.8956133470102792E-3</v>
      </c>
      <c r="AH395" s="1">
        <f>(Table2[[#This Row],[Current Month High]]/Table2[[#This Row],[Close Price]])-1</f>
        <v>8.9741291748820062E-2</v>
      </c>
      <c r="AI395">
        <v>12.9533369182051</v>
      </c>
      <c r="AJ395">
        <v>37.719081708220202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</v>
      </c>
      <c r="AM395" t="s">
        <v>3167</v>
      </c>
      <c r="AN395">
        <v>-3.73</v>
      </c>
      <c r="AO395" t="s">
        <v>3165</v>
      </c>
      <c r="AP395">
        <v>4.1125190897907997E-2</v>
      </c>
      <c r="AQ395">
        <f>(Table2[[#This Row],[Sharpe Ratio]]-AVERAGE(Table2[Sharpe Ratio]))/_xlfn.STDEV.P(Table2[Sharpe Ratio])</f>
        <v>-0.22910304252362221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-0.32781270179516986</v>
      </c>
      <c r="AS395">
        <f>_xlfn.RANK.AVG(Table2[[#This Row],[1Y Return vs Nifty Z-Score]],Table2[1Y Return vs Nifty Z-Score])</f>
        <v>485</v>
      </c>
      <c r="AT395">
        <f>_xlfn.RANK.AVG(Table2[[#This Row],[6M Return vs Nifty Z-Score]],Table2[6M Return vs Nifty Z-Score])</f>
        <v>258</v>
      </c>
      <c r="AU395">
        <f>_xlfn.RANK.AVG(Table2[[#This Row],[Sharpe Ratio Z-Score]],Table2[Sharpe Ratio Z-Score])</f>
        <v>402</v>
      </c>
      <c r="AV395">
        <f>(Table2[[#This Row],[Rank 1Y]]+Table2[[#This Row],[Rank 6M]]+Table2[[#This Row],[Rank Sharpe]])/3</f>
        <v>381.66666666666669</v>
      </c>
    </row>
    <row r="396" spans="1:48" x14ac:dyDescent="0.3">
      <c r="A396" t="s">
        <v>603</v>
      </c>
      <c r="B396" t="s">
        <v>604</v>
      </c>
      <c r="C396" t="s">
        <v>3123</v>
      </c>
      <c r="D396" t="s">
        <v>48</v>
      </c>
      <c r="E396">
        <v>31994.621999999999</v>
      </c>
      <c r="F396">
        <v>52.98</v>
      </c>
      <c r="G396">
        <v>38.575569799407099</v>
      </c>
      <c r="H396">
        <f>(Table2[[#This Row],[1Y Return vs Nifty]]-AVERAGE(Table2[1Y Return vs Nifty]))/_xlfn.STDEV.P(Table2[1Y Return vs Nifty])</f>
        <v>0.25456156113621409</v>
      </c>
      <c r="I396">
        <v>-11.825773638504799</v>
      </c>
      <c r="J396">
        <f>(Table2[[#This Row],[1M Return vs Nifty]]-AVERAGE(Table2[1M Return vs Nifty]))/_xlfn.STDEV.P(Table2[1M Return vs Nifty])</f>
        <v>-1.1795721107341428</v>
      </c>
      <c r="K396">
        <v>-31.730313408851298</v>
      </c>
      <c r="L396">
        <f>(Table2[[#This Row],[6M Return vs Nifty]]-AVERAGE(Table2[6M Return vs Nifty]))/_xlfn.STDEV.P(Table2[6M Return vs Nifty])</f>
        <v>-1.2452230477066846</v>
      </c>
      <c r="M396">
        <v>-7.7791744964216498</v>
      </c>
      <c r="N396">
        <f>(Table2[[#This Row],[1W Return vs Nifty]]-AVERAGE(Table2[1W Return vs Nifty]))/_xlfn.STDEV.P(Table2[1W Return vs Nifty])</f>
        <v>-0.7102874838128882</v>
      </c>
      <c r="O396">
        <v>58.17</v>
      </c>
      <c r="P396">
        <v>60.621057494553298</v>
      </c>
      <c r="Q396">
        <v>58.951069040163702</v>
      </c>
      <c r="R396">
        <v>24.537887336008399</v>
      </c>
      <c r="S396" s="1">
        <f>(Table2[[#This Row],[Close Price]]-Table2[[#This Row],[20D EMA]])/Table2[[#This Row],[20D EMA]]</f>
        <v>-8.9221248066013489E-2</v>
      </c>
      <c r="T396" s="1">
        <f>(Table2[[#This Row],[Close Price]]-Table2[[#This Row],[50D EMA]])/Table2[[#This Row],[50D EMA]]</f>
        <v>-0.12604625868230421</v>
      </c>
      <c r="U396" s="1">
        <f>(Table2[[#This Row],[Close Price]]-Table2[[#This Row],[200D EMA]])/Table2[[#This Row],[200D EMA]]</f>
        <v>-0.10128856248723125</v>
      </c>
      <c r="V396">
        <v>0.56752244025120502</v>
      </c>
      <c r="W396">
        <v>51.36</v>
      </c>
      <c r="X396">
        <v>53.95</v>
      </c>
      <c r="Y396">
        <v>51.36</v>
      </c>
      <c r="Z396">
        <v>57.75</v>
      </c>
      <c r="AA396">
        <v>51.36</v>
      </c>
      <c r="AB396">
        <v>61.82</v>
      </c>
      <c r="AC396" s="1">
        <f>(Table2[[#This Row],[Close Price]]/Table2[[#This Row],[Day Low]])-1</f>
        <v>3.1542056074766345E-2</v>
      </c>
      <c r="AD396" s="1">
        <f>(Table2[[#This Row],[Day High]]/Table2[[#This Row],[Close Price]])-1</f>
        <v>1.8308795771989628E-2</v>
      </c>
      <c r="AE396" s="1">
        <f>(Table2[[#This Row],[Close Price]]/Table2[[#This Row],[Current Week Low]])-1</f>
        <v>3.1542056074766345E-2</v>
      </c>
      <c r="AF396" s="1">
        <f>(Table2[[#This Row],[Current Week High]]/Table2[[#This Row],[Close Price]])-1</f>
        <v>9.0033975084937712E-2</v>
      </c>
      <c r="AG396" s="1">
        <f>(Table2[[#This Row],[Close Price]]/Table2[[#This Row],[Current Month Low]])-1</f>
        <v>3.1542056074766345E-2</v>
      </c>
      <c r="AH396" s="1">
        <f>(Table2[[#This Row],[Current Month High]]/Table2[[#This Row],[Close Price]])-1</f>
        <v>0.16685541713854302</v>
      </c>
      <c r="AI396">
        <v>47.508493771234399</v>
      </c>
      <c r="AJ396">
        <v>70.628019323671396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-0.11</v>
      </c>
      <c r="AM396" t="s">
        <v>3165</v>
      </c>
      <c r="AN396">
        <v>-5.33</v>
      </c>
      <c r="AO396" t="s">
        <v>3165</v>
      </c>
      <c r="AP396">
        <v>9.3638925253750005E-2</v>
      </c>
      <c r="AQ396">
        <f>(Table2[[#This Row],[Sharpe Ratio]]-AVERAGE(Table2[Sharpe Ratio]))/_xlfn.STDEV.P(Table2[Sharpe Ratio])</f>
        <v>0.38875022422743383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218</v>
      </c>
      <c r="AT396">
        <f>_xlfn.RANK.AVG(Table2[[#This Row],[6M Return vs Nifty Z-Score]],Table2[6M Return vs Nifty Z-Score])</f>
        <v>691</v>
      </c>
      <c r="AU396">
        <f>_xlfn.RANK.AVG(Table2[[#This Row],[Sharpe Ratio Z-Score]],Table2[Sharpe Ratio Z-Score])</f>
        <v>244</v>
      </c>
      <c r="AV396">
        <f>(Table2[[#This Row],[Rank 1Y]]+Table2[[#This Row],[Rank 6M]]+Table2[[#This Row],[Rank Sharpe]])/3</f>
        <v>384.33333333333331</v>
      </c>
    </row>
    <row r="397" spans="1:48" x14ac:dyDescent="0.3">
      <c r="A397" t="s">
        <v>1467</v>
      </c>
      <c r="B397" t="s">
        <v>1468</v>
      </c>
      <c r="C397" t="s">
        <v>3122</v>
      </c>
      <c r="D397" t="s">
        <v>125</v>
      </c>
      <c r="E397">
        <v>6887.0042488299996</v>
      </c>
      <c r="F397">
        <v>601.1</v>
      </c>
      <c r="G397">
        <v>-12.980889506935499</v>
      </c>
      <c r="H397">
        <f>(Table2[[#This Row],[1Y Return vs Nifty]]-AVERAGE(Table2[1Y Return vs Nifty]))/_xlfn.STDEV.P(Table2[1Y Return vs Nifty])</f>
        <v>-0.62797358343424559</v>
      </c>
      <c r="I397">
        <v>-5.5438885603073604</v>
      </c>
      <c r="J397">
        <f>(Table2[[#This Row],[1M Return vs Nifty]]-AVERAGE(Table2[1M Return vs Nifty]))/_xlfn.STDEV.P(Table2[1M Return vs Nifty])</f>
        <v>-0.45696496695095679</v>
      </c>
      <c r="K397">
        <v>11.0249920783764</v>
      </c>
      <c r="L397">
        <f>(Table2[[#This Row],[6M Return vs Nifty]]-AVERAGE(Table2[6M Return vs Nifty]))/_xlfn.STDEV.P(Table2[6M Return vs Nifty])</f>
        <v>0.22627835435715807</v>
      </c>
      <c r="M397">
        <v>-6.8299842467316303</v>
      </c>
      <c r="N397">
        <f>(Table2[[#This Row],[1W Return vs Nifty]]-AVERAGE(Table2[1W Return vs Nifty]))/_xlfn.STDEV.P(Table2[1W Return vs Nifty])</f>
        <v>-0.52336955522605955</v>
      </c>
      <c r="O397">
        <v>622.61</v>
      </c>
      <c r="P397">
        <v>608.604421678324</v>
      </c>
      <c r="Q397">
        <v>563.02144864066202</v>
      </c>
      <c r="R397">
        <v>36.185708554711503</v>
      </c>
      <c r="S397" s="1">
        <f>(Table2[[#This Row],[Close Price]]-Table2[[#This Row],[20D EMA]])/Table2[[#This Row],[20D EMA]]</f>
        <v>-3.4548111980212313E-2</v>
      </c>
      <c r="T397" s="1">
        <f>(Table2[[#This Row],[Close Price]]-Table2[[#This Row],[50D EMA]])/Table2[[#This Row],[50D EMA]]</f>
        <v>-1.2330540842324702E-2</v>
      </c>
      <c r="U397" s="1">
        <f>(Table2[[#This Row],[Close Price]]-Table2[[#This Row],[200D EMA]])/Table2[[#This Row],[200D EMA]]</f>
        <v>6.7632505744272167E-2</v>
      </c>
      <c r="V397">
        <v>0.67866265986238905</v>
      </c>
      <c r="W397">
        <v>570</v>
      </c>
      <c r="X397">
        <v>605</v>
      </c>
      <c r="Y397">
        <v>570</v>
      </c>
      <c r="Z397">
        <v>633.95000000000005</v>
      </c>
      <c r="AA397">
        <v>570</v>
      </c>
      <c r="AB397">
        <v>677.05</v>
      </c>
      <c r="AC397" s="1">
        <f>(Table2[[#This Row],[Close Price]]/Table2[[#This Row],[Day Low]])-1</f>
        <v>5.4561403508772033E-2</v>
      </c>
      <c r="AD397" s="1">
        <f>(Table2[[#This Row],[Day High]]/Table2[[#This Row],[Close Price]])-1</f>
        <v>6.4881051405756285E-3</v>
      </c>
      <c r="AE397" s="1">
        <f>(Table2[[#This Row],[Close Price]]/Table2[[#This Row],[Current Week Low]])-1</f>
        <v>5.4561403508772033E-2</v>
      </c>
      <c r="AF397" s="1">
        <f>(Table2[[#This Row],[Current Week High]]/Table2[[#This Row],[Close Price]])-1</f>
        <v>5.4649808684079204E-2</v>
      </c>
      <c r="AG397" s="1">
        <f>(Table2[[#This Row],[Close Price]]/Table2[[#This Row],[Current Month Low]])-1</f>
        <v>5.4561403508772033E-2</v>
      </c>
      <c r="AH397" s="1">
        <f>(Table2[[#This Row],[Current Month High]]/Table2[[#This Row],[Close Price]])-1</f>
        <v>0.12635168857095302</v>
      </c>
      <c r="AI397">
        <v>14.190650474130701</v>
      </c>
      <c r="AJ397">
        <v>28.715203426124098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</v>
      </c>
      <c r="AM397" t="s">
        <v>3166</v>
      </c>
      <c r="AN397">
        <v>-2.09</v>
      </c>
      <c r="AO397" t="s">
        <v>3165</v>
      </c>
      <c r="AP397">
        <v>4.8684799318160998E-2</v>
      </c>
      <c r="AQ397">
        <f>(Table2[[#This Row],[Sharpe Ratio]]-AVERAGE(Table2[Sharpe Ratio]))/_xlfn.STDEV.P(Table2[Sharpe Ratio])</f>
        <v>-0.14016004856012967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-1.5221897998142335</v>
      </c>
      <c r="AS397">
        <f>_xlfn.RANK.AVG(Table2[[#This Row],[1Y Return vs Nifty Z-Score]],Table2[1Y Return vs Nifty Z-Score])</f>
        <v>536</v>
      </c>
      <c r="AT397">
        <f>_xlfn.RANK.AVG(Table2[[#This Row],[6M Return vs Nifty Z-Score]],Table2[6M Return vs Nifty Z-Score])</f>
        <v>244</v>
      </c>
      <c r="AU397">
        <f>_xlfn.RANK.AVG(Table2[[#This Row],[Sharpe Ratio Z-Score]],Table2[Sharpe Ratio Z-Score])</f>
        <v>373</v>
      </c>
      <c r="AV397">
        <f>(Table2[[#This Row],[Rank 1Y]]+Table2[[#This Row],[Rank 6M]]+Table2[[#This Row],[Rank Sharpe]])/3</f>
        <v>384.33333333333331</v>
      </c>
    </row>
    <row r="398" spans="1:48" x14ac:dyDescent="0.3">
      <c r="A398" t="s">
        <v>1491</v>
      </c>
      <c r="B398" t="s">
        <v>1492</v>
      </c>
      <c r="C398" t="s">
        <v>3126</v>
      </c>
      <c r="D398" t="s">
        <v>185</v>
      </c>
      <c r="E398">
        <v>6674.593702575</v>
      </c>
      <c r="F398">
        <v>486.95</v>
      </c>
      <c r="G398">
        <v>3.85596476420013</v>
      </c>
      <c r="H398">
        <f>(Table2[[#This Row],[1Y Return vs Nifty]]-AVERAGE(Table2[1Y Return vs Nifty]))/_xlfn.STDEV.P(Table2[1Y Return vs Nifty])</f>
        <v>-0.3397630309989576</v>
      </c>
      <c r="I398">
        <v>-2.6823301070429499</v>
      </c>
      <c r="J398">
        <f>(Table2[[#This Row],[1M Return vs Nifty]]-AVERAGE(Table2[1M Return vs Nifty]))/_xlfn.STDEV.P(Table2[1M Return vs Nifty])</f>
        <v>-0.12779903109856627</v>
      </c>
      <c r="K398">
        <v>6.5732720396652402</v>
      </c>
      <c r="L398">
        <f>(Table2[[#This Row],[6M Return vs Nifty]]-AVERAGE(Table2[6M Return vs Nifty]))/_xlfn.STDEV.P(Table2[6M Return vs Nifty])</f>
        <v>7.3064333222025019E-2</v>
      </c>
      <c r="M398">
        <v>-3.4829082071932902</v>
      </c>
      <c r="N398">
        <f>(Table2[[#This Row],[1W Return vs Nifty]]-AVERAGE(Table2[1W Return vs Nifty]))/_xlfn.STDEV.P(Table2[1W Return vs Nifty])</f>
        <v>0.13574859346692031</v>
      </c>
      <c r="O398">
        <v>510.01</v>
      </c>
      <c r="P398">
        <v>516.49498787535094</v>
      </c>
      <c r="Q398">
        <v>476.19352305999399</v>
      </c>
      <c r="R398">
        <v>28.011907595888101</v>
      </c>
      <c r="S398" s="1">
        <f>(Table2[[#This Row],[Close Price]]-Table2[[#This Row],[20D EMA]])/Table2[[#This Row],[20D EMA]]</f>
        <v>-4.5214799709809614E-2</v>
      </c>
      <c r="T398" s="1">
        <f>(Table2[[#This Row],[Close Price]]-Table2[[#This Row],[50D EMA]])/Table2[[#This Row],[50D EMA]]</f>
        <v>-5.7202854952933709E-2</v>
      </c>
      <c r="U398" s="1">
        <f>(Table2[[#This Row],[Close Price]]-Table2[[#This Row],[200D EMA]])/Table2[[#This Row],[200D EMA]]</f>
        <v>2.2588457043442031E-2</v>
      </c>
      <c r="V398">
        <v>0.29991748009371899</v>
      </c>
      <c r="W398">
        <v>480</v>
      </c>
      <c r="X398">
        <v>495.45</v>
      </c>
      <c r="Y398">
        <v>480</v>
      </c>
      <c r="Z398">
        <v>508.4</v>
      </c>
      <c r="AA398">
        <v>480</v>
      </c>
      <c r="AB398">
        <v>534.9</v>
      </c>
      <c r="AC398" s="1">
        <f>(Table2[[#This Row],[Close Price]]/Table2[[#This Row],[Day Low]])-1</f>
        <v>1.4479166666666599E-2</v>
      </c>
      <c r="AD398" s="1">
        <f>(Table2[[#This Row],[Day High]]/Table2[[#This Row],[Close Price]])-1</f>
        <v>1.7455590923092679E-2</v>
      </c>
      <c r="AE398" s="1">
        <f>(Table2[[#This Row],[Close Price]]/Table2[[#This Row],[Current Week Low]])-1</f>
        <v>1.4479166666666599E-2</v>
      </c>
      <c r="AF398" s="1">
        <f>(Table2[[#This Row],[Current Week High]]/Table2[[#This Row],[Close Price]])-1</f>
        <v>4.4049697094157514E-2</v>
      </c>
      <c r="AG398" s="1">
        <f>(Table2[[#This Row],[Close Price]]/Table2[[#This Row],[Current Month Low]])-1</f>
        <v>1.4479166666666599E-2</v>
      </c>
      <c r="AH398" s="1">
        <f>(Table2[[#This Row],[Current Month High]]/Table2[[#This Row],[Close Price]])-1</f>
        <v>9.8470068795564192E-2</v>
      </c>
      <c r="AI398">
        <v>31.3481876989424</v>
      </c>
      <c r="AJ398">
        <v>37.6537102473498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0.02</v>
      </c>
      <c r="AM398" t="s">
        <v>3166</v>
      </c>
      <c r="AN398">
        <v>-2.61</v>
      </c>
      <c r="AO398" t="s">
        <v>3165</v>
      </c>
      <c r="AP398">
        <v>2.820304987839E-2</v>
      </c>
      <c r="AQ398">
        <f>(Table2[[#This Row],[Sharpe Ratio]]-AVERAGE(Table2[Sharpe Ratio]))/_xlfn.STDEV.P(Table2[Sharpe Ratio])</f>
        <v>-0.38113921249443711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417</v>
      </c>
      <c r="AT398">
        <f>_xlfn.RANK.AVG(Table2[[#This Row],[6M Return vs Nifty Z-Score]],Table2[6M Return vs Nifty Z-Score])</f>
        <v>305</v>
      </c>
      <c r="AU398">
        <f>_xlfn.RANK.AVG(Table2[[#This Row],[Sharpe Ratio Z-Score]],Table2[Sharpe Ratio Z-Score])</f>
        <v>432</v>
      </c>
      <c r="AV398">
        <f>(Table2[[#This Row],[Rank 1Y]]+Table2[[#This Row],[Rank 6M]]+Table2[[#This Row],[Rank Sharpe]])/3</f>
        <v>384.66666666666669</v>
      </c>
    </row>
    <row r="399" spans="1:48" x14ac:dyDescent="0.3">
      <c r="A399" t="s">
        <v>1558</v>
      </c>
      <c r="B399" t="s">
        <v>1559</v>
      </c>
      <c r="C399" t="s">
        <v>611</v>
      </c>
      <c r="D399" t="s">
        <v>460</v>
      </c>
      <c r="E399">
        <v>6114.6704031600002</v>
      </c>
      <c r="F399">
        <v>855.6</v>
      </c>
      <c r="G399">
        <v>-29.007210126489099</v>
      </c>
      <c r="H399">
        <f>(Table2[[#This Row],[1Y Return vs Nifty]]-AVERAGE(Table2[1Y Return vs Nifty]))/_xlfn.STDEV.P(Table2[1Y Return vs Nifty])</f>
        <v>-0.90230955171456295</v>
      </c>
      <c r="I399">
        <v>-7.7398807498877797</v>
      </c>
      <c r="J399">
        <f>(Table2[[#This Row],[1M Return vs Nifty]]-AVERAGE(Table2[1M Return vs Nifty]))/_xlfn.STDEV.P(Table2[1M Return vs Nifty])</f>
        <v>-0.70957061384353393</v>
      </c>
      <c r="K399">
        <v>-3.1682329428495302</v>
      </c>
      <c r="L399">
        <f>(Table2[[#This Row],[6M Return vs Nifty]]-AVERAGE(Table2[6M Return vs Nifty]))/_xlfn.STDEV.P(Table2[6M Return vs Nifty])</f>
        <v>-0.26220723311643984</v>
      </c>
      <c r="M399">
        <v>-3.15583193169706</v>
      </c>
      <c r="N399">
        <f>(Table2[[#This Row],[1W Return vs Nifty]]-AVERAGE(Table2[1W Return vs Nifty]))/_xlfn.STDEV.P(Table2[1W Return vs Nifty])</f>
        <v>0.20015761992459391</v>
      </c>
      <c r="O399">
        <v>911.13</v>
      </c>
      <c r="P399">
        <v>923.18079855274198</v>
      </c>
      <c r="Q399">
        <v>869.01818507569601</v>
      </c>
      <c r="R399">
        <v>19.592691421061399</v>
      </c>
      <c r="S399" s="1">
        <f>(Table2[[#This Row],[Close Price]]-Table2[[#This Row],[20D EMA]])/Table2[[#This Row],[20D EMA]]</f>
        <v>-6.0946297454808833E-2</v>
      </c>
      <c r="T399" s="1">
        <f>(Table2[[#This Row],[Close Price]]-Table2[[#This Row],[50D EMA]])/Table2[[#This Row],[50D EMA]]</f>
        <v>-7.3204293957031444E-2</v>
      </c>
      <c r="U399" s="1">
        <f>(Table2[[#This Row],[Close Price]]-Table2[[#This Row],[200D EMA]])/Table2[[#This Row],[200D EMA]]</f>
        <v>-1.5440626336866809E-2</v>
      </c>
      <c r="V399">
        <v>0.28733380437183598</v>
      </c>
      <c r="W399">
        <v>836.15</v>
      </c>
      <c r="X399">
        <v>862.9</v>
      </c>
      <c r="Y399">
        <v>836.15</v>
      </c>
      <c r="Z399">
        <v>907.45</v>
      </c>
      <c r="AA399">
        <v>836.15</v>
      </c>
      <c r="AB399">
        <v>979</v>
      </c>
      <c r="AC399" s="1">
        <f>(Table2[[#This Row],[Close Price]]/Table2[[#This Row],[Day Low]])-1</f>
        <v>2.3261376547270229E-2</v>
      </c>
      <c r="AD399" s="1">
        <f>(Table2[[#This Row],[Day High]]/Table2[[#This Row],[Close Price]])-1</f>
        <v>8.5320243104254345E-3</v>
      </c>
      <c r="AE399" s="1">
        <f>(Table2[[#This Row],[Close Price]]/Table2[[#This Row],[Current Week Low]])-1</f>
        <v>2.3261376547270229E-2</v>
      </c>
      <c r="AF399" s="1">
        <f>(Table2[[#This Row],[Current Week High]]/Table2[[#This Row],[Close Price]])-1</f>
        <v>6.0600748013090344E-2</v>
      </c>
      <c r="AG399" s="1">
        <f>(Table2[[#This Row],[Close Price]]/Table2[[#This Row],[Current Month Low]])-1</f>
        <v>2.3261376547270229E-2</v>
      </c>
      <c r="AH399" s="1">
        <f>(Table2[[#This Row],[Current Month High]]/Table2[[#This Row],[Close Price]])-1</f>
        <v>0.14422627395979437</v>
      </c>
      <c r="AI399">
        <v>31.837307152875098</v>
      </c>
      <c r="AJ399">
        <v>24.5958934032328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-0.09</v>
      </c>
      <c r="AM399" t="s">
        <v>3165</v>
      </c>
      <c r="AN399">
        <v>-5.6</v>
      </c>
      <c r="AO399" t="s">
        <v>3165</v>
      </c>
      <c r="AP399">
        <v>0.14192714814104199</v>
      </c>
      <c r="AQ399">
        <f>(Table2[[#This Row],[Sharpe Ratio]]-AVERAGE(Table2[Sharpe Ratio]))/_xlfn.STDEV.P(Table2[Sharpe Ratio])</f>
        <v>0.95688800042040412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631</v>
      </c>
      <c r="AT399">
        <f>_xlfn.RANK.AVG(Table2[[#This Row],[6M Return vs Nifty Z-Score]],Table2[6M Return vs Nifty Z-Score])</f>
        <v>406</v>
      </c>
      <c r="AU399">
        <f>_xlfn.RANK.AVG(Table2[[#This Row],[Sharpe Ratio Z-Score]],Table2[Sharpe Ratio Z-Score])</f>
        <v>119</v>
      </c>
      <c r="AV399">
        <f>(Table2[[#This Row],[Rank 1Y]]+Table2[[#This Row],[Rank 6M]]+Table2[[#This Row],[Rank Sharpe]])/3</f>
        <v>385.33333333333331</v>
      </c>
    </row>
    <row r="400" spans="1:48" x14ac:dyDescent="0.3">
      <c r="A400" t="s">
        <v>367</v>
      </c>
      <c r="B400" t="s">
        <v>368</v>
      </c>
      <c r="C400" t="s">
        <v>3127</v>
      </c>
      <c r="D400" t="s">
        <v>369</v>
      </c>
      <c r="E400">
        <v>63969.264493800001</v>
      </c>
      <c r="F400">
        <v>218.28</v>
      </c>
      <c r="G400">
        <v>15.785416512825799</v>
      </c>
      <c r="H400">
        <f>(Table2[[#This Row],[1Y Return vs Nifty]]-AVERAGE(Table2[1Y Return vs Nifty]))/_xlfn.STDEV.P(Table2[1Y Return vs Nifty])</f>
        <v>-0.13555660244918946</v>
      </c>
      <c r="I400">
        <v>6.5024102393794401</v>
      </c>
      <c r="J400">
        <f>(Table2[[#This Row],[1M Return vs Nifty]]-AVERAGE(Table2[1M Return vs Nifty]))/_xlfn.STDEV.P(Table2[1M Return vs Nifty])</f>
        <v>0.92872443367371849</v>
      </c>
      <c r="K400">
        <v>-16.2194629164917</v>
      </c>
      <c r="L400">
        <f>(Table2[[#This Row],[6M Return vs Nifty]]-AVERAGE(Table2[6M Return vs Nifty]))/_xlfn.STDEV.P(Table2[6M Return vs Nifty])</f>
        <v>-0.71138898929893712</v>
      </c>
      <c r="M400">
        <v>-4.9130587875099803</v>
      </c>
      <c r="N400">
        <f>(Table2[[#This Row],[1W Return vs Nifty]]-AVERAGE(Table2[1W Return vs Nifty]))/_xlfn.STDEV.P(Table2[1W Return vs Nifty])</f>
        <v>-0.14588175843286652</v>
      </c>
      <c r="O400">
        <v>226.28</v>
      </c>
      <c r="P400">
        <v>227.15541353749299</v>
      </c>
      <c r="Q400">
        <v>221.886852432533</v>
      </c>
      <c r="R400">
        <v>39.0462250466231</v>
      </c>
      <c r="S400" s="1">
        <f>(Table2[[#This Row],[Close Price]]-Table2[[#This Row],[20D EMA]])/Table2[[#This Row],[20D EMA]]</f>
        <v>-3.5354428142124798E-2</v>
      </c>
      <c r="T400" s="1">
        <f>(Table2[[#This Row],[Close Price]]-Table2[[#This Row],[50D EMA]])/Table2[[#This Row],[50D EMA]]</f>
        <v>-3.9071987760608939E-2</v>
      </c>
      <c r="U400" s="1">
        <f>(Table2[[#This Row],[Close Price]]-Table2[[#This Row],[200D EMA]])/Table2[[#This Row],[200D EMA]]</f>
        <v>-1.6255367963406955E-2</v>
      </c>
      <c r="V400">
        <v>1.02445343480171</v>
      </c>
      <c r="W400">
        <v>217.4</v>
      </c>
      <c r="X400">
        <v>225.29</v>
      </c>
      <c r="Y400">
        <v>214.1</v>
      </c>
      <c r="Z400">
        <v>233.8</v>
      </c>
      <c r="AA400">
        <v>211</v>
      </c>
      <c r="AB400">
        <v>247.4</v>
      </c>
      <c r="AC400" s="1">
        <f>(Table2[[#This Row],[Close Price]]/Table2[[#This Row],[Day Low]])-1</f>
        <v>4.0478380864765739E-3</v>
      </c>
      <c r="AD400" s="1">
        <f>(Table2[[#This Row],[Day High]]/Table2[[#This Row],[Close Price]])-1</f>
        <v>3.211471504489638E-2</v>
      </c>
      <c r="AE400" s="1">
        <f>(Table2[[#This Row],[Close Price]]/Table2[[#This Row],[Current Week Low]])-1</f>
        <v>1.9523587108827734E-2</v>
      </c>
      <c r="AF400" s="1">
        <f>(Table2[[#This Row],[Current Week High]]/Table2[[#This Row],[Close Price]])-1</f>
        <v>7.1101337731354297E-2</v>
      </c>
      <c r="AG400" s="1">
        <f>(Table2[[#This Row],[Close Price]]/Table2[[#This Row],[Current Month Low]])-1</f>
        <v>3.4502369668246491E-2</v>
      </c>
      <c r="AH400" s="1">
        <f>(Table2[[#This Row],[Current Month High]]/Table2[[#This Row],[Close Price]])-1</f>
        <v>0.13340663368151007</v>
      </c>
      <c r="AI400">
        <v>31.184716877405101</v>
      </c>
      <c r="AJ400">
        <v>46.300268096514699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-7.0000000000000007E-2</v>
      </c>
      <c r="AM400" t="s">
        <v>3165</v>
      </c>
      <c r="AN400">
        <v>-4.57</v>
      </c>
      <c r="AO400" t="s">
        <v>3165</v>
      </c>
      <c r="AP400">
        <v>9.1236124789813994E-2</v>
      </c>
      <c r="AQ400">
        <f>(Table2[[#This Row],[Sharpe Ratio]]-AVERAGE(Table2[Sharpe Ratio]))/_xlfn.STDEV.P(Table2[Sharpe Ratio])</f>
        <v>0.36047994152512086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347</v>
      </c>
      <c r="AT400">
        <f>_xlfn.RANK.AVG(Table2[[#This Row],[6M Return vs Nifty Z-Score]],Table2[6M Return vs Nifty Z-Score])</f>
        <v>560</v>
      </c>
      <c r="AU400">
        <f>_xlfn.RANK.AVG(Table2[[#This Row],[Sharpe Ratio Z-Score]],Table2[Sharpe Ratio Z-Score])</f>
        <v>252</v>
      </c>
      <c r="AV400">
        <f>(Table2[[#This Row],[Rank 1Y]]+Table2[[#This Row],[Rank 6M]]+Table2[[#This Row],[Rank Sharpe]])/3</f>
        <v>386.33333333333331</v>
      </c>
    </row>
    <row r="401" spans="1:48" x14ac:dyDescent="0.3">
      <c r="A401" t="s">
        <v>1323</v>
      </c>
      <c r="B401" t="s">
        <v>1324</v>
      </c>
      <c r="C401" t="s">
        <v>3132</v>
      </c>
      <c r="D401" t="s">
        <v>883</v>
      </c>
      <c r="E401">
        <v>8369.892383892</v>
      </c>
      <c r="F401">
        <v>179.79</v>
      </c>
      <c r="G401">
        <v>18.438899011622802</v>
      </c>
      <c r="H401">
        <f>(Table2[[#This Row],[1Y Return vs Nifty]]-AVERAGE(Table2[1Y Return vs Nifty]))/_xlfn.STDEV.P(Table2[1Y Return vs Nifty])</f>
        <v>-9.0134717544790993E-2</v>
      </c>
      <c r="I401">
        <v>-5.8501905806788299</v>
      </c>
      <c r="J401">
        <f>(Table2[[#This Row],[1M Return vs Nifty]]-AVERAGE(Table2[1M Return vs Nifty]))/_xlfn.STDEV.P(Table2[1M Return vs Nifty])</f>
        <v>-0.49219898115536154</v>
      </c>
      <c r="K401">
        <v>-22.930105082907598</v>
      </c>
      <c r="L401">
        <f>(Table2[[#This Row],[6M Return vs Nifty]]-AVERAGE(Table2[6M Return vs Nifty]))/_xlfn.STDEV.P(Table2[6M Return vs Nifty])</f>
        <v>-0.94234791343946533</v>
      </c>
      <c r="M401">
        <v>-0.99117888388502196</v>
      </c>
      <c r="N401">
        <f>(Table2[[#This Row],[1W Return vs Nifty]]-AVERAGE(Table2[1W Return vs Nifty]))/_xlfn.STDEV.P(Table2[1W Return vs Nifty])</f>
        <v>0.62642881680880913</v>
      </c>
      <c r="O401">
        <v>195.07</v>
      </c>
      <c r="P401">
        <v>204.87301290786399</v>
      </c>
      <c r="Q401">
        <v>194.48788630892599</v>
      </c>
      <c r="R401">
        <v>29.551104454018699</v>
      </c>
      <c r="S401" s="1">
        <f>(Table2[[#This Row],[Close Price]]-Table2[[#This Row],[20D EMA]])/Table2[[#This Row],[20D EMA]]</f>
        <v>-7.8330855590300924E-2</v>
      </c>
      <c r="T401" s="1">
        <f>(Table2[[#This Row],[Close Price]]-Table2[[#This Row],[50D EMA]])/Table2[[#This Row],[50D EMA]]</f>
        <v>-0.12243200093486396</v>
      </c>
      <c r="U401" s="1">
        <f>(Table2[[#This Row],[Close Price]]-Table2[[#This Row],[200D EMA]])/Table2[[#This Row],[200D EMA]]</f>
        <v>-7.5572245592611206E-2</v>
      </c>
      <c r="V401">
        <v>0.71689887528603702</v>
      </c>
      <c r="W401">
        <v>177.75</v>
      </c>
      <c r="X401">
        <v>187</v>
      </c>
      <c r="Y401">
        <v>177.75</v>
      </c>
      <c r="Z401">
        <v>199.2</v>
      </c>
      <c r="AA401">
        <v>177.75</v>
      </c>
      <c r="AB401">
        <v>208.99</v>
      </c>
      <c r="AC401" s="1">
        <f>(Table2[[#This Row],[Close Price]]/Table2[[#This Row],[Day Low]])-1</f>
        <v>1.1476793248945016E-2</v>
      </c>
      <c r="AD401" s="1">
        <f>(Table2[[#This Row],[Day High]]/Table2[[#This Row],[Close Price]])-1</f>
        <v>4.0102341620779747E-2</v>
      </c>
      <c r="AE401" s="1">
        <f>(Table2[[#This Row],[Close Price]]/Table2[[#This Row],[Current Week Low]])-1</f>
        <v>1.1476793248945016E-2</v>
      </c>
      <c r="AF401" s="1">
        <f>(Table2[[#This Row],[Current Week High]]/Table2[[#This Row],[Close Price]])-1</f>
        <v>0.10795928583347236</v>
      </c>
      <c r="AG401" s="1">
        <f>(Table2[[#This Row],[Close Price]]/Table2[[#This Row],[Current Month Low]])-1</f>
        <v>1.1476793248945016E-2</v>
      </c>
      <c r="AH401" s="1">
        <f>(Table2[[#This Row],[Current Month High]]/Table2[[#This Row],[Close Price]])-1</f>
        <v>0.16241170254185455</v>
      </c>
      <c r="AI401">
        <v>46.837977640580597</v>
      </c>
      <c r="AJ401">
        <v>58.335535006604999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-0.22</v>
      </c>
      <c r="AM401" t="s">
        <v>3165</v>
      </c>
      <c r="AN401">
        <v>-2.98</v>
      </c>
      <c r="AO401" t="s">
        <v>3165</v>
      </c>
      <c r="AP401">
        <v>0.104368035440231</v>
      </c>
      <c r="AQ401">
        <f>(Table2[[#This Row],[Sharpe Ratio]]-AVERAGE(Table2[Sharpe Ratio]))/_xlfn.STDEV.P(Table2[Sharpe Ratio])</f>
        <v>0.51498416777313516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317</v>
      </c>
      <c r="AT401">
        <f>_xlfn.RANK.AVG(Table2[[#This Row],[6M Return vs Nifty Z-Score]],Table2[6M Return vs Nifty Z-Score])</f>
        <v>633</v>
      </c>
      <c r="AU401">
        <f>_xlfn.RANK.AVG(Table2[[#This Row],[Sharpe Ratio Z-Score]],Table2[Sharpe Ratio Z-Score])</f>
        <v>210</v>
      </c>
      <c r="AV401">
        <f>(Table2[[#This Row],[Rank 1Y]]+Table2[[#This Row],[Rank 6M]]+Table2[[#This Row],[Rank Sharpe]])/3</f>
        <v>386.66666666666669</v>
      </c>
    </row>
    <row r="402" spans="1:48" x14ac:dyDescent="0.3">
      <c r="A402" t="s">
        <v>609</v>
      </c>
      <c r="B402" t="s">
        <v>610</v>
      </c>
      <c r="C402" t="s">
        <v>3132</v>
      </c>
      <c r="D402" t="s">
        <v>611</v>
      </c>
      <c r="E402">
        <v>31331.535588509902</v>
      </c>
      <c r="F402">
        <v>1289.8499999999999</v>
      </c>
      <c r="G402">
        <v>-27.3105754660427</v>
      </c>
      <c r="H402">
        <f>(Table2[[#This Row],[1Y Return vs Nifty]]-AVERAGE(Table2[1Y Return vs Nifty]))/_xlfn.STDEV.P(Table2[1Y Return vs Nifty])</f>
        <v>-0.87326683358600998</v>
      </c>
      <c r="I402">
        <v>5.3212758525596602</v>
      </c>
      <c r="J402">
        <f>(Table2[[#This Row],[1M Return vs Nifty]]-AVERAGE(Table2[1M Return vs Nifty]))/_xlfn.STDEV.P(Table2[1M Return vs Nifty])</f>
        <v>0.79285818730665614</v>
      </c>
      <c r="K402">
        <v>30.608343146224101</v>
      </c>
      <c r="L402">
        <f>(Table2[[#This Row],[6M Return vs Nifty]]-AVERAGE(Table2[6M Return vs Nifty]))/_xlfn.STDEV.P(Table2[6M Return vs Nifty])</f>
        <v>0.90027490811947009</v>
      </c>
      <c r="M402">
        <v>-0.89182548684228602</v>
      </c>
      <c r="N402">
        <f>(Table2[[#This Row],[1W Return vs Nifty]]-AVERAGE(Table2[1W Return vs Nifty]))/_xlfn.STDEV.P(Table2[1W Return vs Nifty])</f>
        <v>0.64599384202831356</v>
      </c>
      <c r="O402">
        <v>1309.0899999999999</v>
      </c>
      <c r="P402">
        <v>1265.60132268505</v>
      </c>
      <c r="Q402">
        <v>1167.1267070721101</v>
      </c>
      <c r="R402">
        <v>39.720700499185497</v>
      </c>
      <c r="S402" s="1">
        <f>(Table2[[#This Row],[Close Price]]-Table2[[#This Row],[20D EMA]])/Table2[[#This Row],[20D EMA]]</f>
        <v>-1.4697232428633638E-2</v>
      </c>
      <c r="T402" s="1">
        <f>(Table2[[#This Row],[Close Price]]-Table2[[#This Row],[50D EMA]])/Table2[[#This Row],[50D EMA]]</f>
        <v>1.9159807184386337E-2</v>
      </c>
      <c r="U402" s="1">
        <f>(Table2[[#This Row],[Close Price]]-Table2[[#This Row],[200D EMA]])/Table2[[#This Row],[200D EMA]]</f>
        <v>0.10514993118078605</v>
      </c>
      <c r="V402">
        <v>1.4449377495245499</v>
      </c>
      <c r="W402">
        <v>1268.75</v>
      </c>
      <c r="X402">
        <v>1310</v>
      </c>
      <c r="Y402">
        <v>1268.75</v>
      </c>
      <c r="Z402">
        <v>1337.5</v>
      </c>
      <c r="AA402">
        <v>1242.9000000000001</v>
      </c>
      <c r="AB402">
        <v>1370</v>
      </c>
      <c r="AC402" s="1">
        <f>(Table2[[#This Row],[Close Price]]/Table2[[#This Row],[Day Low]])-1</f>
        <v>1.6630541871921034E-2</v>
      </c>
      <c r="AD402" s="1">
        <f>(Table2[[#This Row],[Day High]]/Table2[[#This Row],[Close Price]])-1</f>
        <v>1.5621971547079117E-2</v>
      </c>
      <c r="AE402" s="1">
        <f>(Table2[[#This Row],[Close Price]]/Table2[[#This Row],[Current Week Low]])-1</f>
        <v>1.6630541871921034E-2</v>
      </c>
      <c r="AF402" s="1">
        <f>(Table2[[#This Row],[Current Week High]]/Table2[[#This Row],[Close Price]])-1</f>
        <v>3.6942280110090486E-2</v>
      </c>
      <c r="AG402" s="1">
        <f>(Table2[[#This Row],[Close Price]]/Table2[[#This Row],[Current Month Low]])-1</f>
        <v>3.7774559497948168E-2</v>
      </c>
      <c r="AH402" s="1">
        <f>(Table2[[#This Row],[Current Month High]]/Table2[[#This Row],[Close Price]])-1</f>
        <v>6.2139008411830954E-2</v>
      </c>
      <c r="AI402">
        <v>15.3544985851068</v>
      </c>
      <c r="AJ402">
        <v>45.573048925004201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0.13</v>
      </c>
      <c r="AM402" t="s">
        <v>3166</v>
      </c>
      <c r="AN402">
        <v>1.89</v>
      </c>
      <c r="AO402" t="s">
        <v>3166</v>
      </c>
      <c r="AP402">
        <v>2.3311796361495E-2</v>
      </c>
      <c r="AQ402">
        <f>(Table2[[#This Row],[Sharpe Ratio]]-AVERAGE(Table2[Sharpe Ratio]))/_xlfn.STDEV.P(Table2[Sharpe Ratio])</f>
        <v>-0.43868752820634327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1.0271725756620866</v>
      </c>
      <c r="AS402">
        <f>_xlfn.RANK.AVG(Table2[[#This Row],[1Y Return vs Nifty Z-Score]],Table2[1Y Return vs Nifty Z-Score])</f>
        <v>612</v>
      </c>
      <c r="AT402">
        <f>_xlfn.RANK.AVG(Table2[[#This Row],[6M Return vs Nifty Z-Score]],Table2[6M Return vs Nifty Z-Score])</f>
        <v>98</v>
      </c>
      <c r="AU402">
        <f>_xlfn.RANK.AVG(Table2[[#This Row],[Sharpe Ratio Z-Score]],Table2[Sharpe Ratio Z-Score])</f>
        <v>452</v>
      </c>
      <c r="AV402">
        <f>(Table2[[#This Row],[Rank 1Y]]+Table2[[#This Row],[Rank 6M]]+Table2[[#This Row],[Rank Sharpe]])/3</f>
        <v>387.33333333333331</v>
      </c>
    </row>
    <row r="403" spans="1:48" x14ac:dyDescent="0.3">
      <c r="A403" t="s">
        <v>768</v>
      </c>
      <c r="B403" t="s">
        <v>769</v>
      </c>
      <c r="C403" t="s">
        <v>3118</v>
      </c>
      <c r="D403" t="s">
        <v>265</v>
      </c>
      <c r="E403">
        <v>20895.210362000002</v>
      </c>
      <c r="F403">
        <v>211.25</v>
      </c>
      <c r="G403">
        <v>26.4065515417577</v>
      </c>
      <c r="H403">
        <f>(Table2[[#This Row],[1Y Return vs Nifty]]-AVERAGE(Table2[1Y Return vs Nifty]))/_xlfn.STDEV.P(Table2[1Y Return vs Nifty])</f>
        <v>4.6254271772493853E-2</v>
      </c>
      <c r="I403">
        <v>-12.2768670550594</v>
      </c>
      <c r="J403">
        <f>(Table2[[#This Row],[1M Return vs Nifty]]-AVERAGE(Table2[1M Return vs Nifty]))/_xlfn.STDEV.P(Table2[1M Return vs Nifty])</f>
        <v>-1.2314615231092976</v>
      </c>
      <c r="K403">
        <v>-7.8512265156126499</v>
      </c>
      <c r="L403">
        <f>(Table2[[#This Row],[6M Return vs Nifty]]-AVERAGE(Table2[6M Return vs Nifty]))/_xlfn.STDEV.P(Table2[6M Return vs Nifty])</f>
        <v>-0.42338095248643598</v>
      </c>
      <c r="M403">
        <v>-7.8064064953974599</v>
      </c>
      <c r="N403">
        <f>(Table2[[#This Row],[1W Return vs Nifty]]-AVERAGE(Table2[1W Return vs Nifty]))/_xlfn.STDEV.P(Table2[1W Return vs Nifty])</f>
        <v>-0.71565010615493119</v>
      </c>
      <c r="O403">
        <v>227.96</v>
      </c>
      <c r="P403">
        <v>238.35437673774001</v>
      </c>
      <c r="Q403">
        <v>217.46342944399399</v>
      </c>
      <c r="R403">
        <v>28.677535742809301</v>
      </c>
      <c r="S403" s="1">
        <f>(Table2[[#This Row],[Close Price]]-Table2[[#This Row],[20D EMA]])/Table2[[#This Row],[20D EMA]]</f>
        <v>-7.3302333742761919E-2</v>
      </c>
      <c r="T403" s="1">
        <f>(Table2[[#This Row],[Close Price]]-Table2[[#This Row],[50D EMA]])/Table2[[#This Row],[50D EMA]]</f>
        <v>-0.11371461732193323</v>
      </c>
      <c r="U403" s="1">
        <f>(Table2[[#This Row],[Close Price]]-Table2[[#This Row],[200D EMA]])/Table2[[#This Row],[200D EMA]]</f>
        <v>-2.8572295856275035E-2</v>
      </c>
      <c r="V403">
        <v>0.43149328195101999</v>
      </c>
      <c r="W403">
        <v>202</v>
      </c>
      <c r="X403">
        <v>213.79</v>
      </c>
      <c r="Y403">
        <v>202</v>
      </c>
      <c r="Z403">
        <v>223.68</v>
      </c>
      <c r="AA403">
        <v>202</v>
      </c>
      <c r="AB403">
        <v>247.48</v>
      </c>
      <c r="AC403" s="1">
        <f>(Table2[[#This Row],[Close Price]]/Table2[[#This Row],[Day Low]])-1</f>
        <v>4.5792079207920722E-2</v>
      </c>
      <c r="AD403" s="1">
        <f>(Table2[[#This Row],[Day High]]/Table2[[#This Row],[Close Price]])-1</f>
        <v>1.2023668639053131E-2</v>
      </c>
      <c r="AE403" s="1">
        <f>(Table2[[#This Row],[Close Price]]/Table2[[#This Row],[Current Week Low]])-1</f>
        <v>4.5792079207920722E-2</v>
      </c>
      <c r="AF403" s="1">
        <f>(Table2[[#This Row],[Current Week High]]/Table2[[#This Row],[Close Price]])-1</f>
        <v>5.884023668639049E-2</v>
      </c>
      <c r="AG403" s="1">
        <f>(Table2[[#This Row],[Close Price]]/Table2[[#This Row],[Current Month Low]])-1</f>
        <v>4.5792079207920722E-2</v>
      </c>
      <c r="AH403" s="1">
        <f>(Table2[[#This Row],[Current Month High]]/Table2[[#This Row],[Close Price]])-1</f>
        <v>0.17150295857988151</v>
      </c>
      <c r="AI403">
        <v>34.627218934911198</v>
      </c>
      <c r="AJ403">
        <v>59.554380664652498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-0.14000000000000001</v>
      </c>
      <c r="AM403" t="s">
        <v>3165</v>
      </c>
      <c r="AN403">
        <v>-4.32</v>
      </c>
      <c r="AO403" t="s">
        <v>3165</v>
      </c>
      <c r="AP403">
        <v>3.6085787782167998E-2</v>
      </c>
      <c r="AQ403">
        <f>(Table2[[#This Row],[Sharpe Ratio]]-AVERAGE(Table2[Sharpe Ratio]))/_xlfn.STDEV.P(Table2[Sharpe Ratio])</f>
        <v>-0.28839442059315817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282</v>
      </c>
      <c r="AT403">
        <f>_xlfn.RANK.AVG(Table2[[#This Row],[6M Return vs Nifty Z-Score]],Table2[6M Return vs Nifty Z-Score])</f>
        <v>464</v>
      </c>
      <c r="AU403">
        <f>_xlfn.RANK.AVG(Table2[[#This Row],[Sharpe Ratio Z-Score]],Table2[Sharpe Ratio Z-Score])</f>
        <v>418</v>
      </c>
      <c r="AV403">
        <f>(Table2[[#This Row],[Rank 1Y]]+Table2[[#This Row],[Rank 6M]]+Table2[[#This Row],[Rank Sharpe]])/3</f>
        <v>388</v>
      </c>
    </row>
    <row r="404" spans="1:48" x14ac:dyDescent="0.3">
      <c r="A404" t="s">
        <v>1523</v>
      </c>
      <c r="B404" t="s">
        <v>1524</v>
      </c>
      <c r="C404" t="s">
        <v>3130</v>
      </c>
      <c r="D404" t="s">
        <v>138</v>
      </c>
      <c r="E404">
        <v>6397.4120682000002</v>
      </c>
      <c r="F404">
        <v>907.95</v>
      </c>
      <c r="G404">
        <v>12.3142366508285</v>
      </c>
      <c r="H404">
        <f>(Table2[[#This Row],[1Y Return vs Nifty]]-AVERAGE(Table2[1Y Return vs Nifty]))/_xlfn.STDEV.P(Table2[1Y Return vs Nifty])</f>
        <v>-0.19497569876717466</v>
      </c>
      <c r="I404">
        <v>-2.0773409129340901</v>
      </c>
      <c r="J404">
        <f>(Table2[[#This Row],[1M Return vs Nifty]]-AVERAGE(Table2[1M Return vs Nifty]))/_xlfn.STDEV.P(Table2[1M Return vs Nifty])</f>
        <v>-5.820694080516365E-2</v>
      </c>
      <c r="K404">
        <v>0.53863926386932903</v>
      </c>
      <c r="L404">
        <f>(Table2[[#This Row],[6M Return vs Nifty]]-AVERAGE(Table2[6M Return vs Nifty]))/_xlfn.STDEV.P(Table2[6M Return vs Nifty])</f>
        <v>-0.13462850137079099</v>
      </c>
      <c r="M404">
        <v>-5.9073752263769403</v>
      </c>
      <c r="N404">
        <f>(Table2[[#This Row],[1W Return vs Nifty]]-AVERAGE(Table2[1W Return vs Nifty]))/_xlfn.STDEV.P(Table2[1W Return vs Nifty])</f>
        <v>-0.34168609710315923</v>
      </c>
      <c r="O404">
        <v>942.37</v>
      </c>
      <c r="P404">
        <v>940.30791969196298</v>
      </c>
      <c r="Q404">
        <v>883.43798377917699</v>
      </c>
      <c r="R404">
        <v>37.024894982400603</v>
      </c>
      <c r="S404" s="1">
        <f>(Table2[[#This Row],[Close Price]]-Table2[[#This Row],[20D EMA]])/Table2[[#This Row],[20D EMA]]</f>
        <v>-3.6524931820834661E-2</v>
      </c>
      <c r="T404" s="1">
        <f>(Table2[[#This Row],[Close Price]]-Table2[[#This Row],[50D EMA]])/Table2[[#This Row],[50D EMA]]</f>
        <v>-3.4412046324743407E-2</v>
      </c>
      <c r="U404" s="1">
        <f>(Table2[[#This Row],[Close Price]]-Table2[[#This Row],[200D EMA]])/Table2[[#This Row],[200D EMA]]</f>
        <v>2.7746165176151232E-2</v>
      </c>
      <c r="V404">
        <v>1.0571354754365601</v>
      </c>
      <c r="W404">
        <v>887.65</v>
      </c>
      <c r="X404">
        <v>919.95</v>
      </c>
      <c r="Y404">
        <v>887.65</v>
      </c>
      <c r="Z404">
        <v>965</v>
      </c>
      <c r="AA404">
        <v>887.65</v>
      </c>
      <c r="AB404">
        <v>1058.75</v>
      </c>
      <c r="AC404" s="1">
        <f>(Table2[[#This Row],[Close Price]]/Table2[[#This Row],[Day Low]])-1</f>
        <v>2.286937419027768E-2</v>
      </c>
      <c r="AD404" s="1">
        <f>(Table2[[#This Row],[Day High]]/Table2[[#This Row],[Close Price]])-1</f>
        <v>1.3216586816454656E-2</v>
      </c>
      <c r="AE404" s="1">
        <f>(Table2[[#This Row],[Close Price]]/Table2[[#This Row],[Current Week Low]])-1</f>
        <v>2.286937419027768E-2</v>
      </c>
      <c r="AF404" s="1">
        <f>(Table2[[#This Row],[Current Week High]]/Table2[[#This Row],[Close Price]])-1</f>
        <v>6.2833856489894702E-2</v>
      </c>
      <c r="AG404" s="1">
        <f>(Table2[[#This Row],[Close Price]]/Table2[[#This Row],[Current Month Low]])-1</f>
        <v>2.286937419027768E-2</v>
      </c>
      <c r="AH404" s="1">
        <f>(Table2[[#This Row],[Current Month High]]/Table2[[#This Row],[Close Price]])-1</f>
        <v>0.16608844099344666</v>
      </c>
      <c r="AI404">
        <v>16.608844099344601</v>
      </c>
      <c r="AJ404">
        <v>47.382517652787897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0.11</v>
      </c>
      <c r="AM404" t="s">
        <v>3166</v>
      </c>
      <c r="AN404">
        <v>0.31</v>
      </c>
      <c r="AO404" t="s">
        <v>3166</v>
      </c>
      <c r="AP404">
        <v>3.3489053965662E-2</v>
      </c>
      <c r="AQ404">
        <f>(Table2[[#This Row],[Sharpe Ratio]]-AVERAGE(Table2[Sharpe Ratio]))/_xlfn.STDEV.P(Table2[Sharpe Ratio])</f>
        <v>-0.31894643695785768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-1.0484436750041461</v>
      </c>
      <c r="AS404">
        <f>_xlfn.RANK.AVG(Table2[[#This Row],[1Y Return vs Nifty Z-Score]],Table2[1Y Return vs Nifty Z-Score])</f>
        <v>368</v>
      </c>
      <c r="AT404">
        <f>_xlfn.RANK.AVG(Table2[[#This Row],[6M Return vs Nifty Z-Score]],Table2[6M Return vs Nifty Z-Score])</f>
        <v>376</v>
      </c>
      <c r="AU404">
        <f>_xlfn.RANK.AVG(Table2[[#This Row],[Sharpe Ratio Z-Score]],Table2[Sharpe Ratio Z-Score])</f>
        <v>420</v>
      </c>
      <c r="AV404">
        <f>(Table2[[#This Row],[Rank 1Y]]+Table2[[#This Row],[Rank 6M]]+Table2[[#This Row],[Rank Sharpe]])/3</f>
        <v>388</v>
      </c>
    </row>
    <row r="405" spans="1:48" x14ac:dyDescent="0.3">
      <c r="A405" t="s">
        <v>1580</v>
      </c>
      <c r="B405" t="s">
        <v>1581</v>
      </c>
      <c r="C405" t="s">
        <v>3131</v>
      </c>
      <c r="D405" t="s">
        <v>611</v>
      </c>
      <c r="E405">
        <v>5878.5398075249996</v>
      </c>
      <c r="F405">
        <v>334.95</v>
      </c>
      <c r="G405">
        <v>-13.301619003011099</v>
      </c>
      <c r="H405">
        <f>(Table2[[#This Row],[1Y Return vs Nifty]]-AVERAGE(Table2[1Y Return vs Nifty]))/_xlfn.STDEV.P(Table2[1Y Return vs Nifty])</f>
        <v>-0.63346377915356777</v>
      </c>
      <c r="I405">
        <v>-1.1929244359528</v>
      </c>
      <c r="J405">
        <f>(Table2[[#This Row],[1M Return vs Nifty]]-AVERAGE(Table2[1M Return vs Nifty]))/_xlfn.STDEV.P(Table2[1M Return vs Nifty])</f>
        <v>4.3527754495824071E-2</v>
      </c>
      <c r="K405">
        <v>-5.0596003900261897</v>
      </c>
      <c r="L405">
        <f>(Table2[[#This Row],[6M Return vs Nifty]]-AVERAGE(Table2[6M Return vs Nifty]))/_xlfn.STDEV.P(Table2[6M Return vs Nifty])</f>
        <v>-0.3273020749991572</v>
      </c>
      <c r="M405">
        <v>-5.20564305988922</v>
      </c>
      <c r="N405">
        <f>(Table2[[#This Row],[1W Return vs Nifty]]-AVERAGE(Table2[1W Return vs Nifty]))/_xlfn.STDEV.P(Table2[1W Return vs Nifty])</f>
        <v>-0.20349849664532924</v>
      </c>
      <c r="O405">
        <v>355.49</v>
      </c>
      <c r="P405">
        <v>359.08520458436499</v>
      </c>
      <c r="Q405">
        <v>336.47750092045499</v>
      </c>
      <c r="R405">
        <v>32.743442850252201</v>
      </c>
      <c r="S405" s="1">
        <f>(Table2[[#This Row],[Close Price]]-Table2[[#This Row],[20D EMA]])/Table2[[#This Row],[20D EMA]]</f>
        <v>-5.7779403077442462E-2</v>
      </c>
      <c r="T405" s="1">
        <f>(Table2[[#This Row],[Close Price]]-Table2[[#This Row],[50D EMA]])/Table2[[#This Row],[50D EMA]]</f>
        <v>-6.7213029877689026E-2</v>
      </c>
      <c r="U405" s="1">
        <f>(Table2[[#This Row],[Close Price]]-Table2[[#This Row],[200D EMA]])/Table2[[#This Row],[200D EMA]]</f>
        <v>-4.5396821965106859E-3</v>
      </c>
      <c r="V405">
        <v>0.79003821287796006</v>
      </c>
      <c r="W405">
        <v>326.60000000000002</v>
      </c>
      <c r="X405">
        <v>341.4</v>
      </c>
      <c r="Y405">
        <v>326.60000000000002</v>
      </c>
      <c r="Z405">
        <v>371.8</v>
      </c>
      <c r="AA405">
        <v>324.05</v>
      </c>
      <c r="AB405">
        <v>382.4</v>
      </c>
      <c r="AC405" s="1">
        <f>(Table2[[#This Row],[Close Price]]/Table2[[#This Row],[Day Low]])-1</f>
        <v>2.5566442131047085E-2</v>
      </c>
      <c r="AD405" s="1">
        <f>(Table2[[#This Row],[Day High]]/Table2[[#This Row],[Close Price]])-1</f>
        <v>1.9256605463501941E-2</v>
      </c>
      <c r="AE405" s="1">
        <f>(Table2[[#This Row],[Close Price]]/Table2[[#This Row],[Current Week Low]])-1</f>
        <v>2.5566442131047085E-2</v>
      </c>
      <c r="AF405" s="1">
        <f>(Table2[[#This Row],[Current Week High]]/Table2[[#This Row],[Close Price]])-1</f>
        <v>0.11001642036124792</v>
      </c>
      <c r="AG405" s="1">
        <f>(Table2[[#This Row],[Close Price]]/Table2[[#This Row],[Current Month Low]])-1</f>
        <v>3.3636784446844592E-2</v>
      </c>
      <c r="AH405" s="1">
        <f>(Table2[[#This Row],[Current Month High]]/Table2[[#This Row],[Close Price]])-1</f>
        <v>0.14166293476638292</v>
      </c>
      <c r="AI405">
        <v>30.855351545006702</v>
      </c>
      <c r="AJ405">
        <v>34.491066050993702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-0.03</v>
      </c>
      <c r="AM405" t="s">
        <v>3165</v>
      </c>
      <c r="AN405">
        <v>2.13</v>
      </c>
      <c r="AO405" t="s">
        <v>3166</v>
      </c>
      <c r="AP405">
        <v>0.108662266119472</v>
      </c>
      <c r="AQ405">
        <f>(Table2[[#This Row],[Sharpe Ratio]]-AVERAGE(Table2[Sharpe Ratio]))/_xlfn.STDEV.P(Table2[Sharpe Ratio])</f>
        <v>0.56550817803249109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540</v>
      </c>
      <c r="AT405">
        <f>_xlfn.RANK.AVG(Table2[[#This Row],[6M Return vs Nifty Z-Score]],Table2[6M Return vs Nifty Z-Score])</f>
        <v>429</v>
      </c>
      <c r="AU405">
        <f>_xlfn.RANK.AVG(Table2[[#This Row],[Sharpe Ratio Z-Score]],Table2[Sharpe Ratio Z-Score])</f>
        <v>197</v>
      </c>
      <c r="AV405">
        <f>(Table2[[#This Row],[Rank 1Y]]+Table2[[#This Row],[Rank 6M]]+Table2[[#This Row],[Rank Sharpe]])/3</f>
        <v>388.66666666666669</v>
      </c>
    </row>
    <row r="406" spans="1:48" x14ac:dyDescent="0.3">
      <c r="A406" t="s">
        <v>269</v>
      </c>
      <c r="B406" t="s">
        <v>270</v>
      </c>
      <c r="C406" t="s">
        <v>3120</v>
      </c>
      <c r="D406" t="s">
        <v>43</v>
      </c>
      <c r="E406">
        <v>96920.448177244994</v>
      </c>
      <c r="F406">
        <v>1958.95</v>
      </c>
      <c r="G406">
        <v>13.2913712115644</v>
      </c>
      <c r="H406">
        <f>(Table2[[#This Row],[1Y Return vs Nifty]]-AVERAGE(Table2[1Y Return vs Nifty]))/_xlfn.STDEV.P(Table2[1Y Return vs Nifty])</f>
        <v>-0.17824926715363365</v>
      </c>
      <c r="I406">
        <v>-5.5811065902632198</v>
      </c>
      <c r="J406">
        <f>(Table2[[#This Row],[1M Return vs Nifty]]-AVERAGE(Table2[1M Return vs Nifty]))/_xlfn.STDEV.P(Table2[1M Return vs Nifty])</f>
        <v>-0.46124616821281711</v>
      </c>
      <c r="K406">
        <v>6.2746345701177697</v>
      </c>
      <c r="L406">
        <f>(Table2[[#This Row],[6M Return vs Nifty]]-AVERAGE(Table2[6M Return vs Nifty]))/_xlfn.STDEV.P(Table2[6M Return vs Nifty])</f>
        <v>6.2786182940086879E-2</v>
      </c>
      <c r="M406">
        <v>-3.8662612569259398</v>
      </c>
      <c r="N406">
        <f>(Table2[[#This Row],[1W Return vs Nifty]]-AVERAGE(Table2[1W Return vs Nifty]))/_xlfn.STDEV.P(Table2[1W Return vs Nifty])</f>
        <v>6.0257343955169421E-2</v>
      </c>
      <c r="O406">
        <v>2076.9299999999998</v>
      </c>
      <c r="P406">
        <v>2077.0709324436898</v>
      </c>
      <c r="Q406">
        <v>1834.9144987032701</v>
      </c>
      <c r="R406">
        <v>16.473520611469201</v>
      </c>
      <c r="S406" s="1">
        <f>(Table2[[#This Row],[Close Price]]-Table2[[#This Row],[20D EMA]])/Table2[[#This Row],[20D EMA]]</f>
        <v>-5.680499583519897E-2</v>
      </c>
      <c r="T406" s="1">
        <f>(Table2[[#This Row],[Close Price]]-Table2[[#This Row],[50D EMA]])/Table2[[#This Row],[50D EMA]]</f>
        <v>-5.6868993060684533E-2</v>
      </c>
      <c r="U406" s="1">
        <f>(Table2[[#This Row],[Close Price]]-Table2[[#This Row],[200D EMA]])/Table2[[#This Row],[200D EMA]]</f>
        <v>6.759742831853234E-2</v>
      </c>
      <c r="V406">
        <v>0.78398958771498195</v>
      </c>
      <c r="W406">
        <v>1950.6</v>
      </c>
      <c r="X406">
        <v>2004</v>
      </c>
      <c r="Y406">
        <v>1950.6</v>
      </c>
      <c r="Z406">
        <v>2094.35</v>
      </c>
      <c r="AA406">
        <v>1950.6</v>
      </c>
      <c r="AB406">
        <v>2214.25</v>
      </c>
      <c r="AC406" s="1">
        <f>(Table2[[#This Row],[Close Price]]/Table2[[#This Row],[Day Low]])-1</f>
        <v>4.2807341330872717E-3</v>
      </c>
      <c r="AD406" s="1">
        <f>(Table2[[#This Row],[Day High]]/Table2[[#This Row],[Close Price]])-1</f>
        <v>2.2997013706322234E-2</v>
      </c>
      <c r="AE406" s="1">
        <f>(Table2[[#This Row],[Close Price]]/Table2[[#This Row],[Current Week Low]])-1</f>
        <v>4.2807341330872717E-3</v>
      </c>
      <c r="AF406" s="1">
        <f>(Table2[[#This Row],[Current Week High]]/Table2[[#This Row],[Close Price]])-1</f>
        <v>6.9118660506904073E-2</v>
      </c>
      <c r="AG406" s="1">
        <f>(Table2[[#This Row],[Close Price]]/Table2[[#This Row],[Current Month Low]])-1</f>
        <v>4.2807341330872717E-3</v>
      </c>
      <c r="AH406" s="1">
        <f>(Table2[[#This Row],[Current Month High]]/Table2[[#This Row],[Close Price]])-1</f>
        <v>0.13032491896168863</v>
      </c>
      <c r="AI406">
        <v>17.506827637254599</v>
      </c>
      <c r="AJ406">
        <v>47.040720585475697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-0.03</v>
      </c>
      <c r="AM406" t="s">
        <v>3165</v>
      </c>
      <c r="AN406">
        <v>-6.75</v>
      </c>
      <c r="AO406" t="s">
        <v>3165</v>
      </c>
      <c r="AP406">
        <v>5.7786153483609997E-3</v>
      </c>
      <c r="AQ406">
        <f>(Table2[[#This Row],[Sharpe Ratio]]-AVERAGE(Table2[Sharpe Ratio]))/_xlfn.STDEV.P(Table2[Sharpe Ratio])</f>
        <v>-0.64497514607211204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363</v>
      </c>
      <c r="AT406">
        <f>_xlfn.RANK.AVG(Table2[[#This Row],[6M Return vs Nifty Z-Score]],Table2[6M Return vs Nifty Z-Score])</f>
        <v>310</v>
      </c>
      <c r="AU406">
        <f>_xlfn.RANK.AVG(Table2[[#This Row],[Sharpe Ratio Z-Score]],Table2[Sharpe Ratio Z-Score])</f>
        <v>494</v>
      </c>
      <c r="AV406">
        <f>(Table2[[#This Row],[Rank 1Y]]+Table2[[#This Row],[Rank 6M]]+Table2[[#This Row],[Rank Sharpe]])/3</f>
        <v>389</v>
      </c>
    </row>
    <row r="407" spans="1:48" x14ac:dyDescent="0.3">
      <c r="A407" t="s">
        <v>668</v>
      </c>
      <c r="B407" t="s">
        <v>669</v>
      </c>
      <c r="C407" t="s">
        <v>3118</v>
      </c>
      <c r="D407" t="s">
        <v>18</v>
      </c>
      <c r="E407">
        <v>27098.682289974</v>
      </c>
      <c r="F407">
        <v>154.62</v>
      </c>
      <c r="G407">
        <v>34.585911621530698</v>
      </c>
      <c r="H407">
        <f>(Table2[[#This Row],[1Y Return vs Nifty]]-AVERAGE(Table2[1Y Return vs Nifty]))/_xlfn.STDEV.P(Table2[1Y Return vs Nifty])</f>
        <v>0.1862672367359017</v>
      </c>
      <c r="I407">
        <v>-14.0095005176199</v>
      </c>
      <c r="J407">
        <f>(Table2[[#This Row],[1M Return vs Nifty]]-AVERAGE(Table2[1M Return vs Nifty]))/_xlfn.STDEV.P(Table2[1M Return vs Nifty])</f>
        <v>-1.4307668752478431</v>
      </c>
      <c r="K407">
        <v>-40.385399733659</v>
      </c>
      <c r="L407">
        <f>(Table2[[#This Row],[6M Return vs Nifty]]-AVERAGE(Table2[6M Return vs Nifty]))/_xlfn.STDEV.P(Table2[6M Return vs Nifty])</f>
        <v>-1.5431035450345012</v>
      </c>
      <c r="M407">
        <v>-11.240256251190701</v>
      </c>
      <c r="N407">
        <f>(Table2[[#This Row],[1W Return vs Nifty]]-AVERAGE(Table2[1W Return vs Nifty]))/_xlfn.STDEV.P(Table2[1W Return vs Nifty])</f>
        <v>-1.3918560444701118</v>
      </c>
      <c r="O407">
        <v>170.6</v>
      </c>
      <c r="P407">
        <v>184.388609391854</v>
      </c>
      <c r="Q407">
        <v>187.80126532628501</v>
      </c>
      <c r="R407">
        <v>29.165944768824801</v>
      </c>
      <c r="S407" s="1">
        <f>(Table2[[#This Row],[Close Price]]-Table2[[#This Row],[20D EMA]])/Table2[[#This Row],[20D EMA]]</f>
        <v>-9.3669402110199237E-2</v>
      </c>
      <c r="T407" s="1">
        <f>(Table2[[#This Row],[Close Price]]-Table2[[#This Row],[50D EMA]])/Table2[[#This Row],[50D EMA]]</f>
        <v>-0.16144494765721212</v>
      </c>
      <c r="U407" s="1">
        <f>(Table2[[#This Row],[Close Price]]-Table2[[#This Row],[200D EMA]])/Table2[[#This Row],[200D EMA]]</f>
        <v>-0.17668286349741058</v>
      </c>
      <c r="V407">
        <v>0.75982261357673297</v>
      </c>
      <c r="W407">
        <v>141.37</v>
      </c>
      <c r="X407">
        <v>157.11000000000001</v>
      </c>
      <c r="Y407">
        <v>141.37</v>
      </c>
      <c r="Z407">
        <v>161.80000000000001</v>
      </c>
      <c r="AA407">
        <v>141.37</v>
      </c>
      <c r="AB407">
        <v>186.45</v>
      </c>
      <c r="AC407" s="1">
        <f>(Table2[[#This Row],[Close Price]]/Table2[[#This Row],[Day Low]])-1</f>
        <v>9.3725684374336815E-2</v>
      </c>
      <c r="AD407" s="1">
        <f>(Table2[[#This Row],[Day High]]/Table2[[#This Row],[Close Price]])-1</f>
        <v>1.6103996895615147E-2</v>
      </c>
      <c r="AE407" s="1">
        <f>(Table2[[#This Row],[Close Price]]/Table2[[#This Row],[Current Week Low]])-1</f>
        <v>9.3725684374336815E-2</v>
      </c>
      <c r="AF407" s="1">
        <f>(Table2[[#This Row],[Current Week High]]/Table2[[#This Row],[Close Price]])-1</f>
        <v>4.6436424783339758E-2</v>
      </c>
      <c r="AG407" s="1">
        <f>(Table2[[#This Row],[Close Price]]/Table2[[#This Row],[Current Month Low]])-1</f>
        <v>9.3725684374336815E-2</v>
      </c>
      <c r="AH407" s="1">
        <f>(Table2[[#This Row],[Current Month High]]/Table2[[#This Row],[Close Price]])-1</f>
        <v>0.20585952658129592</v>
      </c>
      <c r="AI407">
        <v>87.071530203078495</v>
      </c>
      <c r="AJ407">
        <v>67.156756756756707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-0.21</v>
      </c>
      <c r="AM407" t="s">
        <v>3165</v>
      </c>
      <c r="AN407">
        <v>-10.19</v>
      </c>
      <c r="AO407" t="s">
        <v>3165</v>
      </c>
      <c r="AP407">
        <v>0.1037480605175</v>
      </c>
      <c r="AQ407">
        <f>(Table2[[#This Row],[Sharpe Ratio]]-AVERAGE(Table2[Sharpe Ratio]))/_xlfn.STDEV.P(Table2[Sharpe Ratio])</f>
        <v>0.50768981828510518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241</v>
      </c>
      <c r="AT407">
        <f>_xlfn.RANK.AVG(Table2[[#This Row],[6M Return vs Nifty Z-Score]],Table2[6M Return vs Nifty Z-Score])</f>
        <v>720</v>
      </c>
      <c r="AU407">
        <f>_xlfn.RANK.AVG(Table2[[#This Row],[Sharpe Ratio Z-Score]],Table2[Sharpe Ratio Z-Score])</f>
        <v>212</v>
      </c>
      <c r="AV407">
        <f>(Table2[[#This Row],[Rank 1Y]]+Table2[[#This Row],[Rank 6M]]+Table2[[#This Row],[Rank Sharpe]])/3</f>
        <v>391</v>
      </c>
    </row>
    <row r="408" spans="1:48" x14ac:dyDescent="0.3">
      <c r="A408" t="s">
        <v>701</v>
      </c>
      <c r="B408" t="s">
        <v>702</v>
      </c>
      <c r="C408" t="s">
        <v>3124</v>
      </c>
      <c r="D408" t="s">
        <v>258</v>
      </c>
      <c r="E408">
        <v>25100.093108475001</v>
      </c>
      <c r="F408">
        <v>1235.8499999999999</v>
      </c>
      <c r="G408">
        <v>-5.2094683277816403</v>
      </c>
      <c r="H408">
        <f>(Table2[[#This Row],[1Y Return vs Nifty]]-AVERAGE(Table2[1Y Return vs Nifty]))/_xlfn.STDEV.P(Table2[1Y Return vs Nifty])</f>
        <v>-0.49494365069371837</v>
      </c>
      <c r="I408">
        <v>5.5707481904021003</v>
      </c>
      <c r="J408">
        <f>(Table2[[#This Row],[1M Return vs Nifty]]-AVERAGE(Table2[1M Return vs Nifty]))/_xlfn.STDEV.P(Table2[1M Return vs Nifty])</f>
        <v>0.82155506591191829</v>
      </c>
      <c r="K408">
        <v>-10.4778310599894</v>
      </c>
      <c r="L408">
        <f>(Table2[[#This Row],[6M Return vs Nifty]]-AVERAGE(Table2[6M Return vs Nifty]))/_xlfn.STDEV.P(Table2[6M Return vs Nifty])</f>
        <v>-0.51378031288563264</v>
      </c>
      <c r="M408">
        <v>1.2215578340403399</v>
      </c>
      <c r="N408">
        <f>(Table2[[#This Row],[1W Return vs Nifty]]-AVERAGE(Table2[1W Return vs Nifty]))/_xlfn.STDEV.P(Table2[1W Return vs Nifty])</f>
        <v>1.0621688214682516</v>
      </c>
      <c r="O408">
        <v>1255.93</v>
      </c>
      <c r="P408">
        <v>1255.6386235692901</v>
      </c>
      <c r="Q408">
        <v>1223.5171224474</v>
      </c>
      <c r="R408">
        <v>38.206628974572901</v>
      </c>
      <c r="S408" s="1">
        <f>(Table2[[#This Row],[Close Price]]-Table2[[#This Row],[20D EMA]])/Table2[[#This Row],[20D EMA]]</f>
        <v>-1.5988152205935167E-2</v>
      </c>
      <c r="T408" s="1">
        <f>(Table2[[#This Row],[Close Price]]-Table2[[#This Row],[50D EMA]])/Table2[[#This Row],[50D EMA]]</f>
        <v>-1.5759807955762654E-2</v>
      </c>
      <c r="U408" s="1">
        <f>(Table2[[#This Row],[Close Price]]-Table2[[#This Row],[200D EMA]])/Table2[[#This Row],[200D EMA]]</f>
        <v>1.0079856935659794E-2</v>
      </c>
      <c r="V408">
        <v>0.67113208716902795</v>
      </c>
      <c r="W408">
        <v>1221.95</v>
      </c>
      <c r="X408">
        <v>1266.3</v>
      </c>
      <c r="Y408">
        <v>1221.95</v>
      </c>
      <c r="Z408">
        <v>1289.8499999999999</v>
      </c>
      <c r="AA408">
        <v>1189.3</v>
      </c>
      <c r="AB408">
        <v>1297.5</v>
      </c>
      <c r="AC408" s="1">
        <f>(Table2[[#This Row],[Close Price]]/Table2[[#This Row],[Day Low]])-1</f>
        <v>1.1375260853553559E-2</v>
      </c>
      <c r="AD408" s="1">
        <f>(Table2[[#This Row],[Day High]]/Table2[[#This Row],[Close Price]])-1</f>
        <v>2.4638912489379772E-2</v>
      </c>
      <c r="AE408" s="1">
        <f>(Table2[[#This Row],[Close Price]]/Table2[[#This Row],[Current Week Low]])-1</f>
        <v>1.1375260853553559E-2</v>
      </c>
      <c r="AF408" s="1">
        <f>(Table2[[#This Row],[Current Week High]]/Table2[[#This Row],[Close Price]])-1</f>
        <v>4.369462313387551E-2</v>
      </c>
      <c r="AG408" s="1">
        <f>(Table2[[#This Row],[Close Price]]/Table2[[#This Row],[Current Month Low]])-1</f>
        <v>3.9140670982931169E-2</v>
      </c>
      <c r="AH408" s="1">
        <f>(Table2[[#This Row],[Current Month High]]/Table2[[#This Row],[Close Price]])-1</f>
        <v>4.9884694744507962E-2</v>
      </c>
      <c r="AI408">
        <v>16.915483270623401</v>
      </c>
      <c r="AJ408">
        <v>26.113577223327699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-0.03</v>
      </c>
      <c r="AM408" t="s">
        <v>3165</v>
      </c>
      <c r="AN408">
        <v>0.38</v>
      </c>
      <c r="AO408" t="s">
        <v>3166</v>
      </c>
      <c r="AP408">
        <v>0.107788193781089</v>
      </c>
      <c r="AQ408">
        <f>(Table2[[#This Row],[Sharpe Ratio]]-AVERAGE(Table2[Sharpe Ratio]))/_xlfn.STDEV.P(Table2[Sharpe Ratio])</f>
        <v>0.5552242312465473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1.4302241550473662</v>
      </c>
      <c r="AS408">
        <f>_xlfn.RANK.AVG(Table2[[#This Row],[1Y Return vs Nifty Z-Score]],Table2[1Y Return vs Nifty Z-Score])</f>
        <v>481</v>
      </c>
      <c r="AT408">
        <f>_xlfn.RANK.AVG(Table2[[#This Row],[6M Return vs Nifty Z-Score]],Table2[6M Return vs Nifty Z-Score])</f>
        <v>493</v>
      </c>
      <c r="AU408">
        <f>_xlfn.RANK.AVG(Table2[[#This Row],[Sharpe Ratio Z-Score]],Table2[Sharpe Ratio Z-Score])</f>
        <v>200</v>
      </c>
      <c r="AV408">
        <f>(Table2[[#This Row],[Rank 1Y]]+Table2[[#This Row],[Rank 6M]]+Table2[[#This Row],[Rank Sharpe]])/3</f>
        <v>391.33333333333331</v>
      </c>
    </row>
    <row r="409" spans="1:48" x14ac:dyDescent="0.3">
      <c r="A409" t="s">
        <v>32</v>
      </c>
      <c r="B409" t="s">
        <v>33</v>
      </c>
      <c r="C409" t="s">
        <v>3120</v>
      </c>
      <c r="D409" t="s">
        <v>34</v>
      </c>
      <c r="E409">
        <v>701475.13467239996</v>
      </c>
      <c r="F409">
        <v>786</v>
      </c>
      <c r="G409">
        <v>15.4180255032416</v>
      </c>
      <c r="H409">
        <f>(Table2[[#This Row],[1Y Return vs Nifty]]-AVERAGE(Table2[1Y Return vs Nifty]))/_xlfn.STDEV.P(Table2[1Y Return vs Nifty])</f>
        <v>-0.14184554242139952</v>
      </c>
      <c r="I409">
        <v>6.4202793781555698</v>
      </c>
      <c r="J409">
        <f>(Table2[[#This Row],[1M Return vs Nifty]]-AVERAGE(Table2[1M Return vs Nifty]))/_xlfn.STDEV.P(Table2[1M Return vs Nifty])</f>
        <v>0.91927689582374816</v>
      </c>
      <c r="K409">
        <v>-7.5613557854780504</v>
      </c>
      <c r="L409">
        <f>(Table2[[#This Row],[6M Return vs Nifty]]-AVERAGE(Table2[6M Return vs Nifty]))/_xlfn.STDEV.P(Table2[6M Return vs Nifty])</f>
        <v>-0.41340452544540462</v>
      </c>
      <c r="M409">
        <v>0.58267673405015197</v>
      </c>
      <c r="N409">
        <f>(Table2[[#This Row],[1W Return vs Nifty]]-AVERAGE(Table2[1W Return vs Nifty]))/_xlfn.STDEV.P(Table2[1W Return vs Nifty])</f>
        <v>0.93635807713913588</v>
      </c>
      <c r="O409">
        <v>799.34</v>
      </c>
      <c r="P409">
        <v>804.16429348624001</v>
      </c>
      <c r="Q409">
        <v>771.95860357999697</v>
      </c>
      <c r="R409">
        <v>37.023221163985298</v>
      </c>
      <c r="S409" s="1">
        <f>(Table2[[#This Row],[Close Price]]-Table2[[#This Row],[20D EMA]])/Table2[[#This Row],[20D EMA]]</f>
        <v>-1.6688768233792919E-2</v>
      </c>
      <c r="T409" s="1">
        <f>(Table2[[#This Row],[Close Price]]-Table2[[#This Row],[50D EMA]])/Table2[[#This Row],[50D EMA]]</f>
        <v>-2.2587789128877579E-2</v>
      </c>
      <c r="U409" s="1">
        <f>(Table2[[#This Row],[Close Price]]-Table2[[#This Row],[200D EMA]])/Table2[[#This Row],[200D EMA]]</f>
        <v>1.8189312684495439E-2</v>
      </c>
      <c r="V409">
        <v>0.84398637394737297</v>
      </c>
      <c r="W409">
        <v>779.8</v>
      </c>
      <c r="X409">
        <v>792.6</v>
      </c>
      <c r="Y409">
        <v>779.8</v>
      </c>
      <c r="Z409">
        <v>826.45</v>
      </c>
      <c r="AA409">
        <v>765.4</v>
      </c>
      <c r="AB409">
        <v>826.45</v>
      </c>
      <c r="AC409" s="1">
        <f>(Table2[[#This Row],[Close Price]]/Table2[[#This Row],[Day Low]])-1</f>
        <v>7.9507566042575917E-3</v>
      </c>
      <c r="AD409" s="1">
        <f>(Table2[[#This Row],[Day High]]/Table2[[#This Row],[Close Price]])-1</f>
        <v>8.3969465648854325E-3</v>
      </c>
      <c r="AE409" s="1">
        <f>(Table2[[#This Row],[Close Price]]/Table2[[#This Row],[Current Week Low]])-1</f>
        <v>7.9507566042575917E-3</v>
      </c>
      <c r="AF409" s="1">
        <f>(Table2[[#This Row],[Current Week High]]/Table2[[#This Row],[Close Price]])-1</f>
        <v>5.1463104325699893E-2</v>
      </c>
      <c r="AG409" s="1">
        <f>(Table2[[#This Row],[Close Price]]/Table2[[#This Row],[Current Month Low]])-1</f>
        <v>2.6914031878756184E-2</v>
      </c>
      <c r="AH409" s="1">
        <f>(Table2[[#This Row],[Current Month High]]/Table2[[#This Row],[Close Price]])-1</f>
        <v>5.1463104325699893E-2</v>
      </c>
      <c r="AI409">
        <v>16.030534351145</v>
      </c>
      <c r="AJ409">
        <v>44.698085419734902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-0.05</v>
      </c>
      <c r="AM409" t="s">
        <v>3165</v>
      </c>
      <c r="AN409">
        <v>1.99</v>
      </c>
      <c r="AO409" t="s">
        <v>3166</v>
      </c>
      <c r="AP409">
        <v>5.0902519053052001E-2</v>
      </c>
      <c r="AQ409">
        <f>(Table2[[#This Row],[Sharpe Ratio]]-AVERAGE(Table2[Sharpe Ratio]))/_xlfn.STDEV.P(Table2[Sharpe Ratio])</f>
        <v>-0.11406734348499997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350</v>
      </c>
      <c r="AT409">
        <f>_xlfn.RANK.AVG(Table2[[#This Row],[6M Return vs Nifty Z-Score]],Table2[6M Return vs Nifty Z-Score])</f>
        <v>460</v>
      </c>
      <c r="AU409">
        <f>_xlfn.RANK.AVG(Table2[[#This Row],[Sharpe Ratio Z-Score]],Table2[Sharpe Ratio Z-Score])</f>
        <v>366</v>
      </c>
      <c r="AV409">
        <f>(Table2[[#This Row],[Rank 1Y]]+Table2[[#This Row],[Rank 6M]]+Table2[[#This Row],[Rank Sharpe]])/3</f>
        <v>392</v>
      </c>
    </row>
    <row r="410" spans="1:48" x14ac:dyDescent="0.3">
      <c r="A410" t="s">
        <v>1293</v>
      </c>
      <c r="B410" t="s">
        <v>1294</v>
      </c>
      <c r="C410" t="s">
        <v>3119</v>
      </c>
      <c r="D410" t="s">
        <v>268</v>
      </c>
      <c r="E410">
        <v>8650.9203921000008</v>
      </c>
      <c r="F410">
        <v>733.95</v>
      </c>
      <c r="G410">
        <v>-3.0118282097875202</v>
      </c>
      <c r="H410">
        <f>(Table2[[#This Row],[1Y Return vs Nifty]]-AVERAGE(Table2[1Y Return vs Nifty]))/_xlfn.STDEV.P(Table2[1Y Return vs Nifty])</f>
        <v>-0.45732480205006876</v>
      </c>
      <c r="I410">
        <v>1.94522884100778</v>
      </c>
      <c r="J410">
        <f>(Table2[[#This Row],[1M Return vs Nifty]]-AVERAGE(Table2[1M Return vs Nifty]))/_xlfn.STDEV.P(Table2[1M Return vs Nifty])</f>
        <v>0.40451047671859724</v>
      </c>
      <c r="K410">
        <v>-5.4679295865780002</v>
      </c>
      <c r="L410">
        <f>(Table2[[#This Row],[6M Return vs Nifty]]-AVERAGE(Table2[6M Return vs Nifty]))/_xlfn.STDEV.P(Table2[6M Return vs Nifty])</f>
        <v>-0.34135546506110132</v>
      </c>
      <c r="M410">
        <v>1.9396192653341799</v>
      </c>
      <c r="N410">
        <f>(Table2[[#This Row],[1W Return vs Nifty]]-AVERAGE(Table2[1W Return vs Nifty]))/_xlfn.STDEV.P(Table2[1W Return vs Nifty])</f>
        <v>1.2035720389785138</v>
      </c>
      <c r="O410">
        <v>737.95</v>
      </c>
      <c r="P410">
        <v>743.84606972210895</v>
      </c>
      <c r="Q410">
        <v>722.24732819179997</v>
      </c>
      <c r="R410">
        <v>47.246668334892803</v>
      </c>
      <c r="S410" s="1">
        <f>(Table2[[#This Row],[Close Price]]-Table2[[#This Row],[20D EMA]])/Table2[[#This Row],[20D EMA]]</f>
        <v>-5.4204214377667863E-3</v>
      </c>
      <c r="T410" s="1">
        <f>(Table2[[#This Row],[Close Price]]-Table2[[#This Row],[50D EMA]])/Table2[[#This Row],[50D EMA]]</f>
        <v>-1.3303921503283529E-2</v>
      </c>
      <c r="U410" s="1">
        <f>(Table2[[#This Row],[Close Price]]-Table2[[#This Row],[200D EMA]])/Table2[[#This Row],[200D EMA]]</f>
        <v>1.6203136171508713E-2</v>
      </c>
      <c r="V410">
        <v>0.763204294832596</v>
      </c>
      <c r="W410">
        <v>710.55</v>
      </c>
      <c r="X410">
        <v>751.85</v>
      </c>
      <c r="Y410">
        <v>704.85</v>
      </c>
      <c r="Z410">
        <v>751.85</v>
      </c>
      <c r="AA410">
        <v>704.85</v>
      </c>
      <c r="AB410">
        <v>765</v>
      </c>
      <c r="AC410" s="1">
        <f>(Table2[[#This Row],[Close Price]]/Table2[[#This Row],[Day Low]])-1</f>
        <v>3.2932235592147086E-2</v>
      </c>
      <c r="AD410" s="1">
        <f>(Table2[[#This Row],[Day High]]/Table2[[#This Row],[Close Price]])-1</f>
        <v>2.4388582328496389E-2</v>
      </c>
      <c r="AE410" s="1">
        <f>(Table2[[#This Row],[Close Price]]/Table2[[#This Row],[Current Week Low]])-1</f>
        <v>4.1285379868057026E-2</v>
      </c>
      <c r="AF410" s="1">
        <f>(Table2[[#This Row],[Current Week High]]/Table2[[#This Row],[Close Price]])-1</f>
        <v>2.4388582328496389E-2</v>
      </c>
      <c r="AG410" s="1">
        <f>(Table2[[#This Row],[Close Price]]/Table2[[#This Row],[Current Month Low]])-1</f>
        <v>4.1285379868057026E-2</v>
      </c>
      <c r="AH410" s="1">
        <f>(Table2[[#This Row],[Current Month High]]/Table2[[#This Row],[Close Price]])-1</f>
        <v>4.2305334150827711E-2</v>
      </c>
      <c r="AI410">
        <v>25.580761632263702</v>
      </c>
      <c r="AJ410">
        <v>26.8821851499697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-0.12</v>
      </c>
      <c r="AM410" t="s">
        <v>3165</v>
      </c>
      <c r="AN410">
        <v>0.85</v>
      </c>
      <c r="AO410" t="s">
        <v>3166</v>
      </c>
      <c r="AP410">
        <v>8.1110112062824993E-2</v>
      </c>
      <c r="AQ410">
        <f>(Table2[[#This Row],[Sharpe Ratio]]-AVERAGE(Table2[Sharpe Ratio]))/_xlfn.STDEV.P(Table2[Sharpe Ratio])</f>
        <v>0.24134177473358098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461</v>
      </c>
      <c r="AT410">
        <f>_xlfn.RANK.AVG(Table2[[#This Row],[6M Return vs Nifty Z-Score]],Table2[6M Return vs Nifty Z-Score])</f>
        <v>435</v>
      </c>
      <c r="AU410">
        <f>_xlfn.RANK.AVG(Table2[[#This Row],[Sharpe Ratio Z-Score]],Table2[Sharpe Ratio Z-Score])</f>
        <v>281</v>
      </c>
      <c r="AV410">
        <f>(Table2[[#This Row],[Rank 1Y]]+Table2[[#This Row],[Rank 6M]]+Table2[[#This Row],[Rank Sharpe]])/3</f>
        <v>392.33333333333331</v>
      </c>
    </row>
    <row r="411" spans="1:48" x14ac:dyDescent="0.3">
      <c r="A411" t="s">
        <v>30</v>
      </c>
      <c r="B411" t="s">
        <v>31</v>
      </c>
      <c r="C411" t="s">
        <v>3119</v>
      </c>
      <c r="D411" t="s">
        <v>21</v>
      </c>
      <c r="E411">
        <v>775945.33622103999</v>
      </c>
      <c r="F411">
        <v>1873.4</v>
      </c>
      <c r="G411">
        <v>6.26393918063114</v>
      </c>
      <c r="H411">
        <f>(Table2[[#This Row],[1Y Return vs Nifty]]-AVERAGE(Table2[1Y Return vs Nifty]))/_xlfn.STDEV.P(Table2[1Y Return vs Nifty])</f>
        <v>-0.29854371380148137</v>
      </c>
      <c r="I411">
        <v>2.2892552086817499</v>
      </c>
      <c r="J411">
        <f>(Table2[[#This Row],[1M Return vs Nifty]]-AVERAGE(Table2[1M Return vs Nifty]))/_xlfn.STDEV.P(Table2[1M Return vs Nifty])</f>
        <v>0.44408393402264668</v>
      </c>
      <c r="K411">
        <v>20.637639133870799</v>
      </c>
      <c r="L411">
        <f>(Table2[[#This Row],[6M Return vs Nifty]]-AVERAGE(Table2[6M Return vs Nifty]))/_xlfn.STDEV.P(Table2[6M Return vs Nifty])</f>
        <v>0.55711504137206946</v>
      </c>
      <c r="M411">
        <v>-2.8517713604587001</v>
      </c>
      <c r="N411">
        <f>(Table2[[#This Row],[1W Return vs Nifty]]-AVERAGE(Table2[1W Return vs Nifty]))/_xlfn.STDEV.P(Table2[1W Return vs Nifty])</f>
        <v>0.26003431183052395</v>
      </c>
      <c r="O411">
        <v>1906.96</v>
      </c>
      <c r="P411">
        <v>1880.09422638513</v>
      </c>
      <c r="Q411">
        <v>1699.86676439346</v>
      </c>
      <c r="R411">
        <v>41.076824483108297</v>
      </c>
      <c r="S411" s="1">
        <f>(Table2[[#This Row],[Close Price]]-Table2[[#This Row],[20D EMA]])/Table2[[#This Row],[20D EMA]]</f>
        <v>-1.7598691110458503E-2</v>
      </c>
      <c r="T411" s="1">
        <f>(Table2[[#This Row],[Close Price]]-Table2[[#This Row],[50D EMA]])/Table2[[#This Row],[50D EMA]]</f>
        <v>-3.5605802577251449E-3</v>
      </c>
      <c r="U411" s="1">
        <f>(Table2[[#This Row],[Close Price]]-Table2[[#This Row],[200D EMA]])/Table2[[#This Row],[200D EMA]]</f>
        <v>0.10208637479212057</v>
      </c>
      <c r="V411">
        <v>0.87654213635586897</v>
      </c>
      <c r="W411">
        <v>1844</v>
      </c>
      <c r="X411">
        <v>1886</v>
      </c>
      <c r="Y411">
        <v>1838</v>
      </c>
      <c r="Z411">
        <v>1898.8</v>
      </c>
      <c r="AA411">
        <v>1838</v>
      </c>
      <c r="AB411">
        <v>1991.45</v>
      </c>
      <c r="AC411" s="1">
        <f>(Table2[[#This Row],[Close Price]]/Table2[[#This Row],[Day Low]])-1</f>
        <v>1.5943600867678986E-2</v>
      </c>
      <c r="AD411" s="1">
        <f>(Table2[[#This Row],[Day High]]/Table2[[#This Row],[Close Price]])-1</f>
        <v>6.7257392975339503E-3</v>
      </c>
      <c r="AE411" s="1">
        <f>(Table2[[#This Row],[Close Price]]/Table2[[#This Row],[Current Week Low]])-1</f>
        <v>1.9260065288356998E-2</v>
      </c>
      <c r="AF411" s="1">
        <f>(Table2[[#This Row],[Current Week High]]/Table2[[#This Row],[Close Price]])-1</f>
        <v>1.3558236361695286E-2</v>
      </c>
      <c r="AG411" s="1">
        <f>(Table2[[#This Row],[Close Price]]/Table2[[#This Row],[Current Month Low]])-1</f>
        <v>1.9260065288356998E-2</v>
      </c>
      <c r="AH411" s="1">
        <f>(Table2[[#This Row],[Current Month High]]/Table2[[#This Row],[Close Price]])-1</f>
        <v>6.301377175189482E-2</v>
      </c>
      <c r="AI411">
        <v>6.3013771751894803</v>
      </c>
      <c r="AJ411">
        <v>38.600969185809902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-0.03</v>
      </c>
      <c r="AM411" t="s">
        <v>3165</v>
      </c>
      <c r="AN411">
        <v>-3.15</v>
      </c>
      <c r="AO411" t="s">
        <v>3165</v>
      </c>
      <c r="AP411">
        <v>-2.4907456570556999E-2</v>
      </c>
      <c r="AQ411">
        <f>(Table2[[#This Row],[Sharpe Ratio]]-AVERAGE(Table2[Sharpe Ratio]))/_xlfn.STDEV.P(Table2[Sharpe Ratio])</f>
        <v>-1.0060138345490846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-4.3324261125325725E-2</v>
      </c>
      <c r="AS411">
        <f>_xlfn.RANK.AVG(Table2[[#This Row],[1Y Return vs Nifty Z-Score]],Table2[1Y Return vs Nifty Z-Score])</f>
        <v>401</v>
      </c>
      <c r="AT411">
        <f>_xlfn.RANK.AVG(Table2[[#This Row],[6M Return vs Nifty Z-Score]],Table2[6M Return vs Nifty Z-Score])</f>
        <v>158</v>
      </c>
      <c r="AU411">
        <f>_xlfn.RANK.AVG(Table2[[#This Row],[Sharpe Ratio Z-Score]],Table2[Sharpe Ratio Z-Score])</f>
        <v>621</v>
      </c>
      <c r="AV411">
        <f>(Table2[[#This Row],[Rank 1Y]]+Table2[[#This Row],[Rank 6M]]+Table2[[#This Row],[Rank Sharpe]])/3</f>
        <v>393.33333333333331</v>
      </c>
    </row>
    <row r="412" spans="1:48" x14ac:dyDescent="0.3">
      <c r="A412" t="s">
        <v>229</v>
      </c>
      <c r="B412" t="s">
        <v>230</v>
      </c>
      <c r="C412" t="s">
        <v>3129</v>
      </c>
      <c r="D412" t="s">
        <v>231</v>
      </c>
      <c r="E412">
        <v>109702.264265359</v>
      </c>
      <c r="F412">
        <v>1749.8</v>
      </c>
      <c r="G412">
        <v>9.4637611178444594</v>
      </c>
      <c r="H412">
        <f>(Table2[[#This Row],[1Y Return vs Nifty]]-AVERAGE(Table2[1Y Return vs Nifty]))/_xlfn.STDEV.P(Table2[1Y Return vs Nifty])</f>
        <v>-0.24376967861844712</v>
      </c>
      <c r="I412">
        <v>-8.15882351880024</v>
      </c>
      <c r="J412">
        <f>(Table2[[#This Row],[1M Return vs Nifty]]-AVERAGE(Table2[1M Return vs Nifty]))/_xlfn.STDEV.P(Table2[1M Return vs Nifty])</f>
        <v>-0.75776172747965276</v>
      </c>
      <c r="K412">
        <v>3.79671170327213</v>
      </c>
      <c r="L412">
        <f>(Table2[[#This Row],[6M Return vs Nifty]]-AVERAGE(Table2[6M Return vs Nifty]))/_xlfn.STDEV.P(Table2[6M Return vs Nifty])</f>
        <v>-2.2496027798850887E-2</v>
      </c>
      <c r="M412">
        <v>-7.9660119055254102</v>
      </c>
      <c r="N412">
        <f>(Table2[[#This Row],[1W Return vs Nifty]]-AVERAGE(Table2[1W Return vs Nifty]))/_xlfn.STDEV.P(Table2[1W Return vs Nifty])</f>
        <v>-0.74708017263750459</v>
      </c>
      <c r="O412">
        <v>1893.23</v>
      </c>
      <c r="P412">
        <v>1907.65968564781</v>
      </c>
      <c r="Q412">
        <v>1737.26008129822</v>
      </c>
      <c r="R412">
        <v>20.602034123967901</v>
      </c>
      <c r="S412" s="1">
        <f>(Table2[[#This Row],[Close Price]]-Table2[[#This Row],[20D EMA]])/Table2[[#This Row],[20D EMA]]</f>
        <v>-7.5759416447024427E-2</v>
      </c>
      <c r="T412" s="1">
        <f>(Table2[[#This Row],[Close Price]]-Table2[[#This Row],[50D EMA]])/Table2[[#This Row],[50D EMA]]</f>
        <v>-8.2750443821536984E-2</v>
      </c>
      <c r="U412" s="1">
        <f>(Table2[[#This Row],[Close Price]]-Table2[[#This Row],[200D EMA]])/Table2[[#This Row],[200D EMA]]</f>
        <v>7.2182161075209257E-3</v>
      </c>
      <c r="V412">
        <v>1.2744344716645499</v>
      </c>
      <c r="W412">
        <v>1746.5</v>
      </c>
      <c r="X412">
        <v>1776.75</v>
      </c>
      <c r="Y412">
        <v>1746.5</v>
      </c>
      <c r="Z412">
        <v>1865</v>
      </c>
      <c r="AA412">
        <v>1746.5</v>
      </c>
      <c r="AB412">
        <v>2065.4</v>
      </c>
      <c r="AC412" s="1">
        <f>(Table2[[#This Row],[Close Price]]/Table2[[#This Row],[Day Low]])-1</f>
        <v>1.8894932722588464E-3</v>
      </c>
      <c r="AD412" s="1">
        <f>(Table2[[#This Row],[Day High]]/Table2[[#This Row],[Close Price]])-1</f>
        <v>1.5401760201165793E-2</v>
      </c>
      <c r="AE412" s="1">
        <f>(Table2[[#This Row],[Close Price]]/Table2[[#This Row],[Current Week Low]])-1</f>
        <v>1.8894932722588464E-3</v>
      </c>
      <c r="AF412" s="1">
        <f>(Table2[[#This Row],[Current Week High]]/Table2[[#This Row],[Close Price]])-1</f>
        <v>6.5836095553777563E-2</v>
      </c>
      <c r="AG412" s="1">
        <f>(Table2[[#This Row],[Close Price]]/Table2[[#This Row],[Current Month Low]])-1</f>
        <v>1.8894932722588464E-3</v>
      </c>
      <c r="AH412" s="1">
        <f>(Table2[[#This Row],[Current Month High]]/Table2[[#This Row],[Close Price]])-1</f>
        <v>0.18036347011086984</v>
      </c>
      <c r="AI412">
        <v>20.356612184249599</v>
      </c>
      <c r="AJ412">
        <v>41.931297400332497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</v>
      </c>
      <c r="AM412" t="s">
        <v>3167</v>
      </c>
      <c r="AN412">
        <v>-8.61</v>
      </c>
      <c r="AO412" t="s">
        <v>3165</v>
      </c>
      <c r="AP412">
        <v>1.9478930160452001E-2</v>
      </c>
      <c r="AQ412">
        <f>(Table2[[#This Row],[Sharpe Ratio]]-AVERAGE(Table2[Sharpe Ratio]))/_xlfn.STDEV.P(Table2[Sharpe Ratio])</f>
        <v>-0.48378332899794463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380</v>
      </c>
      <c r="AT412">
        <f>_xlfn.RANK.AVG(Table2[[#This Row],[6M Return vs Nifty Z-Score]],Table2[6M Return vs Nifty Z-Score])</f>
        <v>336</v>
      </c>
      <c r="AU412">
        <f>_xlfn.RANK.AVG(Table2[[#This Row],[Sharpe Ratio Z-Score]],Table2[Sharpe Ratio Z-Score])</f>
        <v>468</v>
      </c>
      <c r="AV412">
        <f>(Table2[[#This Row],[Rank 1Y]]+Table2[[#This Row],[Rank 6M]]+Table2[[#This Row],[Rank Sharpe]])/3</f>
        <v>394.66666666666669</v>
      </c>
    </row>
    <row r="413" spans="1:48" x14ac:dyDescent="0.3">
      <c r="A413" t="s">
        <v>209</v>
      </c>
      <c r="B413" t="s">
        <v>210</v>
      </c>
      <c r="C413" t="s">
        <v>3124</v>
      </c>
      <c r="D413" t="s">
        <v>51</v>
      </c>
      <c r="E413">
        <v>119976.379160639</v>
      </c>
      <c r="F413">
        <v>1485.6</v>
      </c>
      <c r="G413">
        <v>-1.2344710563578201</v>
      </c>
      <c r="H413">
        <f>(Table2[[#This Row],[1Y Return vs Nifty]]-AVERAGE(Table2[1Y Return vs Nifty]))/_xlfn.STDEV.P(Table2[1Y Return vs Nifty])</f>
        <v>-0.42690028932247631</v>
      </c>
      <c r="I413">
        <v>-2.44193046821057</v>
      </c>
      <c r="J413">
        <f>(Table2[[#This Row],[1M Return vs Nifty]]-AVERAGE(Table2[1M Return vs Nifty]))/_xlfn.STDEV.P(Table2[1M Return vs Nifty])</f>
        <v>-0.10014578780920921</v>
      </c>
      <c r="K413">
        <v>1.0709859715897301</v>
      </c>
      <c r="L413">
        <f>(Table2[[#This Row],[6M Return vs Nifty]]-AVERAGE(Table2[6M Return vs Nifty]))/_xlfn.STDEV.P(Table2[6M Return vs Nifty])</f>
        <v>-0.11630682367798043</v>
      </c>
      <c r="M413">
        <v>-1.18574998906734</v>
      </c>
      <c r="N413">
        <f>(Table2[[#This Row],[1W Return vs Nifty]]-AVERAGE(Table2[1W Return vs Nifty]))/_xlfn.STDEV.P(Table2[1W Return vs Nifty])</f>
        <v>0.58811318097562815</v>
      </c>
      <c r="O413">
        <v>1582.2</v>
      </c>
      <c r="P413">
        <v>1592.8100423035501</v>
      </c>
      <c r="Q413">
        <v>1482.57925392423</v>
      </c>
      <c r="R413">
        <v>16.3468874242764</v>
      </c>
      <c r="S413" s="1">
        <f>(Table2[[#This Row],[Close Price]]-Table2[[#This Row],[20D EMA]])/Table2[[#This Row],[20D EMA]]</f>
        <v>-6.1054228289723254E-2</v>
      </c>
      <c r="T413" s="1">
        <f>(Table2[[#This Row],[Close Price]]-Table2[[#This Row],[50D EMA]])/Table2[[#This Row],[50D EMA]]</f>
        <v>-6.7308743325413173E-2</v>
      </c>
      <c r="U413" s="1">
        <f>(Table2[[#This Row],[Close Price]]-Table2[[#This Row],[200D EMA]])/Table2[[#This Row],[200D EMA]]</f>
        <v>2.0374938255572688E-3</v>
      </c>
      <c r="V413">
        <v>1.1351627785190499</v>
      </c>
      <c r="W413">
        <v>1482.3</v>
      </c>
      <c r="X413">
        <v>1514.1</v>
      </c>
      <c r="Y413">
        <v>1482.3</v>
      </c>
      <c r="Z413">
        <v>1561.25</v>
      </c>
      <c r="AA413">
        <v>1482.3</v>
      </c>
      <c r="AB413">
        <v>1702.05</v>
      </c>
      <c r="AC413" s="1">
        <f>(Table2[[#This Row],[Close Price]]/Table2[[#This Row],[Day Low]])-1</f>
        <v>2.2262699858328627E-3</v>
      </c>
      <c r="AD413" s="1">
        <f>(Table2[[#This Row],[Day High]]/Table2[[#This Row],[Close Price]])-1</f>
        <v>1.9184168012924108E-2</v>
      </c>
      <c r="AE413" s="1">
        <f>(Table2[[#This Row],[Close Price]]/Table2[[#This Row],[Current Week Low]])-1</f>
        <v>2.2262699858328627E-3</v>
      </c>
      <c r="AF413" s="1">
        <f>(Table2[[#This Row],[Current Week High]]/Table2[[#This Row],[Close Price]])-1</f>
        <v>5.0922186322024832E-2</v>
      </c>
      <c r="AG413" s="1">
        <f>(Table2[[#This Row],[Close Price]]/Table2[[#This Row],[Current Month Low]])-1</f>
        <v>2.2262699858328627E-3</v>
      </c>
      <c r="AH413" s="1">
        <f>(Table2[[#This Row],[Current Month High]]/Table2[[#This Row],[Close Price]])-1</f>
        <v>0.14569870759289172</v>
      </c>
      <c r="AI413">
        <v>14.569870759289101</v>
      </c>
      <c r="AJ413">
        <v>31.236749116607701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-0.06</v>
      </c>
      <c r="AM413" t="s">
        <v>3165</v>
      </c>
      <c r="AN413">
        <v>-8.56</v>
      </c>
      <c r="AO413" t="s">
        <v>3165</v>
      </c>
      <c r="AP413">
        <v>4.8295310965093999E-2</v>
      </c>
      <c r="AQ413">
        <f>(Table2[[#This Row],[Sharpe Ratio]]-AVERAGE(Table2[Sharpe Ratio]))/_xlfn.STDEV.P(Table2[Sharpe Ratio])</f>
        <v>-0.14474259547391935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448</v>
      </c>
      <c r="AT413">
        <f>_xlfn.RANK.AVG(Table2[[#This Row],[6M Return vs Nifty Z-Score]],Table2[6M Return vs Nifty Z-Score])</f>
        <v>367</v>
      </c>
      <c r="AU413">
        <f>_xlfn.RANK.AVG(Table2[[#This Row],[Sharpe Ratio Z-Score]],Table2[Sharpe Ratio Z-Score])</f>
        <v>375</v>
      </c>
      <c r="AV413">
        <f>(Table2[[#This Row],[Rank 1Y]]+Table2[[#This Row],[Rank 6M]]+Table2[[#This Row],[Rank Sharpe]])/3</f>
        <v>396.66666666666669</v>
      </c>
    </row>
    <row r="414" spans="1:48" x14ac:dyDescent="0.3">
      <c r="A414" t="s">
        <v>680</v>
      </c>
      <c r="B414" t="s">
        <v>681</v>
      </c>
      <c r="C414" t="s">
        <v>3131</v>
      </c>
      <c r="D414" t="s">
        <v>275</v>
      </c>
      <c r="E414">
        <v>26099.772416989999</v>
      </c>
      <c r="F414">
        <v>3469.85</v>
      </c>
      <c r="G414">
        <v>-10.411723727398</v>
      </c>
      <c r="H414">
        <f>(Table2[[#This Row],[1Y Return vs Nifty]]-AVERAGE(Table2[1Y Return vs Nifty]))/_xlfn.STDEV.P(Table2[1Y Return vs Nifty])</f>
        <v>-0.58399501851385227</v>
      </c>
      <c r="I414">
        <v>-4.5091355039757302</v>
      </c>
      <c r="J414">
        <f>(Table2[[#This Row],[1M Return vs Nifty]]-AVERAGE(Table2[1M Return vs Nifty]))/_xlfn.STDEV.P(Table2[1M Return vs Nifty])</f>
        <v>-0.33793700937945714</v>
      </c>
      <c r="K414">
        <v>1.92192560309583</v>
      </c>
      <c r="L414">
        <f>(Table2[[#This Row],[6M Return vs Nifty]]-AVERAGE(Table2[6M Return vs Nifty]))/_xlfn.STDEV.P(Table2[6M Return vs Nifty])</f>
        <v>-8.7020192543816891E-2</v>
      </c>
      <c r="M414">
        <v>-6.6526536905210802</v>
      </c>
      <c r="N414">
        <f>(Table2[[#This Row],[1W Return vs Nifty]]-AVERAGE(Table2[1W Return vs Nifty]))/_xlfn.STDEV.P(Table2[1W Return vs Nifty])</f>
        <v>-0.48844898977266288</v>
      </c>
      <c r="O414">
        <v>3694.48</v>
      </c>
      <c r="P414">
        <v>3770.6590142670402</v>
      </c>
      <c r="Q414">
        <v>3636.5244789492299</v>
      </c>
      <c r="R414">
        <v>25.9211427631842</v>
      </c>
      <c r="S414" s="1">
        <f>(Table2[[#This Row],[Close Price]]-Table2[[#This Row],[20D EMA]])/Table2[[#This Row],[20D EMA]]</f>
        <v>-6.0801520105671192E-2</v>
      </c>
      <c r="T414" s="1">
        <f>(Table2[[#This Row],[Close Price]]-Table2[[#This Row],[50D EMA]])/Table2[[#This Row],[50D EMA]]</f>
        <v>-7.9776244186724243E-2</v>
      </c>
      <c r="U414" s="1">
        <f>(Table2[[#This Row],[Close Price]]-Table2[[#This Row],[200D EMA]])/Table2[[#This Row],[200D EMA]]</f>
        <v>-4.58334544189265E-2</v>
      </c>
      <c r="V414">
        <v>0.46824654036278501</v>
      </c>
      <c r="W414">
        <v>3401.15</v>
      </c>
      <c r="X414">
        <v>3487.95</v>
      </c>
      <c r="Y414">
        <v>3401.15</v>
      </c>
      <c r="Z414">
        <v>3695</v>
      </c>
      <c r="AA414">
        <v>3401.15</v>
      </c>
      <c r="AB414">
        <v>3873.4</v>
      </c>
      <c r="AC414" s="1">
        <f>(Table2[[#This Row],[Close Price]]/Table2[[#This Row],[Day Low]])-1</f>
        <v>2.0199050321214829E-2</v>
      </c>
      <c r="AD414" s="1">
        <f>(Table2[[#This Row],[Day High]]/Table2[[#This Row],[Close Price]])-1</f>
        <v>5.2163638197615381E-3</v>
      </c>
      <c r="AE414" s="1">
        <f>(Table2[[#This Row],[Close Price]]/Table2[[#This Row],[Current Week Low]])-1</f>
        <v>2.0199050321214829E-2</v>
      </c>
      <c r="AF414" s="1">
        <f>(Table2[[#This Row],[Current Week High]]/Table2[[#This Row],[Close Price]])-1</f>
        <v>6.4887531161289314E-2</v>
      </c>
      <c r="AG414" s="1">
        <f>(Table2[[#This Row],[Close Price]]/Table2[[#This Row],[Current Month Low]])-1</f>
        <v>2.0199050321214829E-2</v>
      </c>
      <c r="AH414" s="1">
        <f>(Table2[[#This Row],[Current Month High]]/Table2[[#This Row],[Close Price]])-1</f>
        <v>0.11630185742899557</v>
      </c>
      <c r="AI414">
        <v>38.850382581379499</v>
      </c>
      <c r="AJ414">
        <v>37.447019211724999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-0.16</v>
      </c>
      <c r="AM414" t="s">
        <v>3165</v>
      </c>
      <c r="AN414">
        <v>-3.62</v>
      </c>
      <c r="AO414" t="s">
        <v>3165</v>
      </c>
      <c r="AP414">
        <v>6.9498918478856003E-2</v>
      </c>
      <c r="AQ414">
        <f>(Table2[[#This Row],[Sharpe Ratio]]-AVERAGE(Table2[Sharpe Ratio]))/_xlfn.STDEV.P(Table2[Sharpe Ratio])</f>
        <v>0.10472962983979373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516</v>
      </c>
      <c r="AT414">
        <f>_xlfn.RANK.AVG(Table2[[#This Row],[6M Return vs Nifty Z-Score]],Table2[6M Return vs Nifty Z-Score])</f>
        <v>357</v>
      </c>
      <c r="AU414">
        <f>_xlfn.RANK.AVG(Table2[[#This Row],[Sharpe Ratio Z-Score]],Table2[Sharpe Ratio Z-Score])</f>
        <v>318</v>
      </c>
      <c r="AV414">
        <f>(Table2[[#This Row],[Rank 1Y]]+Table2[[#This Row],[Rank 6M]]+Table2[[#This Row],[Rank Sharpe]])/3</f>
        <v>397</v>
      </c>
    </row>
    <row r="415" spans="1:48" x14ac:dyDescent="0.3">
      <c r="A415" t="s">
        <v>1408</v>
      </c>
      <c r="B415" t="s">
        <v>1409</v>
      </c>
      <c r="C415" t="s">
        <v>3132</v>
      </c>
      <c r="D415" t="s">
        <v>295</v>
      </c>
      <c r="E415">
        <v>7512.6043268119902</v>
      </c>
      <c r="F415">
        <v>195.26</v>
      </c>
      <c r="G415">
        <v>-4.6529937288795002</v>
      </c>
      <c r="H415">
        <f>(Table2[[#This Row],[1Y Return vs Nifty]]-AVERAGE(Table2[1Y Return vs Nifty]))/_xlfn.STDEV.P(Table2[1Y Return vs Nifty])</f>
        <v>-0.48541800837460997</v>
      </c>
      <c r="I415">
        <v>-1.5163233230550499</v>
      </c>
      <c r="J415">
        <f>(Table2[[#This Row],[1M Return vs Nifty]]-AVERAGE(Table2[1M Return vs Nifty]))/_xlfn.STDEV.P(Table2[1M Return vs Nifty])</f>
        <v>6.327082531497984E-3</v>
      </c>
      <c r="K415">
        <v>-13.527428890010899</v>
      </c>
      <c r="L415">
        <f>(Table2[[#This Row],[6M Return vs Nifty]]-AVERAGE(Table2[6M Return vs Nifty]))/_xlfn.STDEV.P(Table2[6M Return vs Nifty])</f>
        <v>-0.61873775457548408</v>
      </c>
      <c r="M415">
        <v>-10.327483932220099</v>
      </c>
      <c r="N415">
        <f>(Table2[[#This Row],[1W Return vs Nifty]]-AVERAGE(Table2[1W Return vs Nifty]))/_xlfn.STDEV.P(Table2[1W Return vs Nifty])</f>
        <v>-1.2121096646594272</v>
      </c>
      <c r="O415">
        <v>209.77</v>
      </c>
      <c r="P415">
        <v>213.859250615365</v>
      </c>
      <c r="Q415">
        <v>206.31424204069299</v>
      </c>
      <c r="R415">
        <v>23.292171679227401</v>
      </c>
      <c r="S415" s="1">
        <f>(Table2[[#This Row],[Close Price]]-Table2[[#This Row],[20D EMA]])/Table2[[#This Row],[20D EMA]]</f>
        <v>-6.9170996806025731E-2</v>
      </c>
      <c r="T415" s="1">
        <f>(Table2[[#This Row],[Close Price]]-Table2[[#This Row],[50D EMA]])/Table2[[#This Row],[50D EMA]]</f>
        <v>-8.6969586594206089E-2</v>
      </c>
      <c r="U415" s="1">
        <f>(Table2[[#This Row],[Close Price]]-Table2[[#This Row],[200D EMA]])/Table2[[#This Row],[200D EMA]]</f>
        <v>-5.357963624495047E-2</v>
      </c>
      <c r="V415">
        <v>0.34699718246510902</v>
      </c>
      <c r="W415">
        <v>191.29</v>
      </c>
      <c r="X415">
        <v>199.7</v>
      </c>
      <c r="Y415">
        <v>191.29</v>
      </c>
      <c r="Z415">
        <v>211.52</v>
      </c>
      <c r="AA415">
        <v>191.29</v>
      </c>
      <c r="AB415">
        <v>225.5</v>
      </c>
      <c r="AC415" s="1">
        <f>(Table2[[#This Row],[Close Price]]/Table2[[#This Row],[Day Low]])-1</f>
        <v>2.075382926446756E-2</v>
      </c>
      <c r="AD415" s="1">
        <f>(Table2[[#This Row],[Day High]]/Table2[[#This Row],[Close Price]])-1</f>
        <v>2.2738912219604668E-2</v>
      </c>
      <c r="AE415" s="1">
        <f>(Table2[[#This Row],[Close Price]]/Table2[[#This Row],[Current Week Low]])-1</f>
        <v>2.075382926446756E-2</v>
      </c>
      <c r="AF415" s="1">
        <f>(Table2[[#This Row],[Current Week High]]/Table2[[#This Row],[Close Price]])-1</f>
        <v>8.3273583939363016E-2</v>
      </c>
      <c r="AG415" s="1">
        <f>(Table2[[#This Row],[Close Price]]/Table2[[#This Row],[Current Month Low]])-1</f>
        <v>2.075382926446756E-2</v>
      </c>
      <c r="AH415" s="1">
        <f>(Table2[[#This Row],[Current Month High]]/Table2[[#This Row],[Close Price]])-1</f>
        <v>0.1548704291713614</v>
      </c>
      <c r="AI415">
        <v>34.180067602171398</v>
      </c>
      <c r="AJ415">
        <v>32.289972899728902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-0.08</v>
      </c>
      <c r="AM415" t="s">
        <v>3165</v>
      </c>
      <c r="AN415">
        <v>-8</v>
      </c>
      <c r="AO415" t="s">
        <v>3165</v>
      </c>
      <c r="AP415">
        <v>0.110120849057891</v>
      </c>
      <c r="AQ415">
        <f>(Table2[[#This Row],[Sharpe Ratio]]-AVERAGE(Table2[Sharpe Ratio]))/_xlfn.STDEV.P(Table2[Sharpe Ratio])</f>
        <v>0.58266921684231787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475</v>
      </c>
      <c r="AT415">
        <f>_xlfn.RANK.AVG(Table2[[#This Row],[6M Return vs Nifty Z-Score]],Table2[6M Return vs Nifty Z-Score])</f>
        <v>529</v>
      </c>
      <c r="AU415">
        <f>_xlfn.RANK.AVG(Table2[[#This Row],[Sharpe Ratio Z-Score]],Table2[Sharpe Ratio Z-Score])</f>
        <v>188</v>
      </c>
      <c r="AV415">
        <f>(Table2[[#This Row],[Rank 1Y]]+Table2[[#This Row],[Rank 6M]]+Table2[[#This Row],[Rank Sharpe]])/3</f>
        <v>397.33333333333331</v>
      </c>
    </row>
    <row r="416" spans="1:48" x14ac:dyDescent="0.3">
      <c r="A416" t="s">
        <v>1682</v>
      </c>
      <c r="B416" t="s">
        <v>1683</v>
      </c>
      <c r="C416" t="s">
        <v>3124</v>
      </c>
      <c r="D416" t="s">
        <v>454</v>
      </c>
      <c r="E416">
        <v>4993.2334094999997</v>
      </c>
      <c r="F416">
        <v>446.3</v>
      </c>
      <c r="G416">
        <v>18.150435702662001</v>
      </c>
      <c r="H416">
        <f>(Table2[[#This Row],[1Y Return vs Nifty]]-AVERAGE(Table2[1Y Return vs Nifty]))/_xlfn.STDEV.P(Table2[1Y Return vs Nifty])</f>
        <v>-9.507258588373789E-2</v>
      </c>
      <c r="I416">
        <v>-13.8196148658953</v>
      </c>
      <c r="J416">
        <f>(Table2[[#This Row],[1M Return vs Nifty]]-AVERAGE(Table2[1M Return vs Nifty]))/_xlfn.STDEV.P(Table2[1M Return vs Nifty])</f>
        <v>-1.4089242711998404</v>
      </c>
      <c r="K416">
        <v>6.4235946968243303</v>
      </c>
      <c r="L416">
        <f>(Table2[[#This Row],[6M Return vs Nifty]]-AVERAGE(Table2[6M Return vs Nifty]))/_xlfn.STDEV.P(Table2[6M Return vs Nifty])</f>
        <v>6.7912915933862159E-2</v>
      </c>
      <c r="M416">
        <v>-6.5829304475372696</v>
      </c>
      <c r="N416">
        <f>(Table2[[#This Row],[1W Return vs Nifty]]-AVERAGE(Table2[1W Return vs Nifty]))/_xlfn.STDEV.P(Table2[1W Return vs Nifty])</f>
        <v>-0.47471884014549798</v>
      </c>
      <c r="O416">
        <v>480.5</v>
      </c>
      <c r="P416">
        <v>472.74816166272598</v>
      </c>
      <c r="Q416">
        <v>413.25267462958902</v>
      </c>
      <c r="R416">
        <v>30.791245709447299</v>
      </c>
      <c r="S416" s="1">
        <f>(Table2[[#This Row],[Close Price]]-Table2[[#This Row],[20D EMA]])/Table2[[#This Row],[20D EMA]]</f>
        <v>-7.1175858480749199E-2</v>
      </c>
      <c r="T416" s="1">
        <f>(Table2[[#This Row],[Close Price]]-Table2[[#This Row],[50D EMA]])/Table2[[#This Row],[50D EMA]]</f>
        <v>-5.5945562156611728E-2</v>
      </c>
      <c r="U416" s="1">
        <f>(Table2[[#This Row],[Close Price]]-Table2[[#This Row],[200D EMA]])/Table2[[#This Row],[200D EMA]]</f>
        <v>7.9968811817206775E-2</v>
      </c>
      <c r="V416">
        <v>0.379347779635479</v>
      </c>
      <c r="W416">
        <v>433.9</v>
      </c>
      <c r="X416">
        <v>458</v>
      </c>
      <c r="Y416">
        <v>433.9</v>
      </c>
      <c r="Z416">
        <v>482.1</v>
      </c>
      <c r="AA416">
        <v>433.9</v>
      </c>
      <c r="AB416">
        <v>525.6</v>
      </c>
      <c r="AC416" s="1">
        <f>(Table2[[#This Row],[Close Price]]/Table2[[#This Row],[Day Low]])-1</f>
        <v>2.8578013367135391E-2</v>
      </c>
      <c r="AD416" s="1">
        <f>(Table2[[#This Row],[Day High]]/Table2[[#This Row],[Close Price]])-1</f>
        <v>2.6215550078422467E-2</v>
      </c>
      <c r="AE416" s="1">
        <f>(Table2[[#This Row],[Close Price]]/Table2[[#This Row],[Current Week Low]])-1</f>
        <v>2.8578013367135391E-2</v>
      </c>
      <c r="AF416" s="1">
        <f>(Table2[[#This Row],[Current Week High]]/Table2[[#This Row],[Close Price]])-1</f>
        <v>8.0215101949361545E-2</v>
      </c>
      <c r="AG416" s="1">
        <f>(Table2[[#This Row],[Close Price]]/Table2[[#This Row],[Current Month Low]])-1</f>
        <v>2.8578013367135391E-2</v>
      </c>
      <c r="AH416" s="1">
        <f>(Table2[[#This Row],[Current Month High]]/Table2[[#This Row],[Close Price]])-1</f>
        <v>0.17768317275375312</v>
      </c>
      <c r="AI416">
        <v>27.940846963925601</v>
      </c>
      <c r="AJ416">
        <v>53.3150120233596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0.03</v>
      </c>
      <c r="AM416" t="s">
        <v>3166</v>
      </c>
      <c r="AN416">
        <v>-4.47</v>
      </c>
      <c r="AO416" t="s">
        <v>3165</v>
      </c>
      <c r="AP416">
        <v>-2.5242472780789998E-3</v>
      </c>
      <c r="AQ416">
        <f>(Table2[[#This Row],[Sharpe Ratio]]-AVERAGE(Table2[Sharpe Ratio]))/_xlfn.STDEV.P(Table2[Sharpe Ratio])</f>
        <v>-0.74266293880019696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-2.6534657200954106</v>
      </c>
      <c r="AS416">
        <f>_xlfn.RANK.AVG(Table2[[#This Row],[1Y Return vs Nifty Z-Score]],Table2[1Y Return vs Nifty Z-Score])</f>
        <v>320</v>
      </c>
      <c r="AT416">
        <f>_xlfn.RANK.AVG(Table2[[#This Row],[6M Return vs Nifty Z-Score]],Table2[6M Return vs Nifty Z-Score])</f>
        <v>307</v>
      </c>
      <c r="AU416">
        <f>_xlfn.RANK.AVG(Table2[[#This Row],[Sharpe Ratio Z-Score]],Table2[Sharpe Ratio Z-Score])</f>
        <v>568</v>
      </c>
      <c r="AV416">
        <f>(Table2[[#This Row],[Rank 1Y]]+Table2[[#This Row],[Rank 6M]]+Table2[[#This Row],[Rank Sharpe]])/3</f>
        <v>398.33333333333331</v>
      </c>
    </row>
    <row r="417" spans="1:48" x14ac:dyDescent="0.3">
      <c r="A417" t="s">
        <v>413</v>
      </c>
      <c r="B417" t="s">
        <v>414</v>
      </c>
      <c r="C417" t="s">
        <v>3120</v>
      </c>
      <c r="D417" t="s">
        <v>405</v>
      </c>
      <c r="E417">
        <v>54981.198384752002</v>
      </c>
      <c r="F417">
        <v>211.04</v>
      </c>
      <c r="G417">
        <v>-4.4220645655443702</v>
      </c>
      <c r="H417">
        <f>(Table2[[#This Row],[1Y Return vs Nifty]]-AVERAGE(Table2[1Y Return vs Nifty]))/_xlfn.STDEV.P(Table2[1Y Return vs Nifty])</f>
        <v>-0.48146500024931321</v>
      </c>
      <c r="I417">
        <v>-3.65650216250889</v>
      </c>
      <c r="J417">
        <f>(Table2[[#This Row],[1M Return vs Nifty]]-AVERAGE(Table2[1M Return vs Nifty]))/_xlfn.STDEV.P(Table2[1M Return vs Nifty])</f>
        <v>-0.23985833778611107</v>
      </c>
      <c r="K417">
        <v>-11.922386550271201</v>
      </c>
      <c r="L417">
        <f>(Table2[[#This Row],[6M Return vs Nifty]]-AVERAGE(Table2[6M Return vs Nifty]))/_xlfn.STDEV.P(Table2[6M Return vs Nifty])</f>
        <v>-0.56349731069643505</v>
      </c>
      <c r="M417">
        <v>-5.8055562908169804</v>
      </c>
      <c r="N417">
        <f>(Table2[[#This Row],[1W Return vs Nifty]]-AVERAGE(Table2[1W Return vs Nifty]))/_xlfn.STDEV.P(Table2[1W Return vs Nifty])</f>
        <v>-0.32163554924723803</v>
      </c>
      <c r="O417">
        <v>222.02</v>
      </c>
      <c r="P417">
        <v>223.34906691474899</v>
      </c>
      <c r="Q417">
        <v>210.94357900454199</v>
      </c>
      <c r="R417">
        <v>32.472257830474597</v>
      </c>
      <c r="S417" s="1">
        <f>(Table2[[#This Row],[Close Price]]-Table2[[#This Row],[20D EMA]])/Table2[[#This Row],[20D EMA]]</f>
        <v>-4.9455004053688939E-2</v>
      </c>
      <c r="T417" s="1">
        <f>(Table2[[#This Row],[Close Price]]-Table2[[#This Row],[50D EMA]])/Table2[[#This Row],[50D EMA]]</f>
        <v>-5.5111342459502166E-2</v>
      </c>
      <c r="U417" s="1">
        <f>(Table2[[#This Row],[Close Price]]-Table2[[#This Row],[200D EMA]])/Table2[[#This Row],[200D EMA]]</f>
        <v>4.5709376845231247E-4</v>
      </c>
      <c r="V417">
        <v>0.54199824364819504</v>
      </c>
      <c r="W417">
        <v>205.97</v>
      </c>
      <c r="X417">
        <v>214.19</v>
      </c>
      <c r="Y417">
        <v>205.97</v>
      </c>
      <c r="Z417">
        <v>223.05</v>
      </c>
      <c r="AA417">
        <v>205.97</v>
      </c>
      <c r="AB417">
        <v>244</v>
      </c>
      <c r="AC417" s="1">
        <f>(Table2[[#This Row],[Close Price]]/Table2[[#This Row],[Day Low]])-1</f>
        <v>2.4615235228431231E-2</v>
      </c>
      <c r="AD417" s="1">
        <f>(Table2[[#This Row],[Day High]]/Table2[[#This Row],[Close Price]])-1</f>
        <v>1.4926080363912186E-2</v>
      </c>
      <c r="AE417" s="1">
        <f>(Table2[[#This Row],[Close Price]]/Table2[[#This Row],[Current Week Low]])-1</f>
        <v>2.4615235228431231E-2</v>
      </c>
      <c r="AF417" s="1">
        <f>(Table2[[#This Row],[Current Week High]]/Table2[[#This Row],[Close Price]])-1</f>
        <v>5.6908642911296603E-2</v>
      </c>
      <c r="AG417" s="1">
        <f>(Table2[[#This Row],[Close Price]]/Table2[[#This Row],[Current Month Low]])-1</f>
        <v>2.4615235228431231E-2</v>
      </c>
      <c r="AH417" s="1">
        <f>(Table2[[#This Row],[Current Month High]]/Table2[[#This Row],[Close Price]])-1</f>
        <v>0.15617892342683848</v>
      </c>
      <c r="AI417">
        <v>16.992039423805899</v>
      </c>
      <c r="AJ417">
        <v>36.154838709677399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-0.02</v>
      </c>
      <c r="AM417" t="s">
        <v>3165</v>
      </c>
      <c r="AN417">
        <v>-6.27</v>
      </c>
      <c r="AO417" t="s">
        <v>3165</v>
      </c>
      <c r="AP417">
        <v>0.10308513995282199</v>
      </c>
      <c r="AQ417">
        <f>(Table2[[#This Row],[Sharpe Ratio]]-AVERAGE(Table2[Sharpe Ratio]))/_xlfn.STDEV.P(Table2[Sharpe Ratio])</f>
        <v>0.49989018945453428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471</v>
      </c>
      <c r="AT417">
        <f>_xlfn.RANK.AVG(Table2[[#This Row],[6M Return vs Nifty Z-Score]],Table2[6M Return vs Nifty Z-Score])</f>
        <v>509</v>
      </c>
      <c r="AU417">
        <f>_xlfn.RANK.AVG(Table2[[#This Row],[Sharpe Ratio Z-Score]],Table2[Sharpe Ratio Z-Score])</f>
        <v>217</v>
      </c>
      <c r="AV417">
        <f>(Table2[[#This Row],[Rank 1Y]]+Table2[[#This Row],[Rank 6M]]+Table2[[#This Row],[Rank Sharpe]])/3</f>
        <v>399</v>
      </c>
    </row>
    <row r="418" spans="1:48" x14ac:dyDescent="0.3">
      <c r="A418" t="s">
        <v>1139</v>
      </c>
      <c r="B418" t="s">
        <v>1140</v>
      </c>
      <c r="C418" t="s">
        <v>3132</v>
      </c>
      <c r="D418" t="s">
        <v>518</v>
      </c>
      <c r="E418">
        <v>10605.3868862</v>
      </c>
      <c r="F418">
        <v>331.6</v>
      </c>
      <c r="G418">
        <v>-3.2736907681860501</v>
      </c>
      <c r="H418">
        <f>(Table2[[#This Row],[1Y Return vs Nifty]]-AVERAGE(Table2[1Y Return vs Nifty]))/_xlfn.STDEV.P(Table2[1Y Return vs Nifty])</f>
        <v>-0.46180732303663707</v>
      </c>
      <c r="I418">
        <v>2.1174956127484799</v>
      </c>
      <c r="J418">
        <f>(Table2[[#This Row],[1M Return vs Nifty]]-AVERAGE(Table2[1M Return vs Nifty]))/_xlfn.STDEV.P(Table2[1M Return vs Nifty])</f>
        <v>0.42432637566401649</v>
      </c>
      <c r="K418">
        <v>8.1789811527597003</v>
      </c>
      <c r="L418">
        <f>(Table2[[#This Row],[6M Return vs Nifty]]-AVERAGE(Table2[6M Return vs Nifty]))/_xlfn.STDEV.P(Table2[6M Return vs Nifty])</f>
        <v>0.12832772531569228</v>
      </c>
      <c r="M418">
        <v>-3.93466918859415</v>
      </c>
      <c r="N418">
        <f>(Table2[[#This Row],[1W Return vs Nifty]]-AVERAGE(Table2[1W Return vs Nifty]))/_xlfn.STDEV.P(Table2[1W Return vs Nifty])</f>
        <v>4.6786210122403055E-2</v>
      </c>
      <c r="O418">
        <v>348.92</v>
      </c>
      <c r="P418">
        <v>341.54201283187098</v>
      </c>
      <c r="Q418">
        <v>313.30772285051</v>
      </c>
      <c r="R418">
        <v>26.259290731071999</v>
      </c>
      <c r="S418" s="1">
        <f>(Table2[[#This Row],[Close Price]]-Table2[[#This Row],[20D EMA]])/Table2[[#This Row],[20D EMA]]</f>
        <v>-4.963888570445945E-2</v>
      </c>
      <c r="T418" s="1">
        <f>(Table2[[#This Row],[Close Price]]-Table2[[#This Row],[50D EMA]])/Table2[[#This Row],[50D EMA]]</f>
        <v>-2.910919435485395E-2</v>
      </c>
      <c r="U418" s="1">
        <f>(Table2[[#This Row],[Close Price]]-Table2[[#This Row],[200D EMA]])/Table2[[#This Row],[200D EMA]]</f>
        <v>5.838438000527009E-2</v>
      </c>
      <c r="V418">
        <v>0.35371703055092801</v>
      </c>
      <c r="W418">
        <v>329.2</v>
      </c>
      <c r="X418">
        <v>341.15</v>
      </c>
      <c r="Y418">
        <v>329.2</v>
      </c>
      <c r="Z418">
        <v>350.3</v>
      </c>
      <c r="AA418">
        <v>329.2</v>
      </c>
      <c r="AB418">
        <v>374.95</v>
      </c>
      <c r="AC418" s="1">
        <f>(Table2[[#This Row],[Close Price]]/Table2[[#This Row],[Day Low]])-1</f>
        <v>7.290400972053579E-3</v>
      </c>
      <c r="AD418" s="1">
        <f>(Table2[[#This Row],[Day High]]/Table2[[#This Row],[Close Price]])-1</f>
        <v>2.8799758745476245E-2</v>
      </c>
      <c r="AE418" s="1">
        <f>(Table2[[#This Row],[Close Price]]/Table2[[#This Row],[Current Week Low]])-1</f>
        <v>7.290400972053579E-3</v>
      </c>
      <c r="AF418" s="1">
        <f>(Table2[[#This Row],[Current Week High]]/Table2[[#This Row],[Close Price]])-1</f>
        <v>5.6393244873341297E-2</v>
      </c>
      <c r="AG418" s="1">
        <f>(Table2[[#This Row],[Close Price]]/Table2[[#This Row],[Current Month Low]])-1</f>
        <v>7.290400972053579E-3</v>
      </c>
      <c r="AH418" s="1">
        <f>(Table2[[#This Row],[Current Month High]]/Table2[[#This Row],[Close Price]])-1</f>
        <v>0.130729794933655</v>
      </c>
      <c r="AI418">
        <v>20.9288299155609</v>
      </c>
      <c r="AJ418">
        <v>36.685902720527601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0.04</v>
      </c>
      <c r="AM418" t="s">
        <v>3166</v>
      </c>
      <c r="AN418">
        <v>-4.66</v>
      </c>
      <c r="AO418" t="s">
        <v>3165</v>
      </c>
      <c r="AP418">
        <v>2.3533017559871E-2</v>
      </c>
      <c r="AQ418">
        <f>(Table2[[#This Row],[Sharpe Ratio]]-AVERAGE(Table2[Sharpe Ratio]))/_xlfn.STDEV.P(Table2[Sharpe Ratio])</f>
        <v>-0.4360847378741034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-0.29845174980862865</v>
      </c>
      <c r="AS418">
        <f>_xlfn.RANK.AVG(Table2[[#This Row],[1Y Return vs Nifty Z-Score]],Table2[1Y Return vs Nifty Z-Score])</f>
        <v>464</v>
      </c>
      <c r="AT418">
        <f>_xlfn.RANK.AVG(Table2[[#This Row],[6M Return vs Nifty Z-Score]],Table2[6M Return vs Nifty Z-Score])</f>
        <v>284</v>
      </c>
      <c r="AU418">
        <f>_xlfn.RANK.AVG(Table2[[#This Row],[Sharpe Ratio Z-Score]],Table2[Sharpe Ratio Z-Score])</f>
        <v>449</v>
      </c>
      <c r="AV418">
        <f>(Table2[[#This Row],[Rank 1Y]]+Table2[[#This Row],[Rank 6M]]+Table2[[#This Row],[Rank Sharpe]])/3</f>
        <v>399</v>
      </c>
    </row>
    <row r="419" spans="1:48" x14ac:dyDescent="0.3">
      <c r="A419" t="s">
        <v>539</v>
      </c>
      <c r="B419" t="s">
        <v>540</v>
      </c>
      <c r="C419" t="s">
        <v>3134</v>
      </c>
      <c r="D419" t="s">
        <v>265</v>
      </c>
      <c r="E419">
        <v>37306.224574319996</v>
      </c>
      <c r="F419">
        <v>2735.2</v>
      </c>
      <c r="G419">
        <v>8.73429995813731</v>
      </c>
      <c r="H419">
        <f>(Table2[[#This Row],[1Y Return vs Nifty]]-AVERAGE(Table2[1Y Return vs Nifty]))/_xlfn.STDEV.P(Table2[1Y Return vs Nifty])</f>
        <v>-0.25625647694987336</v>
      </c>
      <c r="I419">
        <v>-1.1276844178950201</v>
      </c>
      <c r="J419">
        <f>(Table2[[#This Row],[1M Return vs Nifty]]-AVERAGE(Table2[1M Return vs Nifty]))/_xlfn.STDEV.P(Table2[1M Return vs Nifty])</f>
        <v>5.103233353893883E-2</v>
      </c>
      <c r="K419">
        <v>6.1077620284617096</v>
      </c>
      <c r="L419">
        <f>(Table2[[#This Row],[6M Return vs Nifty]]-AVERAGE(Table2[6M Return vs Nifty]))/_xlfn.STDEV.P(Table2[6M Return vs Nifty])</f>
        <v>5.7042961690359086E-2</v>
      </c>
      <c r="M419">
        <v>-7.5374713612453599</v>
      </c>
      <c r="N419">
        <f>(Table2[[#This Row],[1W Return vs Nifty]]-AVERAGE(Table2[1W Return vs Nifty]))/_xlfn.STDEV.P(Table2[1W Return vs Nifty])</f>
        <v>-0.66269044057013626</v>
      </c>
      <c r="O419">
        <v>2829.06</v>
      </c>
      <c r="P419">
        <v>2842.3956785231599</v>
      </c>
      <c r="Q419">
        <v>2602.5965642883398</v>
      </c>
      <c r="R419">
        <v>40.767514175788001</v>
      </c>
      <c r="S419" s="1">
        <f>(Table2[[#This Row],[Close Price]]-Table2[[#This Row],[20D EMA]])/Table2[[#This Row],[20D EMA]]</f>
        <v>-3.317709769322677E-2</v>
      </c>
      <c r="T419" s="1">
        <f>(Table2[[#This Row],[Close Price]]-Table2[[#This Row],[50D EMA]])/Table2[[#This Row],[50D EMA]]</f>
        <v>-3.7713144349718515E-2</v>
      </c>
      <c r="U419" s="1">
        <f>(Table2[[#This Row],[Close Price]]-Table2[[#This Row],[200D EMA]])/Table2[[#This Row],[200D EMA]]</f>
        <v>5.0950438316558461E-2</v>
      </c>
      <c r="V419">
        <v>0.93064059488935602</v>
      </c>
      <c r="W419">
        <v>2640</v>
      </c>
      <c r="X419">
        <v>2784.45</v>
      </c>
      <c r="Y419">
        <v>2640</v>
      </c>
      <c r="Z419">
        <v>2858</v>
      </c>
      <c r="AA419">
        <v>2640</v>
      </c>
      <c r="AB419">
        <v>3011.15</v>
      </c>
      <c r="AC419" s="1">
        <f>(Table2[[#This Row],[Close Price]]/Table2[[#This Row],[Day Low]])-1</f>
        <v>3.6060606060605904E-2</v>
      </c>
      <c r="AD419" s="1">
        <f>(Table2[[#This Row],[Day High]]/Table2[[#This Row],[Close Price]])-1</f>
        <v>1.8005995905235439E-2</v>
      </c>
      <c r="AE419" s="1">
        <f>(Table2[[#This Row],[Close Price]]/Table2[[#This Row],[Current Week Low]])-1</f>
        <v>3.6060606060605904E-2</v>
      </c>
      <c r="AF419" s="1">
        <f>(Table2[[#This Row],[Current Week High]]/Table2[[#This Row],[Close Price]])-1</f>
        <v>4.489616847031308E-2</v>
      </c>
      <c r="AG419" s="1">
        <f>(Table2[[#This Row],[Close Price]]/Table2[[#This Row],[Current Month Low]])-1</f>
        <v>3.6060606060605904E-2</v>
      </c>
      <c r="AH419" s="1">
        <f>(Table2[[#This Row],[Current Month High]]/Table2[[#This Row],[Close Price]])-1</f>
        <v>0.10088841766598433</v>
      </c>
      <c r="AI419">
        <v>15.859900555717999</v>
      </c>
      <c r="AJ419">
        <v>42.321200926190897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-0.05</v>
      </c>
      <c r="AM419" t="s">
        <v>3165</v>
      </c>
      <c r="AN419">
        <v>-0.99</v>
      </c>
      <c r="AO419" t="s">
        <v>3165</v>
      </c>
      <c r="AP419">
        <v>2.1449133701349999E-3</v>
      </c>
      <c r="AQ419">
        <f>(Table2[[#This Row],[Sharpe Ratio]]-AVERAGE(Table2[Sharpe Ratio]))/_xlfn.STDEV.P(Table2[Sharpe Ratio])</f>
        <v>-0.68772766910605909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385</v>
      </c>
      <c r="AT419">
        <f>_xlfn.RANK.AVG(Table2[[#This Row],[6M Return vs Nifty Z-Score]],Table2[6M Return vs Nifty Z-Score])</f>
        <v>312</v>
      </c>
      <c r="AU419">
        <f>_xlfn.RANK.AVG(Table2[[#This Row],[Sharpe Ratio Z-Score]],Table2[Sharpe Ratio Z-Score])</f>
        <v>502</v>
      </c>
      <c r="AV419">
        <f>(Table2[[#This Row],[Rank 1Y]]+Table2[[#This Row],[Rank 6M]]+Table2[[#This Row],[Rank Sharpe]])/3</f>
        <v>399.66666666666669</v>
      </c>
    </row>
    <row r="420" spans="1:48" x14ac:dyDescent="0.3">
      <c r="A420" t="s">
        <v>693</v>
      </c>
      <c r="B420" t="s">
        <v>694</v>
      </c>
      <c r="C420" t="s">
        <v>3129</v>
      </c>
      <c r="D420" t="s">
        <v>295</v>
      </c>
      <c r="E420">
        <v>25511.061130955</v>
      </c>
      <c r="F420">
        <v>396.35</v>
      </c>
      <c r="G420">
        <v>14.951429123324299</v>
      </c>
      <c r="H420">
        <f>(Table2[[#This Row],[1Y Return vs Nifty]]-AVERAGE(Table2[1Y Return vs Nifty]))/_xlfn.STDEV.P(Table2[1Y Return vs Nifty])</f>
        <v>-0.14983266390232924</v>
      </c>
      <c r="I420">
        <v>-4.75408891227704</v>
      </c>
      <c r="J420">
        <f>(Table2[[#This Row],[1M Return vs Nifty]]-AVERAGE(Table2[1M Return vs Nifty]))/_xlfn.STDEV.P(Table2[1M Return vs Nifty])</f>
        <v>-0.36611407415049191</v>
      </c>
      <c r="K420">
        <v>19.4628435950181</v>
      </c>
      <c r="L420">
        <f>(Table2[[#This Row],[6M Return vs Nifty]]-AVERAGE(Table2[6M Return vs Nifty]))/_xlfn.STDEV.P(Table2[6M Return vs Nifty])</f>
        <v>0.51668232166956352</v>
      </c>
      <c r="M420">
        <v>-3.5073351194609099</v>
      </c>
      <c r="N420">
        <f>(Table2[[#This Row],[1W Return vs Nifty]]-AVERAGE(Table2[1W Return vs Nifty]))/_xlfn.STDEV.P(Table2[1W Return vs Nifty])</f>
        <v>0.13093835880181839</v>
      </c>
      <c r="O420">
        <v>422.17</v>
      </c>
      <c r="P420">
        <v>431.19174247176301</v>
      </c>
      <c r="Q420">
        <v>388.61208294142898</v>
      </c>
      <c r="R420">
        <v>18.898543124302002</v>
      </c>
      <c r="S420" s="1">
        <f>(Table2[[#This Row],[Close Price]]-Table2[[#This Row],[20D EMA]])/Table2[[#This Row],[20D EMA]]</f>
        <v>-6.1160196129521262E-2</v>
      </c>
      <c r="T420" s="1">
        <f>(Table2[[#This Row],[Close Price]]-Table2[[#This Row],[50D EMA]])/Table2[[#This Row],[50D EMA]]</f>
        <v>-8.0803362031091369E-2</v>
      </c>
      <c r="U420" s="1">
        <f>(Table2[[#This Row],[Close Price]]-Table2[[#This Row],[200D EMA]])/Table2[[#This Row],[200D EMA]]</f>
        <v>1.9911673872830375E-2</v>
      </c>
      <c r="V420">
        <v>0.67020808812055799</v>
      </c>
      <c r="W420">
        <v>394.85</v>
      </c>
      <c r="X420">
        <v>406.75</v>
      </c>
      <c r="Y420">
        <v>394.85</v>
      </c>
      <c r="Z420">
        <v>415.25</v>
      </c>
      <c r="AA420">
        <v>394.85</v>
      </c>
      <c r="AB420">
        <v>446.65</v>
      </c>
      <c r="AC420" s="1">
        <f>(Table2[[#This Row],[Close Price]]/Table2[[#This Row],[Day Low]])-1</f>
        <v>3.7989109788527653E-3</v>
      </c>
      <c r="AD420" s="1">
        <f>(Table2[[#This Row],[Day High]]/Table2[[#This Row],[Close Price]])-1</f>
        <v>2.6239434842941778E-2</v>
      </c>
      <c r="AE420" s="1">
        <f>(Table2[[#This Row],[Close Price]]/Table2[[#This Row],[Current Week Low]])-1</f>
        <v>3.7989109788527653E-3</v>
      </c>
      <c r="AF420" s="1">
        <f>(Table2[[#This Row],[Current Week High]]/Table2[[#This Row],[Close Price]])-1</f>
        <v>4.7685126781884746E-2</v>
      </c>
      <c r="AG420" s="1">
        <f>(Table2[[#This Row],[Close Price]]/Table2[[#This Row],[Current Month Low]])-1</f>
        <v>3.7989109788527653E-3</v>
      </c>
      <c r="AH420" s="1">
        <f>(Table2[[#This Row],[Current Month High]]/Table2[[#This Row],[Close Price]])-1</f>
        <v>0.12690803582692056</v>
      </c>
      <c r="AI420">
        <v>22.114292922921599</v>
      </c>
      <c r="AJ420">
        <v>51.712918660287002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</v>
      </c>
      <c r="AM420" t="s">
        <v>3165</v>
      </c>
      <c r="AN420">
        <v>-6.81</v>
      </c>
      <c r="AO420" t="s">
        <v>3165</v>
      </c>
      <c r="AP420">
        <v>-5.7863362646803002E-2</v>
      </c>
      <c r="AQ420">
        <f>(Table2[[#This Row],[Sharpe Ratio]]-AVERAGE(Table2[Sharpe Ratio]))/_xlfn.STDEV.P(Table2[Sharpe Ratio])</f>
        <v>-1.3937583832413138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355</v>
      </c>
      <c r="AT420">
        <f>_xlfn.RANK.AVG(Table2[[#This Row],[6M Return vs Nifty Z-Score]],Table2[6M Return vs Nifty Z-Score])</f>
        <v>168</v>
      </c>
      <c r="AU420">
        <f>_xlfn.RANK.AVG(Table2[[#This Row],[Sharpe Ratio Z-Score]],Table2[Sharpe Ratio Z-Score])</f>
        <v>676</v>
      </c>
      <c r="AV420">
        <f>(Table2[[#This Row],[Rank 1Y]]+Table2[[#This Row],[Rank 6M]]+Table2[[#This Row],[Rank Sharpe]])/3</f>
        <v>399.66666666666669</v>
      </c>
    </row>
    <row r="421" spans="1:48" x14ac:dyDescent="0.3">
      <c r="A421" t="s">
        <v>672</v>
      </c>
      <c r="B421" t="s">
        <v>673</v>
      </c>
      <c r="C421" t="s">
        <v>3131</v>
      </c>
      <c r="D421" t="s">
        <v>275</v>
      </c>
      <c r="E421">
        <v>26677.9671760399</v>
      </c>
      <c r="F421">
        <v>1401.55</v>
      </c>
      <c r="G421">
        <v>0.47683956956628298</v>
      </c>
      <c r="H421">
        <f>(Table2[[#This Row],[1Y Return vs Nifty]]-AVERAGE(Table2[1Y Return vs Nifty]))/_xlfn.STDEV.P(Table2[1Y Return vs Nifty])</f>
        <v>-0.3976063503868929</v>
      </c>
      <c r="I421">
        <v>-0.36687057154259101</v>
      </c>
      <c r="J421">
        <f>(Table2[[#This Row],[1M Return vs Nifty]]-AVERAGE(Table2[1M Return vs Nifty]))/_xlfn.STDEV.P(Table2[1M Return vs Nifty])</f>
        <v>0.13854898079049641</v>
      </c>
      <c r="K421">
        <v>-2.2382289223463601</v>
      </c>
      <c r="L421">
        <f>(Table2[[#This Row],[6M Return vs Nifty]]-AVERAGE(Table2[6M Return vs Nifty]))/_xlfn.STDEV.P(Table2[6M Return vs Nifty])</f>
        <v>-0.23019945760179084</v>
      </c>
      <c r="M421">
        <v>-3.8842881819740298</v>
      </c>
      <c r="N421">
        <f>(Table2[[#This Row],[1W Return vs Nifty]]-AVERAGE(Table2[1W Return vs Nifty]))/_xlfn.STDEV.P(Table2[1W Return vs Nifty])</f>
        <v>5.6707417594379889E-2</v>
      </c>
      <c r="O421">
        <v>1467.35</v>
      </c>
      <c r="P421">
        <v>1505.45919283337</v>
      </c>
      <c r="Q421">
        <v>1443.1656304031701</v>
      </c>
      <c r="R421">
        <v>28.0497801417077</v>
      </c>
      <c r="S421" s="1">
        <f>(Table2[[#This Row],[Close Price]]-Table2[[#This Row],[20D EMA]])/Table2[[#This Row],[20D EMA]]</f>
        <v>-4.4842743721675099E-2</v>
      </c>
      <c r="T421" s="1">
        <f>(Table2[[#This Row],[Close Price]]-Table2[[#This Row],[50D EMA]])/Table2[[#This Row],[50D EMA]]</f>
        <v>-6.9021593762236988E-2</v>
      </c>
      <c r="U421" s="1">
        <f>(Table2[[#This Row],[Close Price]]-Table2[[#This Row],[200D EMA]])/Table2[[#This Row],[200D EMA]]</f>
        <v>-2.883635081549454E-2</v>
      </c>
      <c r="V421">
        <v>0.86643493903081503</v>
      </c>
      <c r="W421">
        <v>1388.05</v>
      </c>
      <c r="X421">
        <v>1428.15</v>
      </c>
      <c r="Y421">
        <v>1388.05</v>
      </c>
      <c r="Z421">
        <v>1492.85</v>
      </c>
      <c r="AA421">
        <v>1387.6</v>
      </c>
      <c r="AB421">
        <v>1536.75</v>
      </c>
      <c r="AC421" s="1">
        <f>(Table2[[#This Row],[Close Price]]/Table2[[#This Row],[Day Low]])-1</f>
        <v>9.7258744281545351E-3</v>
      </c>
      <c r="AD421" s="1">
        <f>(Table2[[#This Row],[Day High]]/Table2[[#This Row],[Close Price]])-1</f>
        <v>1.8978987549498783E-2</v>
      </c>
      <c r="AE421" s="1">
        <f>(Table2[[#This Row],[Close Price]]/Table2[[#This Row],[Current Week Low]])-1</f>
        <v>9.7258744281545351E-3</v>
      </c>
      <c r="AF421" s="1">
        <f>(Table2[[#This Row],[Current Week High]]/Table2[[#This Row],[Close Price]])-1</f>
        <v>6.514216403267814E-2</v>
      </c>
      <c r="AG421" s="1">
        <f>(Table2[[#This Row],[Close Price]]/Table2[[#This Row],[Current Month Low]])-1</f>
        <v>1.0053329489766449E-2</v>
      </c>
      <c r="AH421" s="1">
        <f>(Table2[[#This Row],[Current Month High]]/Table2[[#This Row],[Close Price]])-1</f>
        <v>9.6464628447076484E-2</v>
      </c>
      <c r="AI421">
        <v>31.365274160750602</v>
      </c>
      <c r="AJ421">
        <v>36.656591263650498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</v>
      </c>
      <c r="AM421" t="s">
        <v>3165</v>
      </c>
      <c r="AN421">
        <v>-1.48</v>
      </c>
      <c r="AO421" t="s">
        <v>3165</v>
      </c>
      <c r="AP421">
        <v>5.1396660894489E-2</v>
      </c>
      <c r="AQ421">
        <f>(Table2[[#This Row],[Sharpe Ratio]]-AVERAGE(Table2[Sharpe Ratio]))/_xlfn.STDEV.P(Table2[Sharpe Ratio])</f>
        <v>-0.1082534901242502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436</v>
      </c>
      <c r="AT421">
        <f>_xlfn.RANK.AVG(Table2[[#This Row],[6M Return vs Nifty Z-Score]],Table2[6M Return vs Nifty Z-Score])</f>
        <v>401</v>
      </c>
      <c r="AU421">
        <f>_xlfn.RANK.AVG(Table2[[#This Row],[Sharpe Ratio Z-Score]],Table2[Sharpe Ratio Z-Score])</f>
        <v>363</v>
      </c>
      <c r="AV421">
        <f>(Table2[[#This Row],[Rank 1Y]]+Table2[[#This Row],[Rank 6M]]+Table2[[#This Row],[Rank Sharpe]])/3</f>
        <v>400</v>
      </c>
    </row>
    <row r="422" spans="1:48" x14ac:dyDescent="0.3">
      <c r="A422" t="s">
        <v>2059</v>
      </c>
      <c r="B422" t="s">
        <v>2060</v>
      </c>
      <c r="C422" t="s">
        <v>3134</v>
      </c>
      <c r="D422" t="s">
        <v>265</v>
      </c>
      <c r="E422">
        <v>3047.0704512000002</v>
      </c>
      <c r="F422">
        <v>297.60000000000002</v>
      </c>
      <c r="G422">
        <v>22.406912629667598</v>
      </c>
      <c r="H422">
        <f>(Table2[[#This Row],[1Y Return vs Nifty]]-AVERAGE(Table2[1Y Return vs Nifty]))/_xlfn.STDEV.P(Table2[1Y Return vs Nifty])</f>
        <v>-2.221090122430322E-2</v>
      </c>
      <c r="I422">
        <v>-8.0391639104820403</v>
      </c>
      <c r="J422">
        <f>(Table2[[#This Row],[1M Return vs Nifty]]-AVERAGE(Table2[1M Return vs Nifty]))/_xlfn.STDEV.P(Table2[1M Return vs Nifty])</f>
        <v>-0.7439972464812451</v>
      </c>
      <c r="K422">
        <v>-2.1349632840096699</v>
      </c>
      <c r="L422">
        <f>(Table2[[#This Row],[6M Return vs Nifty]]-AVERAGE(Table2[6M Return vs Nifty]))/_xlfn.STDEV.P(Table2[6M Return vs Nifty])</f>
        <v>-0.22664538332104803</v>
      </c>
      <c r="M422">
        <v>-6.1138304495079403</v>
      </c>
      <c r="N422">
        <f>(Table2[[#This Row],[1W Return vs Nifty]]-AVERAGE(Table2[1W Return vs Nifty]))/_xlfn.STDEV.P(Table2[1W Return vs Nifty])</f>
        <v>-0.38234199581912326</v>
      </c>
      <c r="O422">
        <v>313.81</v>
      </c>
      <c r="P422">
        <v>319.60285081935098</v>
      </c>
      <c r="Q422">
        <v>288.07534535170799</v>
      </c>
      <c r="R422">
        <v>35.183395032819199</v>
      </c>
      <c r="S422" s="1">
        <f>(Table2[[#This Row],[Close Price]]-Table2[[#This Row],[20D EMA]])/Table2[[#This Row],[20D EMA]]</f>
        <v>-5.1655460310378827E-2</v>
      </c>
      <c r="T422" s="1">
        <f>(Table2[[#This Row],[Close Price]]-Table2[[#This Row],[50D EMA]])/Table2[[#This Row],[50D EMA]]</f>
        <v>-6.8844350927857081E-2</v>
      </c>
      <c r="U422" s="1">
        <f>(Table2[[#This Row],[Close Price]]-Table2[[#This Row],[200D EMA]])/Table2[[#This Row],[200D EMA]]</f>
        <v>3.3063067707732791E-2</v>
      </c>
      <c r="V422">
        <v>0.48444831395771598</v>
      </c>
      <c r="W422">
        <v>285.14999999999998</v>
      </c>
      <c r="X422">
        <v>301</v>
      </c>
      <c r="Y422">
        <v>284.25</v>
      </c>
      <c r="Z422">
        <v>312.05</v>
      </c>
      <c r="AA422">
        <v>284.25</v>
      </c>
      <c r="AB422">
        <v>337</v>
      </c>
      <c r="AC422" s="1">
        <f>(Table2[[#This Row],[Close Price]]/Table2[[#This Row],[Day Low]])-1</f>
        <v>4.366123093108909E-2</v>
      </c>
      <c r="AD422" s="1">
        <f>(Table2[[#This Row],[Day High]]/Table2[[#This Row],[Close Price]])-1</f>
        <v>1.1424731182795522E-2</v>
      </c>
      <c r="AE422" s="1">
        <f>(Table2[[#This Row],[Close Price]]/Table2[[#This Row],[Current Week Low]])-1</f>
        <v>4.696569920844329E-2</v>
      </c>
      <c r="AF422" s="1">
        <f>(Table2[[#This Row],[Current Week High]]/Table2[[#This Row],[Close Price]])-1</f>
        <v>4.8555107526881747E-2</v>
      </c>
      <c r="AG422" s="1">
        <f>(Table2[[#This Row],[Close Price]]/Table2[[#This Row],[Current Month Low]])-1</f>
        <v>4.696569920844329E-2</v>
      </c>
      <c r="AH422" s="1">
        <f>(Table2[[#This Row],[Current Month High]]/Table2[[#This Row],[Close Price]])-1</f>
        <v>0.13239247311827951</v>
      </c>
      <c r="AI422">
        <v>21.925403225806399</v>
      </c>
      <c r="AJ422">
        <v>57.752451630002597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-0.03</v>
      </c>
      <c r="AM422" t="s">
        <v>3165</v>
      </c>
      <c r="AN422">
        <v>-2.15</v>
      </c>
      <c r="AO422" t="s">
        <v>3165</v>
      </c>
      <c r="AP422">
        <v>3.8820124452400003E-4</v>
      </c>
      <c r="AQ422">
        <f>(Table2[[#This Row],[Sharpe Ratio]]-AVERAGE(Table2[Sharpe Ratio]))/_xlfn.STDEV.P(Table2[Sharpe Ratio])</f>
        <v>-0.70839636347456758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296</v>
      </c>
      <c r="AT422">
        <f>_xlfn.RANK.AVG(Table2[[#This Row],[6M Return vs Nifty Z-Score]],Table2[6M Return vs Nifty Z-Score])</f>
        <v>399</v>
      </c>
      <c r="AU422">
        <f>_xlfn.RANK.AVG(Table2[[#This Row],[Sharpe Ratio Z-Score]],Table2[Sharpe Ratio Z-Score])</f>
        <v>505</v>
      </c>
      <c r="AV422">
        <f>(Table2[[#This Row],[Rank 1Y]]+Table2[[#This Row],[Rank 6M]]+Table2[[#This Row],[Rank Sharpe]])/3</f>
        <v>400</v>
      </c>
    </row>
    <row r="423" spans="1:48" x14ac:dyDescent="0.3">
      <c r="A423" t="s">
        <v>75</v>
      </c>
      <c r="B423" t="s">
        <v>76</v>
      </c>
      <c r="C423" t="s">
        <v>3128</v>
      </c>
      <c r="D423" t="s">
        <v>77</v>
      </c>
      <c r="E423">
        <v>309906.94952332502</v>
      </c>
      <c r="F423">
        <v>10753.05</v>
      </c>
      <c r="G423">
        <v>2.4332446613399301</v>
      </c>
      <c r="H423">
        <f>(Table2[[#This Row],[1Y Return vs Nifty]]-AVERAGE(Table2[1Y Return vs Nifty]))/_xlfn.STDEV.P(Table2[1Y Return vs Nifty])</f>
        <v>-0.36411692396512096</v>
      </c>
      <c r="I423">
        <v>-2.73549612144445</v>
      </c>
      <c r="J423">
        <f>(Table2[[#This Row],[1M Return vs Nifty]]-AVERAGE(Table2[1M Return vs Nifty]))/_xlfn.STDEV.P(Table2[1M Return vs Nifty])</f>
        <v>-0.13391473384300864</v>
      </c>
      <c r="K423">
        <v>3.54855215772543</v>
      </c>
      <c r="L423">
        <f>(Table2[[#This Row],[6M Return vs Nifty]]-AVERAGE(Table2[6M Return vs Nifty]))/_xlfn.STDEV.P(Table2[6M Return vs Nifty])</f>
        <v>-3.1036888752740729E-2</v>
      </c>
      <c r="M423">
        <v>-2.8135114932838401</v>
      </c>
      <c r="N423">
        <f>(Table2[[#This Row],[1W Return vs Nifty]]-AVERAGE(Table2[1W Return vs Nifty]))/_xlfn.STDEV.P(Table2[1W Return vs Nifty])</f>
        <v>0.2675685813014414</v>
      </c>
      <c r="O423">
        <v>11266.85</v>
      </c>
      <c r="P423">
        <v>11373.7077306296</v>
      </c>
      <c r="Q423">
        <v>10615.445782316699</v>
      </c>
      <c r="R423">
        <v>21.892837784092901</v>
      </c>
      <c r="S423" s="1">
        <f>(Table2[[#This Row],[Close Price]]-Table2[[#This Row],[20D EMA]])/Table2[[#This Row],[20D EMA]]</f>
        <v>-4.5602808238327582E-2</v>
      </c>
      <c r="T423" s="1">
        <f>(Table2[[#This Row],[Close Price]]-Table2[[#This Row],[50D EMA]])/Table2[[#This Row],[50D EMA]]</f>
        <v>-5.4569516408282399E-2</v>
      </c>
      <c r="U423" s="1">
        <f>(Table2[[#This Row],[Close Price]]-Table2[[#This Row],[200D EMA]])/Table2[[#This Row],[200D EMA]]</f>
        <v>1.296264146650554E-2</v>
      </c>
      <c r="V423">
        <v>1.0451802134969901</v>
      </c>
      <c r="W423">
        <v>10672</v>
      </c>
      <c r="X423">
        <v>10843.65</v>
      </c>
      <c r="Y423">
        <v>10672</v>
      </c>
      <c r="Z423">
        <v>11166.65</v>
      </c>
      <c r="AA423">
        <v>10672</v>
      </c>
      <c r="AB423">
        <v>11930</v>
      </c>
      <c r="AC423" s="1">
        <f>(Table2[[#This Row],[Close Price]]/Table2[[#This Row],[Day Low]])-1</f>
        <v>7.5946401799100727E-3</v>
      </c>
      <c r="AD423" s="1">
        <f>(Table2[[#This Row],[Day High]]/Table2[[#This Row],[Close Price]])-1</f>
        <v>8.4255164813704653E-3</v>
      </c>
      <c r="AE423" s="1">
        <f>(Table2[[#This Row],[Close Price]]/Table2[[#This Row],[Current Week Low]])-1</f>
        <v>7.5946401799100727E-3</v>
      </c>
      <c r="AF423" s="1">
        <f>(Table2[[#This Row],[Current Week High]]/Table2[[#This Row],[Close Price]])-1</f>
        <v>3.8463505703033141E-2</v>
      </c>
      <c r="AG423" s="1">
        <f>(Table2[[#This Row],[Close Price]]/Table2[[#This Row],[Current Month Low]])-1</f>
        <v>7.5946401799100727E-3</v>
      </c>
      <c r="AH423" s="1">
        <f>(Table2[[#This Row],[Current Month High]]/Table2[[#This Row],[Close Price]])-1</f>
        <v>0.10945266691775823</v>
      </c>
      <c r="AI423">
        <v>12.879601601406099</v>
      </c>
      <c r="AJ423">
        <v>31.849476736700701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-0.04</v>
      </c>
      <c r="AM423" t="s">
        <v>3165</v>
      </c>
      <c r="AN423">
        <v>-4.25</v>
      </c>
      <c r="AO423" t="s">
        <v>3165</v>
      </c>
      <c r="AP423">
        <v>2.5987225211566999E-2</v>
      </c>
      <c r="AQ423">
        <f>(Table2[[#This Row],[Sharpe Ratio]]-AVERAGE(Table2[Sharpe Ratio]))/_xlfn.STDEV.P(Table2[Sharpe Ratio])</f>
        <v>-0.40720962104065117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423</v>
      </c>
      <c r="AT423">
        <f>_xlfn.RANK.AVG(Table2[[#This Row],[6M Return vs Nifty Z-Score]],Table2[6M Return vs Nifty Z-Score])</f>
        <v>338</v>
      </c>
      <c r="AU423">
        <f>_xlfn.RANK.AVG(Table2[[#This Row],[Sharpe Ratio Z-Score]],Table2[Sharpe Ratio Z-Score])</f>
        <v>441</v>
      </c>
      <c r="AV423">
        <f>(Table2[[#This Row],[Rank 1Y]]+Table2[[#This Row],[Rank 6M]]+Table2[[#This Row],[Rank Sharpe]])/3</f>
        <v>400.66666666666669</v>
      </c>
    </row>
    <row r="424" spans="1:48" x14ac:dyDescent="0.3">
      <c r="A424" t="s">
        <v>1143</v>
      </c>
      <c r="B424" t="s">
        <v>1144</v>
      </c>
      <c r="C424" t="s">
        <v>3130</v>
      </c>
      <c r="D424" t="s">
        <v>1145</v>
      </c>
      <c r="E424">
        <v>10544.24872571</v>
      </c>
      <c r="F424">
        <v>709.45</v>
      </c>
      <c r="G424">
        <v>42.490200803251902</v>
      </c>
      <c r="H424">
        <f>(Table2[[#This Row],[1Y Return vs Nifty]]-AVERAGE(Table2[1Y Return vs Nifty]))/_xlfn.STDEV.P(Table2[1Y Return vs Nifty])</f>
        <v>0.32157158248756706</v>
      </c>
      <c r="I424">
        <v>-14.5270111403572</v>
      </c>
      <c r="J424">
        <f>(Table2[[#This Row],[1M Return vs Nifty]]-AVERAGE(Table2[1M Return vs Nifty]))/_xlfn.STDEV.P(Table2[1M Return vs Nifty])</f>
        <v>-1.4902962789727776</v>
      </c>
      <c r="K424">
        <v>4.1509550025055599</v>
      </c>
      <c r="L424">
        <f>(Table2[[#This Row],[6M Return vs Nifty]]-AVERAGE(Table2[6M Return vs Nifty]))/_xlfn.STDEV.P(Table2[6M Return vs Nifty])</f>
        <v>-1.0304102012016494E-2</v>
      </c>
      <c r="M424">
        <v>-2.3614948031441001</v>
      </c>
      <c r="N424">
        <f>(Table2[[#This Row],[1W Return vs Nifty]]-AVERAGE(Table2[1W Return vs Nifty]))/_xlfn.STDEV.P(Table2[1W Return vs Nifty])</f>
        <v>0.35658131972262391</v>
      </c>
      <c r="O424">
        <v>743.89</v>
      </c>
      <c r="P424">
        <v>746.53923926213599</v>
      </c>
      <c r="Q424">
        <v>647.132652065358</v>
      </c>
      <c r="R424">
        <v>37.030119907109899</v>
      </c>
      <c r="S424" s="1">
        <f>(Table2[[#This Row],[Close Price]]-Table2[[#This Row],[20D EMA]])/Table2[[#This Row],[20D EMA]]</f>
        <v>-4.6297167591982609E-2</v>
      </c>
      <c r="T424" s="1">
        <f>(Table2[[#This Row],[Close Price]]-Table2[[#This Row],[50D EMA]])/Table2[[#This Row],[50D EMA]]</f>
        <v>-4.968156703831695E-2</v>
      </c>
      <c r="U424" s="1">
        <f>(Table2[[#This Row],[Close Price]]-Table2[[#This Row],[200D EMA]])/Table2[[#This Row],[200D EMA]]</f>
        <v>9.6297641195747019E-2</v>
      </c>
      <c r="V424">
        <v>0.51639748948807196</v>
      </c>
      <c r="W424">
        <v>690</v>
      </c>
      <c r="X424">
        <v>725.75</v>
      </c>
      <c r="Y424">
        <v>689.05</v>
      </c>
      <c r="Z424">
        <v>762.95</v>
      </c>
      <c r="AA424">
        <v>689.05</v>
      </c>
      <c r="AB424">
        <v>783.45</v>
      </c>
      <c r="AC424" s="1">
        <f>(Table2[[#This Row],[Close Price]]/Table2[[#This Row],[Day Low]])-1</f>
        <v>2.8188405797101579E-2</v>
      </c>
      <c r="AD424" s="1">
        <f>(Table2[[#This Row],[Day High]]/Table2[[#This Row],[Close Price]])-1</f>
        <v>2.2975544435830608E-2</v>
      </c>
      <c r="AE424" s="1">
        <f>(Table2[[#This Row],[Close Price]]/Table2[[#This Row],[Current Week Low]])-1</f>
        <v>2.9605979246789094E-2</v>
      </c>
      <c r="AF424" s="1">
        <f>(Table2[[#This Row],[Current Week High]]/Table2[[#This Row],[Close Price]])-1</f>
        <v>7.5410529283247651E-2</v>
      </c>
      <c r="AG424" s="1">
        <f>(Table2[[#This Row],[Close Price]]/Table2[[#This Row],[Current Month Low]])-1</f>
        <v>2.9605979246789094E-2</v>
      </c>
      <c r="AH424" s="1">
        <f>(Table2[[#This Row],[Current Month High]]/Table2[[#This Row],[Close Price]])-1</f>
        <v>0.10430615265346388</v>
      </c>
      <c r="AI424">
        <v>23.3349777997039</v>
      </c>
      <c r="AJ424">
        <v>77.207443486948904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-0.02</v>
      </c>
      <c r="AM424" t="s">
        <v>3165</v>
      </c>
      <c r="AN424">
        <v>-3.19</v>
      </c>
      <c r="AO424" t="s">
        <v>3165</v>
      </c>
      <c r="AP424">
        <v>-5.1978134876682E-2</v>
      </c>
      <c r="AQ424">
        <f>(Table2[[#This Row],[Sharpe Ratio]]-AVERAGE(Table2[Sharpe Ratio]))/_xlfn.STDEV.P(Table2[Sharpe Ratio])</f>
        <v>-1.3245154080854482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207</v>
      </c>
      <c r="AT424">
        <f>_xlfn.RANK.AVG(Table2[[#This Row],[6M Return vs Nifty Z-Score]],Table2[6M Return vs Nifty Z-Score])</f>
        <v>333</v>
      </c>
      <c r="AU424">
        <f>_xlfn.RANK.AVG(Table2[[#This Row],[Sharpe Ratio Z-Score]],Table2[Sharpe Ratio Z-Score])</f>
        <v>666</v>
      </c>
      <c r="AV424">
        <f>(Table2[[#This Row],[Rank 1Y]]+Table2[[#This Row],[Rank 6M]]+Table2[[#This Row],[Rank Sharpe]])/3</f>
        <v>402</v>
      </c>
    </row>
    <row r="425" spans="1:48" x14ac:dyDescent="0.3">
      <c r="A425" t="s">
        <v>1942</v>
      </c>
      <c r="B425" t="s">
        <v>1943</v>
      </c>
      <c r="C425" t="s">
        <v>3120</v>
      </c>
      <c r="D425" t="s">
        <v>545</v>
      </c>
      <c r="E425">
        <v>3549.4375635400002</v>
      </c>
      <c r="F425">
        <v>60.94</v>
      </c>
      <c r="G425">
        <v>31.147005299314198</v>
      </c>
      <c r="H425">
        <f>(Table2[[#This Row],[1Y Return vs Nifty]]-AVERAGE(Table2[1Y Return vs Nifty]))/_xlfn.STDEV.P(Table2[1Y Return vs Nifty])</f>
        <v>0.127400593660041</v>
      </c>
      <c r="I425">
        <v>19.608201280537401</v>
      </c>
      <c r="J425">
        <f>(Table2[[#This Row],[1M Return vs Nifty]]-AVERAGE(Table2[1M Return vs Nifty]))/_xlfn.STDEV.P(Table2[1M Return vs Nifty])</f>
        <v>2.4362875478317849</v>
      </c>
      <c r="K425">
        <v>5.09084355968188</v>
      </c>
      <c r="L425">
        <f>(Table2[[#This Row],[6M Return vs Nifty]]-AVERAGE(Table2[6M Return vs Nifty]))/_xlfn.STDEV.P(Table2[6M Return vs Nifty])</f>
        <v>2.20438677640824E-2</v>
      </c>
      <c r="M425">
        <v>-7.0711393636349298</v>
      </c>
      <c r="N425">
        <f>(Table2[[#This Row],[1W Return vs Nifty]]-AVERAGE(Table2[1W Return vs Nifty]))/_xlfn.STDEV.P(Table2[1W Return vs Nifty])</f>
        <v>-0.57085868075637336</v>
      </c>
      <c r="O425">
        <v>59.54</v>
      </c>
      <c r="P425">
        <v>56.606387060653198</v>
      </c>
      <c r="Q425">
        <v>50.282428694495003</v>
      </c>
      <c r="R425">
        <v>50.837813320413801</v>
      </c>
      <c r="S425" s="1">
        <f>(Table2[[#This Row],[Close Price]]-Table2[[#This Row],[20D EMA]])/Table2[[#This Row],[20D EMA]]</f>
        <v>2.3513604299630477E-2</v>
      </c>
      <c r="T425" s="1">
        <f>(Table2[[#This Row],[Close Price]]-Table2[[#This Row],[50D EMA]])/Table2[[#This Row],[50D EMA]]</f>
        <v>7.6556960519373468E-2</v>
      </c>
      <c r="U425" s="1">
        <f>(Table2[[#This Row],[Close Price]]-Table2[[#This Row],[200D EMA]])/Table2[[#This Row],[200D EMA]]</f>
        <v>0.211954187222301</v>
      </c>
      <c r="V425">
        <v>2.1735365223947798</v>
      </c>
      <c r="W425">
        <v>58.61</v>
      </c>
      <c r="X425">
        <v>63.95</v>
      </c>
      <c r="Y425">
        <v>58.61</v>
      </c>
      <c r="Z425">
        <v>65.88</v>
      </c>
      <c r="AA425">
        <v>47.05</v>
      </c>
      <c r="AB425">
        <v>69</v>
      </c>
      <c r="AC425" s="1">
        <f>(Table2[[#This Row],[Close Price]]/Table2[[#This Row],[Day Low]])-1</f>
        <v>3.9754308138542971E-2</v>
      </c>
      <c r="AD425" s="1">
        <f>(Table2[[#This Row],[Day High]]/Table2[[#This Row],[Close Price]])-1</f>
        <v>4.9392845421726284E-2</v>
      </c>
      <c r="AE425" s="1">
        <f>(Table2[[#This Row],[Close Price]]/Table2[[#This Row],[Current Week Low]])-1</f>
        <v>3.9754308138542971E-2</v>
      </c>
      <c r="AF425" s="1">
        <f>(Table2[[#This Row],[Current Week High]]/Table2[[#This Row],[Close Price]])-1</f>
        <v>8.1063340991138766E-2</v>
      </c>
      <c r="AG425" s="1">
        <f>(Table2[[#This Row],[Close Price]]/Table2[[#This Row],[Current Month Low]])-1</f>
        <v>0.29521785334750272</v>
      </c>
      <c r="AH425" s="1">
        <f>(Table2[[#This Row],[Current Month High]]/Table2[[#This Row],[Close Price]])-1</f>
        <v>0.13226124056448962</v>
      </c>
      <c r="AI425">
        <v>13.226124056448899</v>
      </c>
      <c r="AJ425">
        <v>83.278195488721707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0.18</v>
      </c>
      <c r="AM425" t="s">
        <v>3166</v>
      </c>
      <c r="AN425">
        <v>28.48</v>
      </c>
      <c r="AO425" t="s">
        <v>3166</v>
      </c>
      <c r="AP425">
        <v>-3.6730509751257003E-2</v>
      </c>
      <c r="AQ425">
        <f>(Table2[[#This Row],[Sharpe Ratio]]-AVERAGE(Table2[Sharpe Ratio]))/_xlfn.STDEV.P(Table2[Sharpe Ratio])</f>
        <v>-1.1451186253294856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0.86975470317004944</v>
      </c>
      <c r="AS425">
        <f>_xlfn.RANK.AVG(Table2[[#This Row],[1Y Return vs Nifty Z-Score]],Table2[1Y Return vs Nifty Z-Score])</f>
        <v>255</v>
      </c>
      <c r="AT425">
        <f>_xlfn.RANK.AVG(Table2[[#This Row],[6M Return vs Nifty Z-Score]],Table2[6M Return vs Nifty Z-Score])</f>
        <v>322</v>
      </c>
      <c r="AU425">
        <f>_xlfn.RANK.AVG(Table2[[#This Row],[Sharpe Ratio Z-Score]],Table2[Sharpe Ratio Z-Score])</f>
        <v>636</v>
      </c>
      <c r="AV425">
        <f>(Table2[[#This Row],[Rank 1Y]]+Table2[[#This Row],[Rank 6M]]+Table2[[#This Row],[Rank Sharpe]])/3</f>
        <v>404.33333333333331</v>
      </c>
    </row>
    <row r="426" spans="1:48" x14ac:dyDescent="0.3">
      <c r="A426" t="s">
        <v>1171</v>
      </c>
      <c r="B426" t="s">
        <v>1172</v>
      </c>
      <c r="C426" t="s">
        <v>3123</v>
      </c>
      <c r="D426" t="s">
        <v>48</v>
      </c>
      <c r="E426">
        <v>10089.222637723</v>
      </c>
      <c r="F426">
        <v>179.51</v>
      </c>
      <c r="G426">
        <v>14.506605467269701</v>
      </c>
      <c r="H426">
        <f>(Table2[[#This Row],[1Y Return vs Nifty]]-AVERAGE(Table2[1Y Return vs Nifty]))/_xlfn.STDEV.P(Table2[1Y Return vs Nifty])</f>
        <v>-0.15744708341224717</v>
      </c>
      <c r="I426">
        <v>-11.340339526371899</v>
      </c>
      <c r="J426">
        <f>(Table2[[#This Row],[1M Return vs Nifty]]-AVERAGE(Table2[1M Return vs Nifty]))/_xlfn.STDEV.P(Table2[1M Return vs Nifty])</f>
        <v>-1.1237324777423312</v>
      </c>
      <c r="K426">
        <v>-22.836376295688002</v>
      </c>
      <c r="L426">
        <f>(Table2[[#This Row],[6M Return vs Nifty]]-AVERAGE(Table2[6M Return vs Nifty]))/_xlfn.STDEV.P(Table2[6M Return vs Nifty])</f>
        <v>-0.93912206719101365</v>
      </c>
      <c r="M426">
        <v>-8.0179536806046308</v>
      </c>
      <c r="N426">
        <f>(Table2[[#This Row],[1W Return vs Nifty]]-AVERAGE(Table2[1W Return vs Nifty]))/_xlfn.STDEV.P(Table2[1W Return vs Nifty])</f>
        <v>-0.75730873219982786</v>
      </c>
      <c r="O426">
        <v>195.69</v>
      </c>
      <c r="P426">
        <v>209.628324675926</v>
      </c>
      <c r="Q426">
        <v>213.10125893324599</v>
      </c>
      <c r="R426">
        <v>25.993132784680899</v>
      </c>
      <c r="S426" s="1">
        <f>(Table2[[#This Row],[Close Price]]-Table2[[#This Row],[20D EMA]])/Table2[[#This Row],[20D EMA]]</f>
        <v>-8.2681792631202441E-2</v>
      </c>
      <c r="T426" s="1">
        <f>(Table2[[#This Row],[Close Price]]-Table2[[#This Row],[50D EMA]])/Table2[[#This Row],[50D EMA]]</f>
        <v>-0.14367488135244746</v>
      </c>
      <c r="U426" s="1">
        <f>(Table2[[#This Row],[Close Price]]-Table2[[#This Row],[200D EMA]])/Table2[[#This Row],[200D EMA]]</f>
        <v>-0.15763050439682511</v>
      </c>
      <c r="V426">
        <v>0.74196823166345605</v>
      </c>
      <c r="W426">
        <v>172.25</v>
      </c>
      <c r="X426">
        <v>185.49</v>
      </c>
      <c r="Y426">
        <v>172.25</v>
      </c>
      <c r="Z426">
        <v>189.7</v>
      </c>
      <c r="AA426">
        <v>172.25</v>
      </c>
      <c r="AB426">
        <v>213.2</v>
      </c>
      <c r="AC426" s="1">
        <f>(Table2[[#This Row],[Close Price]]/Table2[[#This Row],[Day Low]])-1</f>
        <v>4.2148040638606554E-2</v>
      </c>
      <c r="AD426" s="1">
        <f>(Table2[[#This Row],[Day High]]/Table2[[#This Row],[Close Price]])-1</f>
        <v>3.3312907358921562E-2</v>
      </c>
      <c r="AE426" s="1">
        <f>(Table2[[#This Row],[Close Price]]/Table2[[#This Row],[Current Week Low]])-1</f>
        <v>4.2148040638606554E-2</v>
      </c>
      <c r="AF426" s="1">
        <f>(Table2[[#This Row],[Current Week High]]/Table2[[#This Row],[Close Price]])-1</f>
        <v>5.676563979722582E-2</v>
      </c>
      <c r="AG426" s="1">
        <f>(Table2[[#This Row],[Close Price]]/Table2[[#This Row],[Current Month Low]])-1</f>
        <v>4.2148040638606554E-2</v>
      </c>
      <c r="AH426" s="1">
        <f>(Table2[[#This Row],[Current Month High]]/Table2[[#This Row],[Close Price]])-1</f>
        <v>0.18767756670937552</v>
      </c>
      <c r="AI426">
        <v>69.294189738733195</v>
      </c>
      <c r="AJ426">
        <v>54.151996565049302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-0.23</v>
      </c>
      <c r="AM426" t="s">
        <v>3165</v>
      </c>
      <c r="AN426">
        <v>-4.9400000000000004</v>
      </c>
      <c r="AO426" t="s">
        <v>3165</v>
      </c>
      <c r="AP426">
        <v>9.7926515652597995E-2</v>
      </c>
      <c r="AQ426">
        <f>(Table2[[#This Row],[Sharpe Ratio]]-AVERAGE(Table2[Sharpe Ratio]))/_xlfn.STDEV.P(Table2[Sharpe Ratio])</f>
        <v>0.43919610789794045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357</v>
      </c>
      <c r="AT426">
        <f>_xlfn.RANK.AVG(Table2[[#This Row],[6M Return vs Nifty Z-Score]],Table2[6M Return vs Nifty Z-Score])</f>
        <v>630</v>
      </c>
      <c r="AU426">
        <f>_xlfn.RANK.AVG(Table2[[#This Row],[Sharpe Ratio Z-Score]],Table2[Sharpe Ratio Z-Score])</f>
        <v>230</v>
      </c>
      <c r="AV426">
        <f>(Table2[[#This Row],[Rank 1Y]]+Table2[[#This Row],[Rank 6M]]+Table2[[#This Row],[Rank Sharpe]])/3</f>
        <v>405.66666666666669</v>
      </c>
    </row>
    <row r="427" spans="1:48" x14ac:dyDescent="0.3">
      <c r="A427" t="s">
        <v>1092</v>
      </c>
      <c r="B427" t="s">
        <v>1093</v>
      </c>
      <c r="C427" t="s">
        <v>3130</v>
      </c>
      <c r="D427" t="s">
        <v>72</v>
      </c>
      <c r="E427">
        <v>11499</v>
      </c>
      <c r="F427">
        <v>76.66</v>
      </c>
      <c r="G427">
        <v>0.19188743224492899</v>
      </c>
      <c r="H427">
        <f>(Table2[[#This Row],[1Y Return vs Nifty]]-AVERAGE(Table2[1Y Return vs Nifty]))/_xlfn.STDEV.P(Table2[1Y Return vs Nifty])</f>
        <v>-0.4024841150567337</v>
      </c>
      <c r="I427">
        <v>-12.266639192870199</v>
      </c>
      <c r="J427">
        <f>(Table2[[#This Row],[1M Return vs Nifty]]-AVERAGE(Table2[1M Return vs Nifty]))/_xlfn.STDEV.P(Table2[1M Return vs Nifty])</f>
        <v>-1.2302850090229134</v>
      </c>
      <c r="K427">
        <v>-6.8249454918420396</v>
      </c>
      <c r="L427">
        <f>(Table2[[#This Row],[6M Return vs Nifty]]-AVERAGE(Table2[6M Return vs Nifty]))/_xlfn.STDEV.P(Table2[6M Return vs Nifty])</f>
        <v>-0.38805962924525128</v>
      </c>
      <c r="M427">
        <v>-8.0511167428436803</v>
      </c>
      <c r="N427">
        <f>(Table2[[#This Row],[1W Return vs Nifty]]-AVERAGE(Table2[1W Return vs Nifty]))/_xlfn.STDEV.P(Table2[1W Return vs Nifty])</f>
        <v>-0.76383932066862381</v>
      </c>
      <c r="O427">
        <v>84.12</v>
      </c>
      <c r="P427">
        <v>88.756586111830302</v>
      </c>
      <c r="Q427">
        <v>81.060225298205793</v>
      </c>
      <c r="R427">
        <v>25.7966503195542</v>
      </c>
      <c r="S427" s="1">
        <f>(Table2[[#This Row],[Close Price]]-Table2[[#This Row],[20D EMA]])/Table2[[#This Row],[20D EMA]]</f>
        <v>-8.8682834046600184E-2</v>
      </c>
      <c r="T427" s="1">
        <f>(Table2[[#This Row],[Close Price]]-Table2[[#This Row],[50D EMA]])/Table2[[#This Row],[50D EMA]]</f>
        <v>-0.13628944782293695</v>
      </c>
      <c r="U427" s="1">
        <f>(Table2[[#This Row],[Close Price]]-Table2[[#This Row],[200D EMA]])/Table2[[#This Row],[200D EMA]]</f>
        <v>-5.4283408194563607E-2</v>
      </c>
      <c r="V427">
        <v>0.13318279784721501</v>
      </c>
      <c r="W427">
        <v>73.400000000000006</v>
      </c>
      <c r="X427">
        <v>77.349999999999994</v>
      </c>
      <c r="Y427">
        <v>73.400000000000006</v>
      </c>
      <c r="Z427">
        <v>82.89</v>
      </c>
      <c r="AA427">
        <v>73.400000000000006</v>
      </c>
      <c r="AB427">
        <v>91.17</v>
      </c>
      <c r="AC427" s="1">
        <f>(Table2[[#This Row],[Close Price]]/Table2[[#This Row],[Day Low]])-1</f>
        <v>4.4414168937329634E-2</v>
      </c>
      <c r="AD427" s="1">
        <f>(Table2[[#This Row],[Day High]]/Table2[[#This Row],[Close Price]])-1</f>
        <v>9.0007826767544152E-3</v>
      </c>
      <c r="AE427" s="1">
        <f>(Table2[[#This Row],[Close Price]]/Table2[[#This Row],[Current Week Low]])-1</f>
        <v>4.4414168937329634E-2</v>
      </c>
      <c r="AF427" s="1">
        <f>(Table2[[#This Row],[Current Week High]]/Table2[[#This Row],[Close Price]])-1</f>
        <v>8.1267936342290792E-2</v>
      </c>
      <c r="AG427" s="1">
        <f>(Table2[[#This Row],[Close Price]]/Table2[[#This Row],[Current Month Low]])-1</f>
        <v>4.4414168937329634E-2</v>
      </c>
      <c r="AH427" s="1">
        <f>(Table2[[#This Row],[Current Month High]]/Table2[[#This Row],[Close Price]])-1</f>
        <v>0.18927732846334466</v>
      </c>
      <c r="AI427">
        <v>71.927993738585897</v>
      </c>
      <c r="AJ427">
        <v>54.245472837022099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-0.26</v>
      </c>
      <c r="AM427" t="s">
        <v>3165</v>
      </c>
      <c r="AN427">
        <v>-5.49</v>
      </c>
      <c r="AO427" t="s">
        <v>3165</v>
      </c>
      <c r="AP427">
        <v>6.2299097076228001E-2</v>
      </c>
      <c r="AQ427">
        <f>(Table2[[#This Row],[Sharpe Ratio]]-AVERAGE(Table2[Sharpe Ratio]))/_xlfn.STDEV.P(Table2[Sharpe Ratio])</f>
        <v>2.0019730073486099E-2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437</v>
      </c>
      <c r="AT427">
        <f>_xlfn.RANK.AVG(Table2[[#This Row],[6M Return vs Nifty Z-Score]],Table2[6M Return vs Nifty Z-Score])</f>
        <v>447</v>
      </c>
      <c r="AU427">
        <f>_xlfn.RANK.AVG(Table2[[#This Row],[Sharpe Ratio Z-Score]],Table2[Sharpe Ratio Z-Score])</f>
        <v>337</v>
      </c>
      <c r="AV427">
        <f>(Table2[[#This Row],[Rank 1Y]]+Table2[[#This Row],[Rank 6M]]+Table2[[#This Row],[Rank Sharpe]])/3</f>
        <v>407</v>
      </c>
    </row>
    <row r="428" spans="1:48" x14ac:dyDescent="0.3">
      <c r="A428" t="s">
        <v>1315</v>
      </c>
      <c r="B428" t="s">
        <v>1316</v>
      </c>
      <c r="C428" t="s">
        <v>3124</v>
      </c>
      <c r="D428" t="s">
        <v>51</v>
      </c>
      <c r="E428">
        <v>8388.7879529999991</v>
      </c>
      <c r="F428">
        <v>483.6</v>
      </c>
      <c r="G428">
        <v>-9.7475102936078599</v>
      </c>
      <c r="H428">
        <f>(Table2[[#This Row],[1Y Return vs Nifty]]-AVERAGE(Table2[1Y Return vs Nifty]))/_xlfn.STDEV.P(Table2[1Y Return vs Nifty])</f>
        <v>-0.57262512021783984</v>
      </c>
      <c r="I428">
        <v>-3.3290748379001198</v>
      </c>
      <c r="J428">
        <f>(Table2[[#This Row],[1M Return vs Nifty]]-AVERAGE(Table2[1M Return vs Nifty]))/_xlfn.STDEV.P(Table2[1M Return vs Nifty])</f>
        <v>-0.2021942734349044</v>
      </c>
      <c r="K428">
        <v>19.117866919089</v>
      </c>
      <c r="L428">
        <f>(Table2[[#This Row],[6M Return vs Nifty]]-AVERAGE(Table2[6M Return vs Nifty]))/_xlfn.STDEV.P(Table2[6M Return vs Nifty])</f>
        <v>0.50480932353461527</v>
      </c>
      <c r="M428">
        <v>-6.1588350485180596</v>
      </c>
      <c r="N428">
        <f>(Table2[[#This Row],[1W Return vs Nifty]]-AVERAGE(Table2[1W Return vs Nifty]))/_xlfn.STDEV.P(Table2[1W Return vs Nifty])</f>
        <v>-0.39120446193337122</v>
      </c>
      <c r="O428">
        <v>503.84</v>
      </c>
      <c r="P428">
        <v>494.02634904263402</v>
      </c>
      <c r="Q428">
        <v>428.14239370167701</v>
      </c>
      <c r="R428">
        <v>37.2513452854039</v>
      </c>
      <c r="S428" s="1">
        <f>(Table2[[#This Row],[Close Price]]-Table2[[#This Row],[20D EMA]])/Table2[[#This Row],[20D EMA]]</f>
        <v>-4.0171483010479424E-2</v>
      </c>
      <c r="T428" s="1">
        <f>(Table2[[#This Row],[Close Price]]-Table2[[#This Row],[50D EMA]])/Table2[[#This Row],[50D EMA]]</f>
        <v>-2.1104844028742721E-2</v>
      </c>
      <c r="U428" s="1">
        <f>(Table2[[#This Row],[Close Price]]-Table2[[#This Row],[200D EMA]])/Table2[[#This Row],[200D EMA]]</f>
        <v>0.12953075218466922</v>
      </c>
      <c r="V428">
        <v>0.274735915838973</v>
      </c>
      <c r="W428">
        <v>471.25</v>
      </c>
      <c r="X428">
        <v>489.1</v>
      </c>
      <c r="Y428">
        <v>471</v>
      </c>
      <c r="Z428">
        <v>524</v>
      </c>
      <c r="AA428">
        <v>465</v>
      </c>
      <c r="AB428">
        <v>532.85</v>
      </c>
      <c r="AC428" s="1">
        <f>(Table2[[#This Row],[Close Price]]/Table2[[#This Row],[Day Low]])-1</f>
        <v>2.6206896551724146E-2</v>
      </c>
      <c r="AD428" s="1">
        <f>(Table2[[#This Row],[Day High]]/Table2[[#This Row],[Close Price]])-1</f>
        <v>1.1373035566583978E-2</v>
      </c>
      <c r="AE428" s="1">
        <f>(Table2[[#This Row],[Close Price]]/Table2[[#This Row],[Current Week Low]])-1</f>
        <v>2.6751592356687892E-2</v>
      </c>
      <c r="AF428" s="1">
        <f>(Table2[[#This Row],[Current Week High]]/Table2[[#This Row],[Close Price]])-1</f>
        <v>8.3540115798180326E-2</v>
      </c>
      <c r="AG428" s="1">
        <f>(Table2[[#This Row],[Close Price]]/Table2[[#This Row],[Current Month Low]])-1</f>
        <v>4.0000000000000036E-2</v>
      </c>
      <c r="AH428" s="1">
        <f>(Table2[[#This Row],[Current Month High]]/Table2[[#This Row],[Close Price]])-1</f>
        <v>0.10184036393713813</v>
      </c>
      <c r="AI428">
        <v>14.4230769230769</v>
      </c>
      <c r="AJ428">
        <v>51.361502347417797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-0.1</v>
      </c>
      <c r="AM428" t="s">
        <v>3165</v>
      </c>
      <c r="AN428">
        <v>0.44</v>
      </c>
      <c r="AO428" t="s">
        <v>3166</v>
      </c>
      <c r="AQ428">
        <f>(Table2[[#This Row],[Sharpe Ratio]]-AVERAGE(Table2[Sharpe Ratio]))/_xlfn.STDEV.P(Table2[Sharpe Ratio])</f>
        <v>-0.71296376684109852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-1.3741782988925988</v>
      </c>
      <c r="AS428">
        <f>_xlfn.RANK.AVG(Table2[[#This Row],[1Y Return vs Nifty Z-Score]],Table2[1Y Return vs Nifty Z-Score])</f>
        <v>513</v>
      </c>
      <c r="AT428">
        <f>_xlfn.RANK.AVG(Table2[[#This Row],[6M Return vs Nifty Z-Score]],Table2[6M Return vs Nifty Z-Score])</f>
        <v>175</v>
      </c>
      <c r="AU428">
        <f>_xlfn.RANK.AVG(Table2[[#This Row],[Sharpe Ratio Z-Score]],Table2[Sharpe Ratio Z-Score])</f>
        <v>533.5</v>
      </c>
      <c r="AV428">
        <f>(Table2[[#This Row],[Rank 1Y]]+Table2[[#This Row],[Rank 6M]]+Table2[[#This Row],[Rank Sharpe]])/3</f>
        <v>407.16666666666669</v>
      </c>
    </row>
    <row r="429" spans="1:48" x14ac:dyDescent="0.3">
      <c r="A429" t="s">
        <v>115</v>
      </c>
      <c r="B429" t="s">
        <v>116</v>
      </c>
      <c r="C429" t="s">
        <v>3127</v>
      </c>
      <c r="D429" t="s">
        <v>117</v>
      </c>
      <c r="E429">
        <v>232845.36529841999</v>
      </c>
      <c r="F429">
        <v>954.45</v>
      </c>
      <c r="G429">
        <v>0.70977141021143797</v>
      </c>
      <c r="H429">
        <f>(Table2[[#This Row],[1Y Return vs Nifty]]-AVERAGE(Table2[1Y Return vs Nifty]))/_xlfn.STDEV.P(Table2[1Y Return vs Nifty])</f>
        <v>-0.39361906075481484</v>
      </c>
      <c r="I429">
        <v>3.6090997632670598</v>
      </c>
      <c r="J429">
        <f>(Table2[[#This Row],[1M Return vs Nifty]]-AVERAGE(Table2[1M Return vs Nifty]))/_xlfn.STDEV.P(Table2[1M Return vs Nifty])</f>
        <v>0.59590605301313782</v>
      </c>
      <c r="K429">
        <v>2.86706278814267</v>
      </c>
      <c r="L429">
        <f>(Table2[[#This Row],[6M Return vs Nifty]]-AVERAGE(Table2[6M Return vs Nifty]))/_xlfn.STDEV.P(Table2[6M Return vs Nifty])</f>
        <v>-5.4491581717856036E-2</v>
      </c>
      <c r="M429">
        <v>-1.2575043808672499</v>
      </c>
      <c r="N429">
        <f>(Table2[[#This Row],[1W Return vs Nifty]]-AVERAGE(Table2[1W Return vs Nifty]))/_xlfn.STDEV.P(Table2[1W Return vs Nifty])</f>
        <v>0.57398305028093666</v>
      </c>
      <c r="O429">
        <v>986.9</v>
      </c>
      <c r="P429">
        <v>969.59081475559105</v>
      </c>
      <c r="Q429">
        <v>901.938407590255</v>
      </c>
      <c r="R429">
        <v>27.772739527823699</v>
      </c>
      <c r="S429" s="1">
        <f>(Table2[[#This Row],[Close Price]]-Table2[[#This Row],[20D EMA]])/Table2[[#This Row],[20D EMA]]</f>
        <v>-3.2880737663390343E-2</v>
      </c>
      <c r="T429" s="1">
        <f>(Table2[[#This Row],[Close Price]]-Table2[[#This Row],[50D EMA]])/Table2[[#This Row],[50D EMA]]</f>
        <v>-1.5615674700267885E-2</v>
      </c>
      <c r="U429" s="1">
        <f>(Table2[[#This Row],[Close Price]]-Table2[[#This Row],[200D EMA]])/Table2[[#This Row],[200D EMA]]</f>
        <v>5.8220818592305407E-2</v>
      </c>
      <c r="V429">
        <v>0.64920706987127197</v>
      </c>
      <c r="W429">
        <v>952.15</v>
      </c>
      <c r="X429">
        <v>971</v>
      </c>
      <c r="Y429">
        <v>952.15</v>
      </c>
      <c r="Z429">
        <v>1005</v>
      </c>
      <c r="AA429">
        <v>952.15</v>
      </c>
      <c r="AB429">
        <v>1063</v>
      </c>
      <c r="AC429" s="1">
        <f>(Table2[[#This Row],[Close Price]]/Table2[[#This Row],[Day Low]])-1</f>
        <v>2.4155857795515878E-3</v>
      </c>
      <c r="AD429" s="1">
        <f>(Table2[[#This Row],[Day High]]/Table2[[#This Row],[Close Price]])-1</f>
        <v>1.73398292210174E-2</v>
      </c>
      <c r="AE429" s="1">
        <f>(Table2[[#This Row],[Close Price]]/Table2[[#This Row],[Current Week Low]])-1</f>
        <v>2.4155857795515878E-3</v>
      </c>
      <c r="AF429" s="1">
        <f>(Table2[[#This Row],[Current Week High]]/Table2[[#This Row],[Close Price]])-1</f>
        <v>5.2962439101052805E-2</v>
      </c>
      <c r="AG429" s="1">
        <f>(Table2[[#This Row],[Close Price]]/Table2[[#This Row],[Current Month Low]])-1</f>
        <v>2.4155857795515878E-3</v>
      </c>
      <c r="AH429" s="1">
        <f>(Table2[[#This Row],[Current Month High]]/Table2[[#This Row],[Close Price]])-1</f>
        <v>0.11373042066111361</v>
      </c>
      <c r="AI429">
        <v>11.373042066111299</v>
      </c>
      <c r="AJ429">
        <v>32.012448132780001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0.05</v>
      </c>
      <c r="AM429" t="s">
        <v>3166</v>
      </c>
      <c r="AN429">
        <v>-6.31</v>
      </c>
      <c r="AO429" t="s">
        <v>3165</v>
      </c>
      <c r="AP429">
        <v>2.7113055490709002E-2</v>
      </c>
      <c r="AQ429">
        <f>(Table2[[#This Row],[Sharpe Ratio]]-AVERAGE(Table2[Sharpe Ratio]))/_xlfn.STDEV.P(Table2[Sharpe Ratio])</f>
        <v>-0.39396360217896359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0.32781485864243998</v>
      </c>
      <c r="AS429">
        <f>_xlfn.RANK.AVG(Table2[[#This Row],[1Y Return vs Nifty Z-Score]],Table2[1Y Return vs Nifty Z-Score])</f>
        <v>435</v>
      </c>
      <c r="AT429">
        <f>_xlfn.RANK.AVG(Table2[[#This Row],[6M Return vs Nifty Z-Score]],Table2[6M Return vs Nifty Z-Score])</f>
        <v>348</v>
      </c>
      <c r="AU429">
        <f>_xlfn.RANK.AVG(Table2[[#This Row],[Sharpe Ratio Z-Score]],Table2[Sharpe Ratio Z-Score])</f>
        <v>439</v>
      </c>
      <c r="AV429">
        <f>(Table2[[#This Row],[Rank 1Y]]+Table2[[#This Row],[Rank 6M]]+Table2[[#This Row],[Rank Sharpe]])/3</f>
        <v>407.33333333333331</v>
      </c>
    </row>
    <row r="430" spans="1:48" x14ac:dyDescent="0.3">
      <c r="A430" t="s">
        <v>695</v>
      </c>
      <c r="B430" t="s">
        <v>696</v>
      </c>
      <c r="C430" t="s">
        <v>3120</v>
      </c>
      <c r="D430" t="s">
        <v>54</v>
      </c>
      <c r="E430">
        <v>25279.607762849999</v>
      </c>
      <c r="F430">
        <v>864.3</v>
      </c>
      <c r="G430">
        <v>-8.8239973926113802</v>
      </c>
      <c r="H430">
        <f>(Table2[[#This Row],[1Y Return vs Nifty]]-AVERAGE(Table2[1Y Return vs Nifty]))/_xlfn.STDEV.P(Table2[1Y Return vs Nifty])</f>
        <v>-0.55681657551637409</v>
      </c>
      <c r="I430">
        <v>10.5045245142403</v>
      </c>
      <c r="J430">
        <f>(Table2[[#This Row],[1M Return vs Nifty]]-AVERAGE(Table2[1M Return vs Nifty]))/_xlfn.STDEV.P(Table2[1M Return vs Nifty])</f>
        <v>1.3890888512413442</v>
      </c>
      <c r="K430">
        <v>17.7571052454417</v>
      </c>
      <c r="L430">
        <f>(Table2[[#This Row],[6M Return vs Nifty]]-AVERAGE(Table2[6M Return vs Nifty]))/_xlfn.STDEV.P(Table2[6M Return vs Nifty])</f>
        <v>0.45797624193624131</v>
      </c>
      <c r="M430">
        <v>-2.13033835192073</v>
      </c>
      <c r="N430">
        <f>(Table2[[#This Row],[1W Return vs Nifty]]-AVERAGE(Table2[1W Return vs Nifty]))/_xlfn.STDEV.P(Table2[1W Return vs Nifty])</f>
        <v>0.40210147235405369</v>
      </c>
      <c r="O430">
        <v>836.43</v>
      </c>
      <c r="P430">
        <v>801.113845632427</v>
      </c>
      <c r="Q430">
        <v>754.70742756376001</v>
      </c>
      <c r="R430">
        <v>57.759286884052798</v>
      </c>
      <c r="S430" s="1">
        <f>(Table2[[#This Row],[Close Price]]-Table2[[#This Row],[20D EMA]])/Table2[[#This Row],[20D EMA]]</f>
        <v>3.3320182202933903E-2</v>
      </c>
      <c r="T430" s="1">
        <f>(Table2[[#This Row],[Close Price]]-Table2[[#This Row],[50D EMA]])/Table2[[#This Row],[50D EMA]]</f>
        <v>7.8872877696542137E-2</v>
      </c>
      <c r="U430" s="1">
        <f>(Table2[[#This Row],[Close Price]]-Table2[[#This Row],[200D EMA]])/Table2[[#This Row],[200D EMA]]</f>
        <v>0.14521199664088535</v>
      </c>
      <c r="V430">
        <v>1.4495548587541101</v>
      </c>
      <c r="W430">
        <v>838.1</v>
      </c>
      <c r="X430">
        <v>868.45</v>
      </c>
      <c r="Y430">
        <v>838.1</v>
      </c>
      <c r="Z430">
        <v>895.4</v>
      </c>
      <c r="AA430">
        <v>777</v>
      </c>
      <c r="AB430">
        <v>921.7</v>
      </c>
      <c r="AC430" s="1">
        <f>(Table2[[#This Row],[Close Price]]/Table2[[#This Row],[Day Low]])-1</f>
        <v>3.1261186015988374E-2</v>
      </c>
      <c r="AD430" s="1">
        <f>(Table2[[#This Row],[Day High]]/Table2[[#This Row],[Close Price]])-1</f>
        <v>4.8015735277104898E-3</v>
      </c>
      <c r="AE430" s="1">
        <f>(Table2[[#This Row],[Close Price]]/Table2[[#This Row],[Current Week Low]])-1</f>
        <v>3.1261186015988374E-2</v>
      </c>
      <c r="AF430" s="1">
        <f>(Table2[[#This Row],[Current Week High]]/Table2[[#This Row],[Close Price]])-1</f>
        <v>3.598287631609387E-2</v>
      </c>
      <c r="AG430" s="1">
        <f>(Table2[[#This Row],[Close Price]]/Table2[[#This Row],[Current Month Low]])-1</f>
        <v>0.11235521235521229</v>
      </c>
      <c r="AH430" s="1">
        <f>(Table2[[#This Row],[Current Month High]]/Table2[[#This Row],[Close Price]])-1</f>
        <v>6.6412125419414769E-2</v>
      </c>
      <c r="AI430">
        <v>6.6412125419414698</v>
      </c>
      <c r="AJ430">
        <v>44.037996833597099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0.14000000000000001</v>
      </c>
      <c r="AM430" t="s">
        <v>3166</v>
      </c>
      <c r="AN430">
        <v>9.27</v>
      </c>
      <c r="AO430" t="s">
        <v>3166</v>
      </c>
      <c r="AQ430">
        <f>(Table2[[#This Row],[Sharpe Ratio]]-AVERAGE(Table2[Sharpe Ratio]))/_xlfn.STDEV.P(Table2[Sharpe Ratio])</f>
        <v>-0.71296376684109852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0.97938622317416668</v>
      </c>
      <c r="AS430">
        <f>_xlfn.RANK.AVG(Table2[[#This Row],[1Y Return vs Nifty Z-Score]],Table2[1Y Return vs Nifty Z-Score])</f>
        <v>505</v>
      </c>
      <c r="AT430">
        <f>_xlfn.RANK.AVG(Table2[[#This Row],[6M Return vs Nifty Z-Score]],Table2[6M Return vs Nifty Z-Score])</f>
        <v>184</v>
      </c>
      <c r="AU430">
        <f>_xlfn.RANK.AVG(Table2[[#This Row],[Sharpe Ratio Z-Score]],Table2[Sharpe Ratio Z-Score])</f>
        <v>533.5</v>
      </c>
      <c r="AV430">
        <f>(Table2[[#This Row],[Rank 1Y]]+Table2[[#This Row],[Rank 6M]]+Table2[[#This Row],[Rank Sharpe]])/3</f>
        <v>407.5</v>
      </c>
    </row>
    <row r="431" spans="1:48" x14ac:dyDescent="0.3">
      <c r="A431" t="s">
        <v>1088</v>
      </c>
      <c r="B431" t="s">
        <v>1089</v>
      </c>
      <c r="C431" t="s">
        <v>3120</v>
      </c>
      <c r="D431" t="s">
        <v>581</v>
      </c>
      <c r="E431">
        <v>11601.71891125</v>
      </c>
      <c r="F431">
        <v>871.3</v>
      </c>
      <c r="G431">
        <v>-8.3696122801031407</v>
      </c>
      <c r="H431">
        <f>(Table2[[#This Row],[1Y Return vs Nifty]]-AVERAGE(Table2[1Y Return vs Nifty]))/_xlfn.STDEV.P(Table2[1Y Return vs Nifty])</f>
        <v>-0.5490384845389592</v>
      </c>
      <c r="I431">
        <v>1.3289612722395301</v>
      </c>
      <c r="J431">
        <f>(Table2[[#This Row],[1M Return vs Nifty]]-AVERAGE(Table2[1M Return vs Nifty]))/_xlfn.STDEV.P(Table2[1M Return vs Nifty])</f>
        <v>0.33362103157108813</v>
      </c>
      <c r="K431">
        <v>7.8356271090616101</v>
      </c>
      <c r="L431">
        <f>(Table2[[#This Row],[6M Return vs Nifty]]-AVERAGE(Table2[6M Return vs Nifty]))/_xlfn.STDEV.P(Table2[6M Return vs Nifty])</f>
        <v>0.11651057301264156</v>
      </c>
      <c r="M431">
        <v>-3.7626060962901899</v>
      </c>
      <c r="N431">
        <f>(Table2[[#This Row],[1W Return vs Nifty]]-AVERAGE(Table2[1W Return vs Nifty]))/_xlfn.STDEV.P(Table2[1W Return vs Nifty])</f>
        <v>8.066948780061739E-2</v>
      </c>
      <c r="O431">
        <v>865.73</v>
      </c>
      <c r="P431">
        <v>862.67281642569105</v>
      </c>
      <c r="Q431">
        <v>817.99656601931997</v>
      </c>
      <c r="R431">
        <v>53.076522576988197</v>
      </c>
      <c r="S431" s="1">
        <f>(Table2[[#This Row],[Close Price]]-Table2[[#This Row],[20D EMA]])/Table2[[#This Row],[20D EMA]]</f>
        <v>6.4338766128006842E-3</v>
      </c>
      <c r="T431" s="1">
        <f>(Table2[[#This Row],[Close Price]]-Table2[[#This Row],[50D EMA]])/Table2[[#This Row],[50D EMA]]</f>
        <v>1.0000527905879634E-2</v>
      </c>
      <c r="U431" s="1">
        <f>(Table2[[#This Row],[Close Price]]-Table2[[#This Row],[200D EMA]])/Table2[[#This Row],[200D EMA]]</f>
        <v>6.5163395783034414E-2</v>
      </c>
      <c r="V431">
        <v>0.71408138466446403</v>
      </c>
      <c r="W431">
        <v>840.25</v>
      </c>
      <c r="X431">
        <v>897.95</v>
      </c>
      <c r="Y431">
        <v>828.8</v>
      </c>
      <c r="Z431">
        <v>897.95</v>
      </c>
      <c r="AA431">
        <v>821</v>
      </c>
      <c r="AB431">
        <v>925.45</v>
      </c>
      <c r="AC431" s="1">
        <f>(Table2[[#This Row],[Close Price]]/Table2[[#This Row],[Day Low]])-1</f>
        <v>3.6953287711990468E-2</v>
      </c>
      <c r="AD431" s="1">
        <f>(Table2[[#This Row],[Day High]]/Table2[[#This Row],[Close Price]])-1</f>
        <v>3.0586479972455116E-2</v>
      </c>
      <c r="AE431" s="1">
        <f>(Table2[[#This Row],[Close Price]]/Table2[[#This Row],[Current Week Low]])-1</f>
        <v>5.1278957528957614E-2</v>
      </c>
      <c r="AF431" s="1">
        <f>(Table2[[#This Row],[Current Week High]]/Table2[[#This Row],[Close Price]])-1</f>
        <v>3.0586479972455116E-2</v>
      </c>
      <c r="AG431" s="1">
        <f>(Table2[[#This Row],[Close Price]]/Table2[[#This Row],[Current Month Low]])-1</f>
        <v>6.1266747868452986E-2</v>
      </c>
      <c r="AH431" s="1">
        <f>(Table2[[#This Row],[Current Month High]]/Table2[[#This Row],[Close Price]])-1</f>
        <v>6.2148513715138298E-2</v>
      </c>
      <c r="AI431">
        <v>9.2333295076322699</v>
      </c>
      <c r="AJ431">
        <v>28.1323529411764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7.0000000000000007E-2</v>
      </c>
      <c r="AM431" t="s">
        <v>3166</v>
      </c>
      <c r="AN431">
        <v>5.73</v>
      </c>
      <c r="AO431" t="s">
        <v>3166</v>
      </c>
      <c r="AP431">
        <v>2.7778828879139999E-2</v>
      </c>
      <c r="AQ431">
        <f>(Table2[[#This Row],[Sharpe Ratio]]-AVERAGE(Table2[Sharpe Ratio]))/_xlfn.STDEV.P(Table2[Sharpe Ratio])</f>
        <v>-0.38613040829161527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-0.40436780044622739</v>
      </c>
      <c r="AS431">
        <f>_xlfn.RANK.AVG(Table2[[#This Row],[1Y Return vs Nifty Z-Score]],Table2[1Y Return vs Nifty Z-Score])</f>
        <v>502</v>
      </c>
      <c r="AT431">
        <f>_xlfn.RANK.AVG(Table2[[#This Row],[6M Return vs Nifty Z-Score]],Table2[6M Return vs Nifty Z-Score])</f>
        <v>290</v>
      </c>
      <c r="AU431">
        <f>_xlfn.RANK.AVG(Table2[[#This Row],[Sharpe Ratio Z-Score]],Table2[Sharpe Ratio Z-Score])</f>
        <v>434</v>
      </c>
      <c r="AV431">
        <f>(Table2[[#This Row],[Rank 1Y]]+Table2[[#This Row],[Rank 6M]]+Table2[[#This Row],[Rank Sharpe]])/3</f>
        <v>408.66666666666669</v>
      </c>
    </row>
    <row r="432" spans="1:48" x14ac:dyDescent="0.3">
      <c r="A432" t="s">
        <v>1815</v>
      </c>
      <c r="B432" t="s">
        <v>1816</v>
      </c>
      <c r="C432" t="s">
        <v>3123</v>
      </c>
      <c r="D432" t="s">
        <v>48</v>
      </c>
      <c r="E432">
        <v>4153.5974047749996</v>
      </c>
      <c r="F432">
        <v>600.25</v>
      </c>
      <c r="G432">
        <v>-28.6004749667581</v>
      </c>
      <c r="H432">
        <f>(Table2[[#This Row],[1Y Return vs Nifty]]-AVERAGE(Table2[1Y Return vs Nifty]))/_xlfn.STDEV.P(Table2[1Y Return vs Nifty])</f>
        <v>-0.89534712493381374</v>
      </c>
      <c r="I432">
        <v>-7.5670523822979296</v>
      </c>
      <c r="J432">
        <f>(Table2[[#This Row],[1M Return vs Nifty]]-AVERAGE(Table2[1M Return vs Nifty]))/_xlfn.STDEV.P(Table2[1M Return vs Nifty])</f>
        <v>-0.68969011435743888</v>
      </c>
      <c r="K432">
        <v>-8.4793078789743301</v>
      </c>
      <c r="L432">
        <f>(Table2[[#This Row],[6M Return vs Nifty]]-AVERAGE(Table2[6M Return vs Nifty]))/_xlfn.STDEV.P(Table2[6M Return vs Nifty])</f>
        <v>-0.44499751202833832</v>
      </c>
      <c r="M432">
        <v>-6.9644423593156697</v>
      </c>
      <c r="N432">
        <f>(Table2[[#This Row],[1W Return vs Nifty]]-AVERAGE(Table2[1W Return vs Nifty]))/_xlfn.STDEV.P(Table2[1W Return vs Nifty])</f>
        <v>-0.54984752620617749</v>
      </c>
      <c r="O432">
        <v>649.99</v>
      </c>
      <c r="P432">
        <v>663.52789147410704</v>
      </c>
      <c r="Q432">
        <v>628.87049528293596</v>
      </c>
      <c r="R432">
        <v>28.447791635218799</v>
      </c>
      <c r="S432" s="1">
        <f>(Table2[[#This Row],[Close Price]]-Table2[[#This Row],[20D EMA]])/Table2[[#This Row],[20D EMA]]</f>
        <v>-7.6524254219295693E-2</v>
      </c>
      <c r="T432" s="1">
        <f>(Table2[[#This Row],[Close Price]]-Table2[[#This Row],[50D EMA]])/Table2[[#This Row],[50D EMA]]</f>
        <v>-9.5365835087244916E-2</v>
      </c>
      <c r="U432" s="1">
        <f>(Table2[[#This Row],[Close Price]]-Table2[[#This Row],[200D EMA]])/Table2[[#This Row],[200D EMA]]</f>
        <v>-4.5510952569112466E-2</v>
      </c>
      <c r="V432">
        <v>0.63296643516346496</v>
      </c>
      <c r="W432">
        <v>591.29999999999995</v>
      </c>
      <c r="X432">
        <v>611.1</v>
      </c>
      <c r="Y432">
        <v>591.29999999999995</v>
      </c>
      <c r="Z432">
        <v>677.05</v>
      </c>
      <c r="AA432">
        <v>591.29999999999995</v>
      </c>
      <c r="AB432">
        <v>684.8</v>
      </c>
      <c r="AC432" s="1">
        <f>(Table2[[#This Row],[Close Price]]/Table2[[#This Row],[Day Low]])-1</f>
        <v>1.5136140706917045E-2</v>
      </c>
      <c r="AD432" s="1">
        <f>(Table2[[#This Row],[Day High]]/Table2[[#This Row],[Close Price]])-1</f>
        <v>1.8075801749271259E-2</v>
      </c>
      <c r="AE432" s="1">
        <f>(Table2[[#This Row],[Close Price]]/Table2[[#This Row],[Current Week Low]])-1</f>
        <v>1.5136140706917045E-2</v>
      </c>
      <c r="AF432" s="1">
        <f>(Table2[[#This Row],[Current Week High]]/Table2[[#This Row],[Close Price]])-1</f>
        <v>0.12794668887963345</v>
      </c>
      <c r="AG432" s="1">
        <f>(Table2[[#This Row],[Close Price]]/Table2[[#This Row],[Current Month Low]])-1</f>
        <v>1.5136140706917045E-2</v>
      </c>
      <c r="AH432" s="1">
        <f>(Table2[[#This Row],[Current Month High]]/Table2[[#This Row],[Close Price]])-1</f>
        <v>0.14085797584339854</v>
      </c>
      <c r="AI432">
        <v>68.1049562682215</v>
      </c>
      <c r="AJ432">
        <v>40.656121851200901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-0.11</v>
      </c>
      <c r="AM432" t="s">
        <v>3165</v>
      </c>
      <c r="AN432">
        <v>-2.16</v>
      </c>
      <c r="AO432" t="s">
        <v>3165</v>
      </c>
      <c r="AP432">
        <v>0.13507896249589099</v>
      </c>
      <c r="AQ432">
        <f>(Table2[[#This Row],[Sharpe Ratio]]-AVERAGE(Table2[Sharpe Ratio]))/_xlfn.STDEV.P(Table2[Sharpe Ratio])</f>
        <v>0.87631529074595826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624</v>
      </c>
      <c r="AT432">
        <f>_xlfn.RANK.AVG(Table2[[#This Row],[6M Return vs Nifty Z-Score]],Table2[6M Return vs Nifty Z-Score])</f>
        <v>471</v>
      </c>
      <c r="AU432">
        <f>_xlfn.RANK.AVG(Table2[[#This Row],[Sharpe Ratio Z-Score]],Table2[Sharpe Ratio Z-Score])</f>
        <v>131</v>
      </c>
      <c r="AV432">
        <f>(Table2[[#This Row],[Rank 1Y]]+Table2[[#This Row],[Rank 6M]]+Table2[[#This Row],[Rank Sharpe]])/3</f>
        <v>408.66666666666669</v>
      </c>
    </row>
    <row r="433" spans="1:48" x14ac:dyDescent="0.3">
      <c r="A433" t="s">
        <v>541</v>
      </c>
      <c r="B433" t="s">
        <v>542</v>
      </c>
      <c r="C433" t="s">
        <v>3131</v>
      </c>
      <c r="D433" t="s">
        <v>275</v>
      </c>
      <c r="E433">
        <v>36982.862631000004</v>
      </c>
      <c r="F433">
        <v>3963</v>
      </c>
      <c r="G433">
        <v>-10.433193826074</v>
      </c>
      <c r="H433">
        <f>(Table2[[#This Row],[1Y Return vs Nifty]]-AVERAGE(Table2[1Y Return vs Nifty]))/_xlfn.STDEV.P(Table2[1Y Return vs Nifty])</f>
        <v>-0.58436254019578893</v>
      </c>
      <c r="I433">
        <v>-1.56902221815059</v>
      </c>
      <c r="J433">
        <f>(Table2[[#This Row],[1M Return vs Nifty]]-AVERAGE(Table2[1M Return vs Nifty]))/_xlfn.STDEV.P(Table2[1M Return vs Nifty])</f>
        <v>2.6511266234447036E-4</v>
      </c>
      <c r="K433">
        <v>-6.1259211595248999</v>
      </c>
      <c r="L433">
        <f>(Table2[[#This Row],[6M Return vs Nifty]]-AVERAGE(Table2[6M Return vs Nifty]))/_xlfn.STDEV.P(Table2[6M Return vs Nifty])</f>
        <v>-0.36400143872691448</v>
      </c>
      <c r="M433">
        <v>-2.3519386970870899</v>
      </c>
      <c r="N433">
        <f>(Table2[[#This Row],[1W Return vs Nifty]]-AVERAGE(Table2[1W Return vs Nifty]))/_xlfn.STDEV.P(Table2[1W Return vs Nifty])</f>
        <v>0.35846314220248576</v>
      </c>
      <c r="O433">
        <v>4162.96</v>
      </c>
      <c r="P433">
        <v>4238.8997174965098</v>
      </c>
      <c r="Q433">
        <v>4038.01805711098</v>
      </c>
      <c r="R433">
        <v>25.9290426097809</v>
      </c>
      <c r="S433" s="1">
        <f>(Table2[[#This Row],[Close Price]]-Table2[[#This Row],[20D EMA]])/Table2[[#This Row],[20D EMA]]</f>
        <v>-4.8033130272690593E-2</v>
      </c>
      <c r="T433" s="1">
        <f>(Table2[[#This Row],[Close Price]]-Table2[[#This Row],[50D EMA]])/Table2[[#This Row],[50D EMA]]</f>
        <v>-6.5087578353812972E-2</v>
      </c>
      <c r="U433" s="1">
        <f>(Table2[[#This Row],[Close Price]]-Table2[[#This Row],[200D EMA]])/Table2[[#This Row],[200D EMA]]</f>
        <v>-1.8577939981935594E-2</v>
      </c>
      <c r="V433">
        <v>0.53589568469321502</v>
      </c>
      <c r="W433">
        <v>3902</v>
      </c>
      <c r="X433">
        <v>4013.9</v>
      </c>
      <c r="Y433">
        <v>3902</v>
      </c>
      <c r="Z433">
        <v>4155</v>
      </c>
      <c r="AA433">
        <v>3902</v>
      </c>
      <c r="AB433">
        <v>4397.95</v>
      </c>
      <c r="AC433" s="1">
        <f>(Table2[[#This Row],[Close Price]]/Table2[[#This Row],[Day Low]])-1</f>
        <v>1.5633008713480168E-2</v>
      </c>
      <c r="AD433" s="1">
        <f>(Table2[[#This Row],[Day High]]/Table2[[#This Row],[Close Price]])-1</f>
        <v>1.284380519808237E-2</v>
      </c>
      <c r="AE433" s="1">
        <f>(Table2[[#This Row],[Close Price]]/Table2[[#This Row],[Current Week Low]])-1</f>
        <v>1.5633008713480168E-2</v>
      </c>
      <c r="AF433" s="1">
        <f>(Table2[[#This Row],[Current Week High]]/Table2[[#This Row],[Close Price]])-1</f>
        <v>4.8448145344436089E-2</v>
      </c>
      <c r="AG433" s="1">
        <f>(Table2[[#This Row],[Close Price]]/Table2[[#This Row],[Current Month Low]])-1</f>
        <v>1.5633008713480168E-2</v>
      </c>
      <c r="AH433" s="1">
        <f>(Table2[[#This Row],[Current Month High]]/Table2[[#This Row],[Close Price]])-1</f>
        <v>0.10975271259147101</v>
      </c>
      <c r="AI433">
        <v>24.9041130456724</v>
      </c>
      <c r="AJ433">
        <v>18.650918399425102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-0.08</v>
      </c>
      <c r="AM433" t="s">
        <v>3165</v>
      </c>
      <c r="AN433">
        <v>-4.3600000000000003</v>
      </c>
      <c r="AO433" t="s">
        <v>3165</v>
      </c>
      <c r="AP433">
        <v>8.5808262252032003E-2</v>
      </c>
      <c r="AQ433">
        <f>(Table2[[#This Row],[Sharpe Ratio]]-AVERAGE(Table2[Sharpe Ratio]))/_xlfn.STDEV.P(Table2[Sharpe Ratio])</f>
        <v>0.2966181224870848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518</v>
      </c>
      <c r="AT433">
        <f>_xlfn.RANK.AVG(Table2[[#This Row],[6M Return vs Nifty Z-Score]],Table2[6M Return vs Nifty Z-Score])</f>
        <v>443</v>
      </c>
      <c r="AU433">
        <f>_xlfn.RANK.AVG(Table2[[#This Row],[Sharpe Ratio Z-Score]],Table2[Sharpe Ratio Z-Score])</f>
        <v>266</v>
      </c>
      <c r="AV433">
        <f>(Table2[[#This Row],[Rank 1Y]]+Table2[[#This Row],[Rank 6M]]+Table2[[#This Row],[Rank Sharpe]])/3</f>
        <v>409</v>
      </c>
    </row>
    <row r="434" spans="1:48" x14ac:dyDescent="0.3">
      <c r="A434" t="s">
        <v>201</v>
      </c>
      <c r="B434" t="s">
        <v>202</v>
      </c>
      <c r="C434" t="s">
        <v>3120</v>
      </c>
      <c r="D434" t="s">
        <v>34</v>
      </c>
      <c r="E434">
        <v>123057.73441148399</v>
      </c>
      <c r="F434">
        <v>237.96</v>
      </c>
      <c r="G434">
        <v>-4.8229046641615199</v>
      </c>
      <c r="H434">
        <f>(Table2[[#This Row],[1Y Return vs Nifty]]-AVERAGE(Table2[1Y Return vs Nifty]))/_xlfn.STDEV.P(Table2[1Y Return vs Nifty])</f>
        <v>-0.48832651632590696</v>
      </c>
      <c r="I434">
        <v>4.5496427924918201</v>
      </c>
      <c r="J434">
        <f>(Table2[[#This Row],[1M Return vs Nifty]]-AVERAGE(Table2[1M Return vs Nifty]))/_xlfn.STDEV.P(Table2[1M Return vs Nifty])</f>
        <v>0.70409700262349106</v>
      </c>
      <c r="K434">
        <v>-17.772809571593498</v>
      </c>
      <c r="L434">
        <f>(Table2[[#This Row],[6M Return vs Nifty]]-AVERAGE(Table2[6M Return vs Nifty]))/_xlfn.STDEV.P(Table2[6M Return vs Nifty])</f>
        <v>-0.76485023240843375</v>
      </c>
      <c r="M434">
        <v>-2.1863189265971199</v>
      </c>
      <c r="N434">
        <f>(Table2[[#This Row],[1W Return vs Nifty]]-AVERAGE(Table2[1W Return vs Nifty]))/_xlfn.STDEV.P(Table2[1W Return vs Nifty])</f>
        <v>0.39107757797352433</v>
      </c>
      <c r="O434">
        <v>243.14</v>
      </c>
      <c r="P434">
        <v>245.54946175971401</v>
      </c>
      <c r="Q434">
        <v>245.52228394893001</v>
      </c>
      <c r="R434">
        <v>40.917693730302901</v>
      </c>
      <c r="S434" s="1">
        <f>(Table2[[#This Row],[Close Price]]-Table2[[#This Row],[20D EMA]])/Table2[[#This Row],[20D EMA]]</f>
        <v>-2.1304598173891496E-2</v>
      </c>
      <c r="T434" s="1">
        <f>(Table2[[#This Row],[Close Price]]-Table2[[#This Row],[50D EMA]])/Table2[[#This Row],[50D EMA]]</f>
        <v>-3.0908077359749118E-2</v>
      </c>
      <c r="U434" s="1">
        <f>(Table2[[#This Row],[Close Price]]-Table2[[#This Row],[200D EMA]])/Table2[[#This Row],[200D EMA]]</f>
        <v>-3.080080482838372E-2</v>
      </c>
      <c r="V434">
        <v>0.77274113626123697</v>
      </c>
      <c r="W434">
        <v>229.26</v>
      </c>
      <c r="X434">
        <v>239.84</v>
      </c>
      <c r="Y434">
        <v>229.26</v>
      </c>
      <c r="Z434">
        <v>251.2</v>
      </c>
      <c r="AA434">
        <v>229.26</v>
      </c>
      <c r="AB434">
        <v>255.7</v>
      </c>
      <c r="AC434" s="1">
        <f>(Table2[[#This Row],[Close Price]]/Table2[[#This Row],[Day Low]])-1</f>
        <v>3.7948181104423107E-2</v>
      </c>
      <c r="AD434" s="1">
        <f>(Table2[[#This Row],[Day High]]/Table2[[#This Row],[Close Price]])-1</f>
        <v>7.9004874768868749E-3</v>
      </c>
      <c r="AE434" s="1">
        <f>(Table2[[#This Row],[Close Price]]/Table2[[#This Row],[Current Week Low]])-1</f>
        <v>3.7948181104423107E-2</v>
      </c>
      <c r="AF434" s="1">
        <f>(Table2[[#This Row],[Current Week High]]/Table2[[#This Row],[Close Price]])-1</f>
        <v>5.5639603294671325E-2</v>
      </c>
      <c r="AG434" s="1">
        <f>(Table2[[#This Row],[Close Price]]/Table2[[#This Row],[Current Month Low]])-1</f>
        <v>3.7948181104423107E-2</v>
      </c>
      <c r="AH434" s="1">
        <f>(Table2[[#This Row],[Current Month High]]/Table2[[#This Row],[Close Price]])-1</f>
        <v>7.4550344595730289E-2</v>
      </c>
      <c r="AI434">
        <v>25.9455370650529</v>
      </c>
      <c r="AJ434">
        <v>26.675538993878099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-0.03</v>
      </c>
      <c r="AM434" t="s">
        <v>3165</v>
      </c>
      <c r="AN434">
        <v>-1.94</v>
      </c>
      <c r="AO434" t="s">
        <v>3165</v>
      </c>
      <c r="AP434">
        <v>0.117276208123026</v>
      </c>
      <c r="AQ434">
        <f>(Table2[[#This Row],[Sharpe Ratio]]-AVERAGE(Table2[Sharpe Ratio]))/_xlfn.STDEV.P(Table2[Sharpe Ratio])</f>
        <v>0.66685599250015337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477</v>
      </c>
      <c r="AT434">
        <f>_xlfn.RANK.AVG(Table2[[#This Row],[6M Return vs Nifty Z-Score]],Table2[6M Return vs Nifty Z-Score])</f>
        <v>580</v>
      </c>
      <c r="AU434">
        <f>_xlfn.RANK.AVG(Table2[[#This Row],[Sharpe Ratio Z-Score]],Table2[Sharpe Ratio Z-Score])</f>
        <v>173</v>
      </c>
      <c r="AV434">
        <f>(Table2[[#This Row],[Rank 1Y]]+Table2[[#This Row],[Rank 6M]]+Table2[[#This Row],[Rank Sharpe]])/3</f>
        <v>410</v>
      </c>
    </row>
    <row r="435" spans="1:48" x14ac:dyDescent="0.3">
      <c r="A435" t="s">
        <v>809</v>
      </c>
      <c r="B435" t="s">
        <v>810</v>
      </c>
      <c r="C435" t="s">
        <v>3130</v>
      </c>
      <c r="D435" t="s">
        <v>445</v>
      </c>
      <c r="E435">
        <v>19042.497512689999</v>
      </c>
      <c r="F435">
        <v>8025.35</v>
      </c>
      <c r="G435">
        <v>-5.7647415476160004</v>
      </c>
      <c r="H435">
        <f>(Table2[[#This Row],[1Y Return vs Nifty]]-AVERAGE(Table2[1Y Return vs Nifty]))/_xlfn.STDEV.P(Table2[1Y Return vs Nifty])</f>
        <v>-0.50444872799995488</v>
      </c>
      <c r="I435">
        <v>2.0909136411949598</v>
      </c>
      <c r="J435">
        <f>(Table2[[#This Row],[1M Return vs Nifty]]-AVERAGE(Table2[1M Return vs Nifty]))/_xlfn.STDEV.P(Table2[1M Return vs Nifty])</f>
        <v>0.42126864342260989</v>
      </c>
      <c r="K435">
        <v>19.088565787251</v>
      </c>
      <c r="L435">
        <f>(Table2[[#This Row],[6M Return vs Nifty]]-AVERAGE(Table2[6M Return vs Nifty]))/_xlfn.STDEV.P(Table2[6M Return vs Nifty])</f>
        <v>0.50380087192632184</v>
      </c>
      <c r="M435">
        <v>-4.45211195426588</v>
      </c>
      <c r="N435">
        <f>(Table2[[#This Row],[1W Return vs Nifty]]-AVERAGE(Table2[1W Return vs Nifty]))/_xlfn.STDEV.P(Table2[1W Return vs Nifty])</f>
        <v>-5.5110464388513546E-2</v>
      </c>
      <c r="O435">
        <v>8332.5300000000007</v>
      </c>
      <c r="P435">
        <v>8256.3672188069195</v>
      </c>
      <c r="Q435">
        <v>7601.5406239250997</v>
      </c>
      <c r="R435">
        <v>33.056830050095002</v>
      </c>
      <c r="S435" s="1">
        <f>(Table2[[#This Row],[Close Price]]-Table2[[#This Row],[20D EMA]])/Table2[[#This Row],[20D EMA]]</f>
        <v>-3.6865153800826431E-2</v>
      </c>
      <c r="T435" s="1">
        <f>(Table2[[#This Row],[Close Price]]-Table2[[#This Row],[50D EMA]])/Table2[[#This Row],[50D EMA]]</f>
        <v>-2.7980492229160089E-2</v>
      </c>
      <c r="U435" s="1">
        <f>(Table2[[#This Row],[Close Price]]-Table2[[#This Row],[200D EMA]])/Table2[[#This Row],[200D EMA]]</f>
        <v>5.5753089675138021E-2</v>
      </c>
      <c r="V435">
        <v>0.42323703742077201</v>
      </c>
      <c r="W435">
        <v>7845.7</v>
      </c>
      <c r="X435">
        <v>8089</v>
      </c>
      <c r="Y435">
        <v>7845.7</v>
      </c>
      <c r="Z435">
        <v>8487.15</v>
      </c>
      <c r="AA435">
        <v>7845.7</v>
      </c>
      <c r="AB435">
        <v>9034.9500000000007</v>
      </c>
      <c r="AC435" s="1">
        <f>(Table2[[#This Row],[Close Price]]/Table2[[#This Row],[Day Low]])-1</f>
        <v>2.2897893113425161E-2</v>
      </c>
      <c r="AD435" s="1">
        <f>(Table2[[#This Row],[Day High]]/Table2[[#This Row],[Close Price]])-1</f>
        <v>7.9311182689851822E-3</v>
      </c>
      <c r="AE435" s="1">
        <f>(Table2[[#This Row],[Close Price]]/Table2[[#This Row],[Current Week Low]])-1</f>
        <v>2.2897893113425161E-2</v>
      </c>
      <c r="AF435" s="1">
        <f>(Table2[[#This Row],[Current Week High]]/Table2[[#This Row],[Close Price]])-1</f>
        <v>5.7542661690767272E-2</v>
      </c>
      <c r="AG435" s="1">
        <f>(Table2[[#This Row],[Close Price]]/Table2[[#This Row],[Current Month Low]])-1</f>
        <v>2.2897893113425161E-2</v>
      </c>
      <c r="AH435" s="1">
        <f>(Table2[[#This Row],[Current Month High]]/Table2[[#This Row],[Close Price]])-1</f>
        <v>0.12580136691857691</v>
      </c>
      <c r="AI435">
        <v>18.2340957092214</v>
      </c>
      <c r="AJ435">
        <v>46.271825903109303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0.03</v>
      </c>
      <c r="AM435" t="s">
        <v>3166</v>
      </c>
      <c r="AN435">
        <v>-7.11</v>
      </c>
      <c r="AO435" t="s">
        <v>3165</v>
      </c>
      <c r="AP435">
        <v>-5.0684564338910002E-3</v>
      </c>
      <c r="AQ435">
        <f>(Table2[[#This Row],[Sharpe Ratio]]-AVERAGE(Table2[Sharpe Ratio]))/_xlfn.STDEV.P(Table2[Sharpe Ratio])</f>
        <v>-0.77259697334370536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-0.4070866503832421</v>
      </c>
      <c r="AS435">
        <f>_xlfn.RANK.AVG(Table2[[#This Row],[1Y Return vs Nifty Z-Score]],Table2[1Y Return vs Nifty Z-Score])</f>
        <v>484</v>
      </c>
      <c r="AT435">
        <f>_xlfn.RANK.AVG(Table2[[#This Row],[6M Return vs Nifty Z-Score]],Table2[6M Return vs Nifty Z-Score])</f>
        <v>176</v>
      </c>
      <c r="AU435">
        <f>_xlfn.RANK.AVG(Table2[[#This Row],[Sharpe Ratio Z-Score]],Table2[Sharpe Ratio Z-Score])</f>
        <v>573</v>
      </c>
      <c r="AV435">
        <f>(Table2[[#This Row],[Rank 1Y]]+Table2[[#This Row],[Rank 6M]]+Table2[[#This Row],[Rank Sharpe]])/3</f>
        <v>411</v>
      </c>
    </row>
    <row r="436" spans="1:48" x14ac:dyDescent="0.3">
      <c r="A436" t="s">
        <v>596</v>
      </c>
      <c r="B436" t="s">
        <v>597</v>
      </c>
      <c r="C436" t="s">
        <v>3129</v>
      </c>
      <c r="D436" t="s">
        <v>598</v>
      </c>
      <c r="E436">
        <v>32080.4736940599</v>
      </c>
      <c r="F436">
        <v>1179.6500000000001</v>
      </c>
      <c r="G436">
        <v>-28.832376808913502</v>
      </c>
      <c r="H436">
        <f>(Table2[[#This Row],[1Y Return vs Nifty]]-AVERAGE(Table2[1Y Return vs Nifty]))/_xlfn.STDEV.P(Table2[1Y Return vs Nifty])</f>
        <v>-0.89931678321807829</v>
      </c>
      <c r="I436">
        <v>-0.34580727607900302</v>
      </c>
      <c r="J436">
        <f>(Table2[[#This Row],[1M Return vs Nifty]]-AVERAGE(Table2[1M Return vs Nifty]))/_xlfn.STDEV.P(Table2[1M Return vs Nifty])</f>
        <v>0.14097189804927124</v>
      </c>
      <c r="K436">
        <v>-1.8117595796202199</v>
      </c>
      <c r="L436">
        <f>(Table2[[#This Row],[6M Return vs Nifty]]-AVERAGE(Table2[6M Return vs Nifty]))/_xlfn.STDEV.P(Table2[6M Return vs Nifty])</f>
        <v>-0.21552174150065739</v>
      </c>
      <c r="M436">
        <v>-1.02278432183734</v>
      </c>
      <c r="N436">
        <f>(Table2[[#This Row],[1W Return vs Nifty]]-AVERAGE(Table2[1W Return vs Nifty]))/_xlfn.STDEV.P(Table2[1W Return vs Nifty])</f>
        <v>0.62020496126872515</v>
      </c>
      <c r="O436">
        <v>1228.52</v>
      </c>
      <c r="P436">
        <v>1248.7541494100799</v>
      </c>
      <c r="Q436">
        <v>1206.6541567349</v>
      </c>
      <c r="R436">
        <v>34.724715474402998</v>
      </c>
      <c r="S436" s="1">
        <f>(Table2[[#This Row],[Close Price]]-Table2[[#This Row],[20D EMA]])/Table2[[#This Row],[20D EMA]]</f>
        <v>-3.9779572168137184E-2</v>
      </c>
      <c r="T436" s="1">
        <f>(Table2[[#This Row],[Close Price]]-Table2[[#This Row],[50D EMA]])/Table2[[#This Row],[50D EMA]]</f>
        <v>-5.533847430475012E-2</v>
      </c>
      <c r="U436" s="1">
        <f>(Table2[[#This Row],[Close Price]]-Table2[[#This Row],[200D EMA]])/Table2[[#This Row],[200D EMA]]</f>
        <v>-2.2379367430325481E-2</v>
      </c>
      <c r="V436">
        <v>0.74903979436047197</v>
      </c>
      <c r="W436">
        <v>1137.0999999999999</v>
      </c>
      <c r="X436">
        <v>1200.95</v>
      </c>
      <c r="Y436">
        <v>1137.0999999999999</v>
      </c>
      <c r="Z436">
        <v>1254.1500000000001</v>
      </c>
      <c r="AA436">
        <v>1137.0999999999999</v>
      </c>
      <c r="AB436">
        <v>1300.05</v>
      </c>
      <c r="AC436" s="1">
        <f>(Table2[[#This Row],[Close Price]]/Table2[[#This Row],[Day Low]])-1</f>
        <v>3.7419752000703799E-2</v>
      </c>
      <c r="AD436" s="1">
        <f>(Table2[[#This Row],[Day High]]/Table2[[#This Row],[Close Price]])-1</f>
        <v>1.8056203111092239E-2</v>
      </c>
      <c r="AE436" s="1">
        <f>(Table2[[#This Row],[Close Price]]/Table2[[#This Row],[Current Week Low]])-1</f>
        <v>3.7419752000703799E-2</v>
      </c>
      <c r="AF436" s="1">
        <f>(Table2[[#This Row],[Current Week High]]/Table2[[#This Row],[Close Price]])-1</f>
        <v>6.3154325435510472E-2</v>
      </c>
      <c r="AG436" s="1">
        <f>(Table2[[#This Row],[Close Price]]/Table2[[#This Row],[Current Month Low]])-1</f>
        <v>3.7419752000703799E-2</v>
      </c>
      <c r="AH436" s="1">
        <f>(Table2[[#This Row],[Current Month High]]/Table2[[#This Row],[Close Price]])-1</f>
        <v>0.10206417157631487</v>
      </c>
      <c r="AI436">
        <v>22.1718306277285</v>
      </c>
      <c r="AJ436">
        <v>19.150547952123599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-0.12</v>
      </c>
      <c r="AM436" t="s">
        <v>3165</v>
      </c>
      <c r="AN436">
        <v>-2.71</v>
      </c>
      <c r="AO436" t="s">
        <v>3165</v>
      </c>
      <c r="AP436">
        <v>0.103270482713583</v>
      </c>
      <c r="AQ436">
        <f>(Table2[[#This Row],[Sharpe Ratio]]-AVERAGE(Table2[Sharpe Ratio]))/_xlfn.STDEV.P(Table2[Sharpe Ratio])</f>
        <v>0.50207085003046803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627</v>
      </c>
      <c r="AT436">
        <f>_xlfn.RANK.AVG(Table2[[#This Row],[6M Return vs Nifty Z-Score]],Table2[6M Return vs Nifty Z-Score])</f>
        <v>392</v>
      </c>
      <c r="AU436">
        <f>_xlfn.RANK.AVG(Table2[[#This Row],[Sharpe Ratio Z-Score]],Table2[Sharpe Ratio Z-Score])</f>
        <v>215</v>
      </c>
      <c r="AV436">
        <f>(Table2[[#This Row],[Rank 1Y]]+Table2[[#This Row],[Rank 6M]]+Table2[[#This Row],[Rank Sharpe]])/3</f>
        <v>411.33333333333331</v>
      </c>
    </row>
    <row r="437" spans="1:48" x14ac:dyDescent="0.3">
      <c r="A437" t="s">
        <v>46</v>
      </c>
      <c r="B437" t="s">
        <v>47</v>
      </c>
      <c r="C437" t="s">
        <v>3123</v>
      </c>
      <c r="D437" t="s">
        <v>48</v>
      </c>
      <c r="E437">
        <v>475115.737746</v>
      </c>
      <c r="F437">
        <v>3455.4</v>
      </c>
      <c r="G437">
        <v>-9.9250727513937296</v>
      </c>
      <c r="H437">
        <f>(Table2[[#This Row],[1Y Return vs Nifty]]-AVERAGE(Table2[1Y Return vs Nifty]))/_xlfn.STDEV.P(Table2[1Y Return vs Nifty])</f>
        <v>-0.57566460569571587</v>
      </c>
      <c r="I437">
        <v>-2.1376215686538198</v>
      </c>
      <c r="J437">
        <f>(Table2[[#This Row],[1M Return vs Nifty]]-AVERAGE(Table2[1M Return vs Nifty]))/_xlfn.STDEV.P(Table2[1M Return vs Nifty])</f>
        <v>-6.5141042895982326E-2</v>
      </c>
      <c r="K437">
        <v>-13.529640655151301</v>
      </c>
      <c r="L437">
        <f>(Table2[[#This Row],[6M Return vs Nifty]]-AVERAGE(Table2[6M Return vs Nifty]))/_xlfn.STDEV.P(Table2[6M Return vs Nifty])</f>
        <v>-0.61881387648522257</v>
      </c>
      <c r="M437">
        <v>1.26787603537757</v>
      </c>
      <c r="N437">
        <f>(Table2[[#This Row],[1W Return vs Nifty]]-AVERAGE(Table2[1W Return vs Nifty]))/_xlfn.STDEV.P(Table2[1W Return vs Nifty])</f>
        <v>1.071289966836791</v>
      </c>
      <c r="O437">
        <v>3560.86</v>
      </c>
      <c r="P437">
        <v>3596.4968601410501</v>
      </c>
      <c r="Q437">
        <v>3485.58484601707</v>
      </c>
      <c r="R437">
        <v>31.752629503013601</v>
      </c>
      <c r="S437" s="1">
        <f>(Table2[[#This Row],[Close Price]]-Table2[[#This Row],[20D EMA]])/Table2[[#This Row],[20D EMA]]</f>
        <v>-2.9616440972124722E-2</v>
      </c>
      <c r="T437" s="1">
        <f>(Table2[[#This Row],[Close Price]]-Table2[[#This Row],[50D EMA]])/Table2[[#This Row],[50D EMA]]</f>
        <v>-3.9231748456334356E-2</v>
      </c>
      <c r="U437" s="1">
        <f>(Table2[[#This Row],[Close Price]]-Table2[[#This Row],[200D EMA]])/Table2[[#This Row],[200D EMA]]</f>
        <v>-8.6599085520932782E-3</v>
      </c>
      <c r="V437">
        <v>0.82470875177256997</v>
      </c>
      <c r="W437">
        <v>3443</v>
      </c>
      <c r="X437">
        <v>3513.95</v>
      </c>
      <c r="Y437">
        <v>3443</v>
      </c>
      <c r="Z437">
        <v>3621.95</v>
      </c>
      <c r="AA437">
        <v>3429</v>
      </c>
      <c r="AB437">
        <v>3724</v>
      </c>
      <c r="AC437" s="1">
        <f>(Table2[[#This Row],[Close Price]]/Table2[[#This Row],[Day Low]])-1</f>
        <v>3.6015103107756019E-3</v>
      </c>
      <c r="AD437" s="1">
        <f>(Table2[[#This Row],[Day High]]/Table2[[#This Row],[Close Price]])-1</f>
        <v>1.694449267812681E-2</v>
      </c>
      <c r="AE437" s="1">
        <f>(Table2[[#This Row],[Close Price]]/Table2[[#This Row],[Current Week Low]])-1</f>
        <v>3.6015103107756019E-3</v>
      </c>
      <c r="AF437" s="1">
        <f>(Table2[[#This Row],[Current Week High]]/Table2[[#This Row],[Close Price]])-1</f>
        <v>4.8199918967413158E-2</v>
      </c>
      <c r="AG437" s="1">
        <f>(Table2[[#This Row],[Close Price]]/Table2[[#This Row],[Current Month Low]])-1</f>
        <v>7.6990376202974442E-3</v>
      </c>
      <c r="AH437" s="1">
        <f>(Table2[[#This Row],[Current Month High]]/Table2[[#This Row],[Close Price]])-1</f>
        <v>7.7733402789836203E-2</v>
      </c>
      <c r="AI437">
        <v>13.4427273253458</v>
      </c>
      <c r="AJ437">
        <v>20.9810409117168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</v>
      </c>
      <c r="AM437" t="s">
        <v>3167</v>
      </c>
      <c r="AN437">
        <v>-0.37</v>
      </c>
      <c r="AO437" t="s">
        <v>3165</v>
      </c>
      <c r="AP437">
        <v>0.109260250774524</v>
      </c>
      <c r="AQ437">
        <f>(Table2[[#This Row],[Sharpe Ratio]]-AVERAGE(Table2[Sharpe Ratio]))/_xlfn.STDEV.P(Table2[Sharpe Ratio])</f>
        <v>0.57254379980121384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514</v>
      </c>
      <c r="AT437">
        <f>_xlfn.RANK.AVG(Table2[[#This Row],[6M Return vs Nifty Z-Score]],Table2[6M Return vs Nifty Z-Score])</f>
        <v>530</v>
      </c>
      <c r="AU437">
        <f>_xlfn.RANK.AVG(Table2[[#This Row],[Sharpe Ratio Z-Score]],Table2[Sharpe Ratio Z-Score])</f>
        <v>193</v>
      </c>
      <c r="AV437">
        <f>(Table2[[#This Row],[Rank 1Y]]+Table2[[#This Row],[Rank 6M]]+Table2[[#This Row],[Rank Sharpe]])/3</f>
        <v>412.33333333333331</v>
      </c>
    </row>
    <row r="438" spans="1:48" x14ac:dyDescent="0.3">
      <c r="A438" t="s">
        <v>61</v>
      </c>
      <c r="B438" t="s">
        <v>62</v>
      </c>
      <c r="C438" t="s">
        <v>3120</v>
      </c>
      <c r="D438" t="s">
        <v>24</v>
      </c>
      <c r="E438">
        <v>358985.98188671999</v>
      </c>
      <c r="F438">
        <v>1160.4000000000001</v>
      </c>
      <c r="G438">
        <v>-6.3926473467835798</v>
      </c>
      <c r="H438">
        <f>(Table2[[#This Row],[1Y Return vs Nifty]]-AVERAGE(Table2[1Y Return vs Nifty]))/_xlfn.STDEV.P(Table2[1Y Return vs Nifty])</f>
        <v>-0.51519711806980628</v>
      </c>
      <c r="I438">
        <v>0.21147328698543699</v>
      </c>
      <c r="J438">
        <f>(Table2[[#This Row],[1M Return vs Nifty]]-AVERAGE(Table2[1M Return vs Nifty]))/_xlfn.STDEV.P(Table2[1M Return vs Nifty])</f>
        <v>0.20507605005923324</v>
      </c>
      <c r="K438">
        <v>0.66926939621807602</v>
      </c>
      <c r="L438">
        <f>(Table2[[#This Row],[6M Return vs Nifty]]-AVERAGE(Table2[6M Return vs Nifty]))/_xlfn.STDEV.P(Table2[6M Return vs Nifty])</f>
        <v>-0.13013262838584905</v>
      </c>
      <c r="M438">
        <v>4.2959673047838702</v>
      </c>
      <c r="N438">
        <f>(Table2[[#This Row],[1W Return vs Nifty]]-AVERAGE(Table2[1W Return vs Nifty]))/_xlfn.STDEV.P(Table2[1W Return vs Nifty])</f>
        <v>1.6675924971610629</v>
      </c>
      <c r="O438">
        <v>1181.29</v>
      </c>
      <c r="P438">
        <v>1190.5452831016801</v>
      </c>
      <c r="Q438">
        <v>1147.9880283679199</v>
      </c>
      <c r="R438">
        <v>43.091864644847703</v>
      </c>
      <c r="S438" s="1">
        <f>(Table2[[#This Row],[Close Price]]-Table2[[#This Row],[20D EMA]])/Table2[[#This Row],[20D EMA]]</f>
        <v>-1.7684057259436611E-2</v>
      </c>
      <c r="T438" s="1">
        <f>(Table2[[#This Row],[Close Price]]-Table2[[#This Row],[50D EMA]])/Table2[[#This Row],[50D EMA]]</f>
        <v>-2.5320568255197885E-2</v>
      </c>
      <c r="U438" s="1">
        <f>(Table2[[#This Row],[Close Price]]-Table2[[#This Row],[200D EMA]])/Table2[[#This Row],[200D EMA]]</f>
        <v>1.0811934728732415E-2</v>
      </c>
      <c r="V438">
        <v>0.91981303175098605</v>
      </c>
      <c r="W438">
        <v>1158.6500000000001</v>
      </c>
      <c r="X438">
        <v>1183.1500000000001</v>
      </c>
      <c r="Y438">
        <v>1158.6500000000001</v>
      </c>
      <c r="Z438">
        <v>1214.8</v>
      </c>
      <c r="AA438">
        <v>1124</v>
      </c>
      <c r="AB438">
        <v>1242.95</v>
      </c>
      <c r="AC438" s="1">
        <f>(Table2[[#This Row],[Close Price]]/Table2[[#This Row],[Day Low]])-1</f>
        <v>1.5103784576877555E-3</v>
      </c>
      <c r="AD438" s="1">
        <f>(Table2[[#This Row],[Day High]]/Table2[[#This Row],[Close Price]])-1</f>
        <v>1.9605308514305309E-2</v>
      </c>
      <c r="AE438" s="1">
        <f>(Table2[[#This Row],[Close Price]]/Table2[[#This Row],[Current Week Low]])-1</f>
        <v>1.5103784576877555E-3</v>
      </c>
      <c r="AF438" s="1">
        <f>(Table2[[#This Row],[Current Week High]]/Table2[[#This Row],[Close Price]])-1</f>
        <v>4.6880386073767655E-2</v>
      </c>
      <c r="AG438" s="1">
        <f>(Table2[[#This Row],[Close Price]]/Table2[[#This Row],[Current Month Low]])-1</f>
        <v>3.238434163701065E-2</v>
      </c>
      <c r="AH438" s="1">
        <f>(Table2[[#This Row],[Current Month High]]/Table2[[#This Row],[Close Price]])-1</f>
        <v>7.1139262323336672E-2</v>
      </c>
      <c r="AI438">
        <v>15.447259565667</v>
      </c>
      <c r="AJ438">
        <v>21.967626655455099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</v>
      </c>
      <c r="AM438" t="s">
        <v>3167</v>
      </c>
      <c r="AN438">
        <v>1.28</v>
      </c>
      <c r="AO438" t="s">
        <v>3166</v>
      </c>
      <c r="AP438">
        <v>4.7460253796010002E-2</v>
      </c>
      <c r="AQ438">
        <f>(Table2[[#This Row],[Sharpe Ratio]]-AVERAGE(Table2[Sharpe Ratio]))/_xlfn.STDEV.P(Table2[Sharpe Ratio])</f>
        <v>-0.15456750711220277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490</v>
      </c>
      <c r="AT438">
        <f>_xlfn.RANK.AVG(Table2[[#This Row],[6M Return vs Nifty Z-Score]],Table2[6M Return vs Nifty Z-Score])</f>
        <v>372</v>
      </c>
      <c r="AU438">
        <f>_xlfn.RANK.AVG(Table2[[#This Row],[Sharpe Ratio Z-Score]],Table2[Sharpe Ratio Z-Score])</f>
        <v>380</v>
      </c>
      <c r="AV438">
        <f>(Table2[[#This Row],[Rank 1Y]]+Table2[[#This Row],[Rank 6M]]+Table2[[#This Row],[Rank Sharpe]])/3</f>
        <v>414</v>
      </c>
    </row>
    <row r="439" spans="1:48" x14ac:dyDescent="0.3">
      <c r="A439" t="s">
        <v>628</v>
      </c>
      <c r="B439" t="s">
        <v>629</v>
      </c>
      <c r="C439" t="s">
        <v>3137</v>
      </c>
      <c r="D439" t="s">
        <v>630</v>
      </c>
      <c r="E439">
        <v>29160.291456899999</v>
      </c>
      <c r="F439">
        <v>739.95</v>
      </c>
      <c r="G439">
        <v>-9.5737975305741791</v>
      </c>
      <c r="H439">
        <f>(Table2[[#This Row],[1Y Return vs Nifty]]-AVERAGE(Table2[1Y Return vs Nifty]))/_xlfn.STDEV.P(Table2[1Y Return vs Nifty])</f>
        <v>-0.56965153319304562</v>
      </c>
      <c r="I439">
        <v>-1.8939402664237399</v>
      </c>
      <c r="J439">
        <f>(Table2[[#This Row],[1M Return vs Nifty]]-AVERAGE(Table2[1M Return vs Nifty]))/_xlfn.STDEV.P(Table2[1M Return vs Nifty])</f>
        <v>-3.7110308871734235E-2</v>
      </c>
      <c r="K439">
        <v>10.7033915626635</v>
      </c>
      <c r="L439">
        <f>(Table2[[#This Row],[6M Return vs Nifty]]-AVERAGE(Table2[6M Return vs Nifty]))/_xlfn.STDEV.P(Table2[6M Return vs Nifty])</f>
        <v>0.21520988918346501</v>
      </c>
      <c r="M439">
        <v>-1.5666039590971299</v>
      </c>
      <c r="N439">
        <f>(Table2[[#This Row],[1W Return vs Nifty]]-AVERAGE(Table2[1W Return vs Nifty]))/_xlfn.STDEV.P(Table2[1W Return vs Nifty])</f>
        <v>0.51311405915017039</v>
      </c>
      <c r="O439">
        <v>783.82</v>
      </c>
      <c r="P439">
        <v>797.20694477285599</v>
      </c>
      <c r="Q439">
        <v>734.29863463487504</v>
      </c>
      <c r="R439">
        <v>15.873974639812699</v>
      </c>
      <c r="S439" s="1">
        <f>(Table2[[#This Row],[Close Price]]-Table2[[#This Row],[20D EMA]])/Table2[[#This Row],[20D EMA]]</f>
        <v>-5.5969482789415936E-2</v>
      </c>
      <c r="T439" s="1">
        <f>(Table2[[#This Row],[Close Price]]-Table2[[#This Row],[50D EMA]])/Table2[[#This Row],[50D EMA]]</f>
        <v>-7.1821934252178227E-2</v>
      </c>
      <c r="U439" s="1">
        <f>(Table2[[#This Row],[Close Price]]-Table2[[#This Row],[200D EMA]])/Table2[[#This Row],[200D EMA]]</f>
        <v>7.6962765536600858E-3</v>
      </c>
      <c r="V439">
        <v>0.50111588631213899</v>
      </c>
      <c r="W439">
        <v>737.05</v>
      </c>
      <c r="X439">
        <v>753.6</v>
      </c>
      <c r="Y439">
        <v>737.05</v>
      </c>
      <c r="Z439">
        <v>766.45</v>
      </c>
      <c r="AA439">
        <v>737.05</v>
      </c>
      <c r="AB439">
        <v>853</v>
      </c>
      <c r="AC439" s="1">
        <f>(Table2[[#This Row],[Close Price]]/Table2[[#This Row],[Day Low]])-1</f>
        <v>3.9346041652534858E-3</v>
      </c>
      <c r="AD439" s="1">
        <f>(Table2[[#This Row],[Day High]]/Table2[[#This Row],[Close Price]])-1</f>
        <v>1.8447192377863297E-2</v>
      </c>
      <c r="AE439" s="1">
        <f>(Table2[[#This Row],[Close Price]]/Table2[[#This Row],[Current Week Low]])-1</f>
        <v>3.9346041652534858E-3</v>
      </c>
      <c r="AF439" s="1">
        <f>(Table2[[#This Row],[Current Week High]]/Table2[[#This Row],[Close Price]])-1</f>
        <v>3.5813230623690684E-2</v>
      </c>
      <c r="AG439" s="1">
        <f>(Table2[[#This Row],[Close Price]]/Table2[[#This Row],[Current Month Low]])-1</f>
        <v>3.9346041652534858E-3</v>
      </c>
      <c r="AH439" s="1">
        <f>(Table2[[#This Row],[Current Month High]]/Table2[[#This Row],[Close Price]])-1</f>
        <v>0.15278059328332994</v>
      </c>
      <c r="AI439">
        <v>24.467869450638499</v>
      </c>
      <c r="AJ439">
        <v>30.3646934460888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-0.14000000000000001</v>
      </c>
      <c r="AM439" t="s">
        <v>3165</v>
      </c>
      <c r="AN439">
        <v>-6.91</v>
      </c>
      <c r="AO439" t="s">
        <v>3165</v>
      </c>
      <c r="AP439">
        <v>1.2996286328262999E-2</v>
      </c>
      <c r="AQ439">
        <f>(Table2[[#This Row],[Sharpe Ratio]]-AVERAGE(Table2[Sharpe Ratio]))/_xlfn.STDEV.P(Table2[Sharpe Ratio])</f>
        <v>-0.56005523611010721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511</v>
      </c>
      <c r="AT439">
        <f>_xlfn.RANK.AVG(Table2[[#This Row],[6M Return vs Nifty Z-Score]],Table2[6M Return vs Nifty Z-Score])</f>
        <v>251</v>
      </c>
      <c r="AU439">
        <f>_xlfn.RANK.AVG(Table2[[#This Row],[Sharpe Ratio Z-Score]],Table2[Sharpe Ratio Z-Score])</f>
        <v>481</v>
      </c>
      <c r="AV439">
        <f>(Table2[[#This Row],[Rank 1Y]]+Table2[[#This Row],[Rank 6M]]+Table2[[#This Row],[Rank Sharpe]])/3</f>
        <v>414.33333333333331</v>
      </c>
    </row>
    <row r="440" spans="1:48" x14ac:dyDescent="0.3">
      <c r="A440" t="s">
        <v>911</v>
      </c>
      <c r="B440" t="s">
        <v>912</v>
      </c>
      <c r="C440" t="s">
        <v>3120</v>
      </c>
      <c r="D440" t="s">
        <v>913</v>
      </c>
      <c r="E440">
        <v>16257.07516785</v>
      </c>
      <c r="F440">
        <v>182.82</v>
      </c>
      <c r="G440">
        <v>18.0219514551484</v>
      </c>
      <c r="H440">
        <f>(Table2[[#This Row],[1Y Return vs Nifty]]-AVERAGE(Table2[1Y Return vs Nifty]))/_xlfn.STDEV.P(Table2[1Y Return vs Nifty])</f>
        <v>-9.7271958483797202E-2</v>
      </c>
      <c r="I440">
        <v>-16.979389183489701</v>
      </c>
      <c r="J440">
        <f>(Table2[[#This Row],[1M Return vs Nifty]]-AVERAGE(Table2[1M Return vs Nifty]))/_xlfn.STDEV.P(Table2[1M Return vs Nifty])</f>
        <v>-1.7723940682773018</v>
      </c>
      <c r="K440">
        <v>10.169033757752199</v>
      </c>
      <c r="L440">
        <f>(Table2[[#This Row],[6M Return vs Nifty]]-AVERAGE(Table2[6M Return vs Nifty]))/_xlfn.STDEV.P(Table2[6M Return vs Nifty])</f>
        <v>0.1968189959324361</v>
      </c>
      <c r="M440">
        <v>-4.1514079083289701</v>
      </c>
      <c r="N440">
        <f>(Table2[[#This Row],[1W Return vs Nifty]]-AVERAGE(Table2[1W Return vs Nifty]))/_xlfn.STDEV.P(Table2[1W Return vs Nifty])</f>
        <v>4.1052485863737418E-3</v>
      </c>
      <c r="O440">
        <v>197.03</v>
      </c>
      <c r="P440">
        <v>199.07058397674501</v>
      </c>
      <c r="Q440">
        <v>176.712986693781</v>
      </c>
      <c r="R440">
        <v>29.723314494726399</v>
      </c>
      <c r="S440" s="1">
        <f>(Table2[[#This Row],[Close Price]]-Table2[[#This Row],[20D EMA]])/Table2[[#This Row],[20D EMA]]</f>
        <v>-7.212099680251742E-2</v>
      </c>
      <c r="T440" s="1">
        <f>(Table2[[#This Row],[Close Price]]-Table2[[#This Row],[50D EMA]])/Table2[[#This Row],[50D EMA]]</f>
        <v>-8.1632271589876765E-2</v>
      </c>
      <c r="U440" s="1">
        <f>(Table2[[#This Row],[Close Price]]-Table2[[#This Row],[200D EMA]])/Table2[[#This Row],[200D EMA]]</f>
        <v>3.4558938878677843E-2</v>
      </c>
      <c r="V440">
        <v>0.520815537743338</v>
      </c>
      <c r="W440">
        <v>176.83</v>
      </c>
      <c r="X440">
        <v>184</v>
      </c>
      <c r="Y440">
        <v>176.83</v>
      </c>
      <c r="Z440">
        <v>191.75</v>
      </c>
      <c r="AA440">
        <v>176.83</v>
      </c>
      <c r="AB440">
        <v>212.39</v>
      </c>
      <c r="AC440" s="1">
        <f>(Table2[[#This Row],[Close Price]]/Table2[[#This Row],[Day Low]])-1</f>
        <v>3.3874342588927187E-2</v>
      </c>
      <c r="AD440" s="1">
        <f>(Table2[[#This Row],[Day High]]/Table2[[#This Row],[Close Price]])-1</f>
        <v>6.4544360573242088E-3</v>
      </c>
      <c r="AE440" s="1">
        <f>(Table2[[#This Row],[Close Price]]/Table2[[#This Row],[Current Week Low]])-1</f>
        <v>3.3874342588927187E-2</v>
      </c>
      <c r="AF440" s="1">
        <f>(Table2[[#This Row],[Current Week High]]/Table2[[#This Row],[Close Price]])-1</f>
        <v>4.884585931517349E-2</v>
      </c>
      <c r="AG440" s="1">
        <f>(Table2[[#This Row],[Close Price]]/Table2[[#This Row],[Current Month Low]])-1</f>
        <v>3.3874342588927187E-2</v>
      </c>
      <c r="AH440" s="1">
        <f>(Table2[[#This Row],[Current Month High]]/Table2[[#This Row],[Close Price]])-1</f>
        <v>0.16174379170769049</v>
      </c>
      <c r="AI440">
        <v>33.683404441527202</v>
      </c>
      <c r="AJ440">
        <v>50.655129789863999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0.04</v>
      </c>
      <c r="AM440" t="s">
        <v>3166</v>
      </c>
      <c r="AN440">
        <v>-8.1199999999999992</v>
      </c>
      <c r="AO440" t="s">
        <v>3165</v>
      </c>
      <c r="AP440">
        <v>-5.1247907760802E-2</v>
      </c>
      <c r="AQ440">
        <f>(Table2[[#This Row],[Sharpe Ratio]]-AVERAGE(Table2[Sharpe Ratio]))/_xlfn.STDEV.P(Table2[Sharpe Ratio])</f>
        <v>-1.3159238802775144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323</v>
      </c>
      <c r="AT440">
        <f>_xlfn.RANK.AVG(Table2[[#This Row],[6M Return vs Nifty Z-Score]],Table2[6M Return vs Nifty Z-Score])</f>
        <v>257</v>
      </c>
      <c r="AU440">
        <f>_xlfn.RANK.AVG(Table2[[#This Row],[Sharpe Ratio Z-Score]],Table2[Sharpe Ratio Z-Score])</f>
        <v>664</v>
      </c>
      <c r="AV440">
        <f>(Table2[[#This Row],[Rank 1Y]]+Table2[[#This Row],[Rank 6M]]+Table2[[#This Row],[Rank Sharpe]])/3</f>
        <v>414.66666666666669</v>
      </c>
    </row>
    <row r="441" spans="1:48" x14ac:dyDescent="0.3">
      <c r="A441" t="s">
        <v>614</v>
      </c>
      <c r="B441" t="s">
        <v>615</v>
      </c>
      <c r="C441" t="s">
        <v>611</v>
      </c>
      <c r="D441" t="s">
        <v>611</v>
      </c>
      <c r="E441">
        <v>30951.257699999998</v>
      </c>
      <c r="F441">
        <v>905.5</v>
      </c>
      <c r="G441">
        <v>-12.9652150181153</v>
      </c>
      <c r="H441">
        <f>(Table2[[#This Row],[1Y Return vs Nifty]]-AVERAGE(Table2[1Y Return vs Nifty]))/_xlfn.STDEV.P(Table2[1Y Return vs Nifty])</f>
        <v>-0.62770527006588939</v>
      </c>
      <c r="I441">
        <v>2.6266416618470698</v>
      </c>
      <c r="J441">
        <f>(Table2[[#This Row],[1M Return vs Nifty]]-AVERAGE(Table2[1M Return vs Nifty]))/_xlfn.STDEV.P(Table2[1M Return vs Nifty])</f>
        <v>0.4828935999490549</v>
      </c>
      <c r="K441">
        <v>-4.4459390751740502</v>
      </c>
      <c r="L441">
        <f>(Table2[[#This Row],[6M Return vs Nifty]]-AVERAGE(Table2[6M Return vs Nifty]))/_xlfn.STDEV.P(Table2[6M Return vs Nifty])</f>
        <v>-0.30618180758656627</v>
      </c>
      <c r="M441">
        <v>-3.3275115289050401</v>
      </c>
      <c r="N441">
        <f>(Table2[[#This Row],[1W Return vs Nifty]]-AVERAGE(Table2[1W Return vs Nifty]))/_xlfn.STDEV.P(Table2[1W Return vs Nifty])</f>
        <v>0.16634986146814487</v>
      </c>
      <c r="O441">
        <v>930.01</v>
      </c>
      <c r="P441">
        <v>911.04639015905502</v>
      </c>
      <c r="Q441">
        <v>847.25917189281404</v>
      </c>
      <c r="R441">
        <v>33.125935044602201</v>
      </c>
      <c r="S441" s="1">
        <f>(Table2[[#This Row],[Close Price]]-Table2[[#This Row],[20D EMA]])/Table2[[#This Row],[20D EMA]]</f>
        <v>-2.6354555327362063E-2</v>
      </c>
      <c r="T441" s="1">
        <f>(Table2[[#This Row],[Close Price]]-Table2[[#This Row],[50D EMA]])/Table2[[#This Row],[50D EMA]]</f>
        <v>-6.0879338516304374E-3</v>
      </c>
      <c r="U441" s="1">
        <f>(Table2[[#This Row],[Close Price]]-Table2[[#This Row],[200D EMA]])/Table2[[#This Row],[200D EMA]]</f>
        <v>6.8740274569201065E-2</v>
      </c>
      <c r="V441">
        <v>0.38931534959179998</v>
      </c>
      <c r="W441">
        <v>872.95</v>
      </c>
      <c r="X441">
        <v>929.55</v>
      </c>
      <c r="Y441">
        <v>872.95</v>
      </c>
      <c r="Z441">
        <v>933.4</v>
      </c>
      <c r="AA441">
        <v>872.95</v>
      </c>
      <c r="AB441">
        <v>986.5</v>
      </c>
      <c r="AC441" s="1">
        <f>(Table2[[#This Row],[Close Price]]/Table2[[#This Row],[Day Low]])-1</f>
        <v>3.728735895526647E-2</v>
      </c>
      <c r="AD441" s="1">
        <f>(Table2[[#This Row],[Day High]]/Table2[[#This Row],[Close Price]])-1</f>
        <v>2.6559911651021562E-2</v>
      </c>
      <c r="AE441" s="1">
        <f>(Table2[[#This Row],[Close Price]]/Table2[[#This Row],[Current Week Low]])-1</f>
        <v>3.728735895526647E-2</v>
      </c>
      <c r="AF441" s="1">
        <f>(Table2[[#This Row],[Current Week High]]/Table2[[#This Row],[Close Price]])-1</f>
        <v>3.0811706239646686E-2</v>
      </c>
      <c r="AG441" s="1">
        <f>(Table2[[#This Row],[Close Price]]/Table2[[#This Row],[Current Month Low]])-1</f>
        <v>3.728735895526647E-2</v>
      </c>
      <c r="AH441" s="1">
        <f>(Table2[[#This Row],[Current Month High]]/Table2[[#This Row],[Close Price]])-1</f>
        <v>8.9453340695748285E-2</v>
      </c>
      <c r="AI441">
        <v>16.289342904472601</v>
      </c>
      <c r="AJ441">
        <v>27.5352112676056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7.0000000000000007E-2</v>
      </c>
      <c r="AM441" t="s">
        <v>3166</v>
      </c>
      <c r="AN441">
        <v>-1.36</v>
      </c>
      <c r="AO441" t="s">
        <v>3165</v>
      </c>
      <c r="AP441">
        <v>7.6567903591931996E-2</v>
      </c>
      <c r="AQ441">
        <f>(Table2[[#This Row],[Sharpe Ratio]]-AVERAGE(Table2[Sharpe Ratio]))/_xlfn.STDEV.P(Table2[Sharpe Ratio])</f>
        <v>0.18790016795336634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-9.6743448281889549E-2</v>
      </c>
      <c r="AS441">
        <f>_xlfn.RANK.AVG(Table2[[#This Row],[1Y Return vs Nifty Z-Score]],Table2[1Y Return vs Nifty Z-Score])</f>
        <v>535</v>
      </c>
      <c r="AT441">
        <f>_xlfn.RANK.AVG(Table2[[#This Row],[6M Return vs Nifty Z-Score]],Table2[6M Return vs Nifty Z-Score])</f>
        <v>423</v>
      </c>
      <c r="AU441">
        <f>_xlfn.RANK.AVG(Table2[[#This Row],[Sharpe Ratio Z-Score]],Table2[Sharpe Ratio Z-Score])</f>
        <v>291</v>
      </c>
      <c r="AV441">
        <f>(Table2[[#This Row],[Rank 1Y]]+Table2[[#This Row],[Rank 6M]]+Table2[[#This Row],[Rank Sharpe]])/3</f>
        <v>416.33333333333331</v>
      </c>
    </row>
    <row r="442" spans="1:48" x14ac:dyDescent="0.3">
      <c r="A442" t="s">
        <v>307</v>
      </c>
      <c r="B442" t="s">
        <v>308</v>
      </c>
      <c r="C442" t="s">
        <v>3120</v>
      </c>
      <c r="D442" t="s">
        <v>34</v>
      </c>
      <c r="E442">
        <v>88611.192158940001</v>
      </c>
      <c r="F442">
        <v>97.69</v>
      </c>
      <c r="G442">
        <v>10.650066673249199</v>
      </c>
      <c r="H442">
        <f>(Table2[[#This Row],[1Y Return vs Nifty]]-AVERAGE(Table2[1Y Return vs Nifty]))/_xlfn.STDEV.P(Table2[1Y Return vs Nifty])</f>
        <v>-0.22346269169711944</v>
      </c>
      <c r="I442">
        <v>-2.5289675388470201</v>
      </c>
      <c r="J442">
        <f>(Table2[[#This Row],[1M Return vs Nifty]]-AVERAGE(Table2[1M Return vs Nifty]))/_xlfn.STDEV.P(Table2[1M Return vs Nifty])</f>
        <v>-0.1101576884143549</v>
      </c>
      <c r="K442">
        <v>-28.051293356010099</v>
      </c>
      <c r="L442">
        <f>(Table2[[#This Row],[6M Return vs Nifty]]-AVERAGE(Table2[6M Return vs Nifty]))/_xlfn.STDEV.P(Table2[6M Return vs Nifty])</f>
        <v>-1.1186028983641882</v>
      </c>
      <c r="M442">
        <v>-5.0636168092996403</v>
      </c>
      <c r="N442">
        <f>(Table2[[#This Row],[1W Return vs Nifty]]-AVERAGE(Table2[1W Return vs Nifty]))/_xlfn.STDEV.P(Table2[1W Return vs Nifty])</f>
        <v>-0.17553018094273143</v>
      </c>
      <c r="O442">
        <v>103.96</v>
      </c>
      <c r="P442">
        <v>106.791516040357</v>
      </c>
      <c r="Q442">
        <v>105.488399920749</v>
      </c>
      <c r="R442">
        <v>26.800854818231301</v>
      </c>
      <c r="S442" s="1">
        <f>(Table2[[#This Row],[Close Price]]-Table2[[#This Row],[20D EMA]])/Table2[[#This Row],[20D EMA]]</f>
        <v>-6.0311658330126937E-2</v>
      </c>
      <c r="T442" s="1">
        <f>(Table2[[#This Row],[Close Price]]-Table2[[#This Row],[50D EMA]])/Table2[[#This Row],[50D EMA]]</f>
        <v>-8.5226957887904631E-2</v>
      </c>
      <c r="U442" s="1">
        <f>(Table2[[#This Row],[Close Price]]-Table2[[#This Row],[200D EMA]])/Table2[[#This Row],[200D EMA]]</f>
        <v>-7.3926611140255838E-2</v>
      </c>
      <c r="V442">
        <v>0.67877348606689603</v>
      </c>
      <c r="W442">
        <v>94.44</v>
      </c>
      <c r="X442">
        <v>98.45</v>
      </c>
      <c r="Y442">
        <v>94.44</v>
      </c>
      <c r="Z442">
        <v>105.6</v>
      </c>
      <c r="AA442">
        <v>94.44</v>
      </c>
      <c r="AB442">
        <v>112.46</v>
      </c>
      <c r="AC442" s="1">
        <f>(Table2[[#This Row],[Close Price]]/Table2[[#This Row],[Day Low]])-1</f>
        <v>3.4413384159254656E-2</v>
      </c>
      <c r="AD442" s="1">
        <f>(Table2[[#This Row],[Day High]]/Table2[[#This Row],[Close Price]])-1</f>
        <v>7.7797113317636946E-3</v>
      </c>
      <c r="AE442" s="1">
        <f>(Table2[[#This Row],[Close Price]]/Table2[[#This Row],[Current Week Low]])-1</f>
        <v>3.4413384159254656E-2</v>
      </c>
      <c r="AF442" s="1">
        <f>(Table2[[#This Row],[Current Week High]]/Table2[[#This Row],[Close Price]])-1</f>
        <v>8.0970416624014607E-2</v>
      </c>
      <c r="AG442" s="1">
        <f>(Table2[[#This Row],[Close Price]]/Table2[[#This Row],[Current Month Low]])-1</f>
        <v>3.4413384159254656E-2</v>
      </c>
      <c r="AH442" s="1">
        <f>(Table2[[#This Row],[Current Month High]]/Table2[[#This Row],[Close Price]])-1</f>
        <v>0.15119254785546121</v>
      </c>
      <c r="AI442">
        <v>31.947998771624501</v>
      </c>
      <c r="AJ442">
        <v>42.779888921367998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-0.09</v>
      </c>
      <c r="AM442" t="s">
        <v>3165</v>
      </c>
      <c r="AN442">
        <v>-5.6</v>
      </c>
      <c r="AO442" t="s">
        <v>3165</v>
      </c>
      <c r="AP442">
        <v>0.104955121491456</v>
      </c>
      <c r="AQ442">
        <f>(Table2[[#This Row],[Sharpe Ratio]]-AVERAGE(Table2[Sharpe Ratio]))/_xlfn.STDEV.P(Table2[Sharpe Ratio])</f>
        <v>0.52189156141144322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375</v>
      </c>
      <c r="AT442">
        <f>_xlfn.RANK.AVG(Table2[[#This Row],[6M Return vs Nifty Z-Score]],Table2[6M Return vs Nifty Z-Score])</f>
        <v>667</v>
      </c>
      <c r="AU442">
        <f>_xlfn.RANK.AVG(Table2[[#This Row],[Sharpe Ratio Z-Score]],Table2[Sharpe Ratio Z-Score])</f>
        <v>208</v>
      </c>
      <c r="AV442">
        <f>(Table2[[#This Row],[Rank 1Y]]+Table2[[#This Row],[Rank 6M]]+Table2[[#This Row],[Rank Sharpe]])/3</f>
        <v>416.66666666666669</v>
      </c>
    </row>
    <row r="443" spans="1:48" x14ac:dyDescent="0.3">
      <c r="A443" t="s">
        <v>1570</v>
      </c>
      <c r="B443" t="s">
        <v>1571</v>
      </c>
      <c r="C443" t="s">
        <v>3126</v>
      </c>
      <c r="D443" t="s">
        <v>275</v>
      </c>
      <c r="E443">
        <v>5911.5350358400001</v>
      </c>
      <c r="F443">
        <v>2170.6999999999998</v>
      </c>
      <c r="G443">
        <v>-28.951565276221299</v>
      </c>
      <c r="H443">
        <f>(Table2[[#This Row],[1Y Return vs Nifty]]-AVERAGE(Table2[1Y Return vs Nifty]))/_xlfn.STDEV.P(Table2[1Y Return vs Nifty])</f>
        <v>-0.90135703215374707</v>
      </c>
      <c r="I443">
        <v>-6.9269953414054202</v>
      </c>
      <c r="J443">
        <f>(Table2[[#This Row],[1M Return vs Nifty]]-AVERAGE(Table2[1M Return vs Nifty]))/_xlfn.STDEV.P(Table2[1M Return vs Nifty])</f>
        <v>-0.61606415902392142</v>
      </c>
      <c r="K443">
        <v>6.0693765351259801</v>
      </c>
      <c r="L443">
        <f>(Table2[[#This Row],[6M Return vs Nifty]]-AVERAGE(Table2[6M Return vs Nifty]))/_xlfn.STDEV.P(Table2[6M Return vs Nifty])</f>
        <v>5.5721855300900312E-2</v>
      </c>
      <c r="M443">
        <v>-6.1631257827623598</v>
      </c>
      <c r="N443">
        <f>(Table2[[#This Row],[1W Return vs Nifty]]-AVERAGE(Table2[1W Return vs Nifty]))/_xlfn.STDEV.P(Table2[1W Return vs Nifty])</f>
        <v>-0.39204940862063758</v>
      </c>
      <c r="O443">
        <v>2336.31</v>
      </c>
      <c r="P443">
        <v>2383.9684849463802</v>
      </c>
      <c r="Q443">
        <v>2305.0378091073399</v>
      </c>
      <c r="R443">
        <v>26.281967862187098</v>
      </c>
      <c r="S443" s="1">
        <f>(Table2[[#This Row],[Close Price]]-Table2[[#This Row],[20D EMA]])/Table2[[#This Row],[20D EMA]]</f>
        <v>-7.0885284915101224E-2</v>
      </c>
      <c r="T443" s="1">
        <f>(Table2[[#This Row],[Close Price]]-Table2[[#This Row],[50D EMA]])/Table2[[#This Row],[50D EMA]]</f>
        <v>-8.9459439708649141E-2</v>
      </c>
      <c r="U443" s="1">
        <f>(Table2[[#This Row],[Close Price]]-Table2[[#This Row],[200D EMA]])/Table2[[#This Row],[200D EMA]]</f>
        <v>-5.8280089192708016E-2</v>
      </c>
      <c r="V443">
        <v>0.44794734728833002</v>
      </c>
      <c r="W443">
        <v>2064.1999999999998</v>
      </c>
      <c r="X443">
        <v>2290.4499999999998</v>
      </c>
      <c r="Y443">
        <v>2064.1999999999998</v>
      </c>
      <c r="Z443">
        <v>2304.65</v>
      </c>
      <c r="AA443">
        <v>2064.1999999999998</v>
      </c>
      <c r="AB443">
        <v>2661</v>
      </c>
      <c r="AC443" s="1">
        <f>(Table2[[#This Row],[Close Price]]/Table2[[#This Row],[Day Low]])-1</f>
        <v>5.1593837806414022E-2</v>
      </c>
      <c r="AD443" s="1">
        <f>(Table2[[#This Row],[Day High]]/Table2[[#This Row],[Close Price]])-1</f>
        <v>5.5166536140415445E-2</v>
      </c>
      <c r="AE443" s="1">
        <f>(Table2[[#This Row],[Close Price]]/Table2[[#This Row],[Current Week Low]])-1</f>
        <v>5.1593837806414022E-2</v>
      </c>
      <c r="AF443" s="1">
        <f>(Table2[[#This Row],[Current Week High]]/Table2[[#This Row],[Close Price]])-1</f>
        <v>6.1708204726586002E-2</v>
      </c>
      <c r="AG443" s="1">
        <f>(Table2[[#This Row],[Close Price]]/Table2[[#This Row],[Current Month Low]])-1</f>
        <v>5.1593837806414022E-2</v>
      </c>
      <c r="AH443" s="1">
        <f>(Table2[[#This Row],[Current Month High]]/Table2[[#This Row],[Close Price]])-1</f>
        <v>0.22587183857741744</v>
      </c>
      <c r="AI443">
        <v>28.714239646197001</v>
      </c>
      <c r="AJ443">
        <v>26.203488372092998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-7.0000000000000007E-2</v>
      </c>
      <c r="AM443" t="s">
        <v>3165</v>
      </c>
      <c r="AN443">
        <v>-5.78</v>
      </c>
      <c r="AO443" t="s">
        <v>3165</v>
      </c>
      <c r="AP443">
        <v>7.3254671959043005E-2</v>
      </c>
      <c r="AQ443">
        <f>(Table2[[#This Row],[Sharpe Ratio]]-AVERAGE(Table2[Sharpe Ratio]))/_xlfn.STDEV.P(Table2[Sharpe Ratio])</f>
        <v>0.1489181566187322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629</v>
      </c>
      <c r="AT443">
        <f>_xlfn.RANK.AVG(Table2[[#This Row],[6M Return vs Nifty Z-Score]],Table2[6M Return vs Nifty Z-Score])</f>
        <v>313</v>
      </c>
      <c r="AU443">
        <f>_xlfn.RANK.AVG(Table2[[#This Row],[Sharpe Ratio Z-Score]],Table2[Sharpe Ratio Z-Score])</f>
        <v>308</v>
      </c>
      <c r="AV443">
        <f>(Table2[[#This Row],[Rank 1Y]]+Table2[[#This Row],[Rank 6M]]+Table2[[#This Row],[Rank Sharpe]])/3</f>
        <v>416.66666666666669</v>
      </c>
    </row>
    <row r="444" spans="1:48" x14ac:dyDescent="0.3">
      <c r="A444" t="s">
        <v>388</v>
      </c>
      <c r="B444" t="s">
        <v>389</v>
      </c>
      <c r="C444" t="s">
        <v>3131</v>
      </c>
      <c r="D444" t="s">
        <v>390</v>
      </c>
      <c r="E444">
        <v>58343.441391</v>
      </c>
      <c r="F444">
        <v>4593</v>
      </c>
      <c r="G444">
        <v>-20.4596265085504</v>
      </c>
      <c r="H444">
        <f>(Table2[[#This Row],[1Y Return vs Nifty]]-AVERAGE(Table2[1Y Return vs Nifty]))/_xlfn.STDEV.P(Table2[1Y Return vs Nifty])</f>
        <v>-0.75599339568913171</v>
      </c>
      <c r="I444">
        <v>-13.106175582390099</v>
      </c>
      <c r="J444">
        <f>(Table2[[#This Row],[1M Return vs Nifty]]-AVERAGE(Table2[1M Return vs Nifty]))/_xlfn.STDEV.P(Table2[1M Return vs Nifty])</f>
        <v>-1.3268571342657871</v>
      </c>
      <c r="K444">
        <v>0.485013269709268</v>
      </c>
      <c r="L444">
        <f>(Table2[[#This Row],[6M Return vs Nifty]]-AVERAGE(Table2[6M Return vs Nifty]))/_xlfn.STDEV.P(Table2[6M Return vs Nifty])</f>
        <v>-0.13647413724438262</v>
      </c>
      <c r="M444">
        <v>-13.7068972738385</v>
      </c>
      <c r="N444">
        <f>(Table2[[#This Row],[1W Return vs Nifty]]-AVERAGE(Table2[1W Return vs Nifty]))/_xlfn.STDEV.P(Table2[1W Return vs Nifty])</f>
        <v>-1.8775957901862033</v>
      </c>
      <c r="O444">
        <v>5132.6400000000003</v>
      </c>
      <c r="P444">
        <v>5263.6863055815502</v>
      </c>
      <c r="Q444">
        <v>4985.3599506398104</v>
      </c>
      <c r="R444">
        <v>23.543558148809598</v>
      </c>
      <c r="S444" s="1">
        <f>(Table2[[#This Row],[Close Price]]-Table2[[#This Row],[20D EMA]])/Table2[[#This Row],[20D EMA]]</f>
        <v>-0.10513887590012164</v>
      </c>
      <c r="T444" s="1">
        <f>(Table2[[#This Row],[Close Price]]-Table2[[#This Row],[50D EMA]])/Table2[[#This Row],[50D EMA]]</f>
        <v>-0.12741760558002144</v>
      </c>
      <c r="U444" s="1">
        <f>(Table2[[#This Row],[Close Price]]-Table2[[#This Row],[200D EMA]])/Table2[[#This Row],[200D EMA]]</f>
        <v>-7.8702431624712632E-2</v>
      </c>
      <c r="V444">
        <v>1.2417219402617901</v>
      </c>
      <c r="W444">
        <v>4180</v>
      </c>
      <c r="X444">
        <v>4794.7</v>
      </c>
      <c r="Y444">
        <v>4180</v>
      </c>
      <c r="Z444">
        <v>5136.25</v>
      </c>
      <c r="AA444">
        <v>4180</v>
      </c>
      <c r="AB444">
        <v>5580</v>
      </c>
      <c r="AC444" s="1">
        <f>(Table2[[#This Row],[Close Price]]/Table2[[#This Row],[Day Low]])-1</f>
        <v>9.8803827751196227E-2</v>
      </c>
      <c r="AD444" s="1">
        <f>(Table2[[#This Row],[Day High]]/Table2[[#This Row],[Close Price]])-1</f>
        <v>4.3914652732418791E-2</v>
      </c>
      <c r="AE444" s="1">
        <f>(Table2[[#This Row],[Close Price]]/Table2[[#This Row],[Current Week Low]])-1</f>
        <v>9.8803827751196227E-2</v>
      </c>
      <c r="AF444" s="1">
        <f>(Table2[[#This Row],[Current Week High]]/Table2[[#This Row],[Close Price]])-1</f>
        <v>0.11827781406488125</v>
      </c>
      <c r="AG444" s="1">
        <f>(Table2[[#This Row],[Close Price]]/Table2[[#This Row],[Current Month Low]])-1</f>
        <v>9.8803827751196227E-2</v>
      </c>
      <c r="AH444" s="1">
        <f>(Table2[[#This Row],[Current Month High]]/Table2[[#This Row],[Close Price]])-1</f>
        <v>0.21489222730241675</v>
      </c>
      <c r="AI444">
        <v>40.648813411713398</v>
      </c>
      <c r="AJ444">
        <v>27.547903360177699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</v>
      </c>
      <c r="AM444" t="s">
        <v>3165</v>
      </c>
      <c r="AN444">
        <v>-15.46</v>
      </c>
      <c r="AO444" t="s">
        <v>3165</v>
      </c>
      <c r="AP444">
        <v>7.4783539798564003E-2</v>
      </c>
      <c r="AQ444">
        <f>(Table2[[#This Row],[Sharpe Ratio]]-AVERAGE(Table2[Sharpe Ratio]))/_xlfn.STDEV.P(Table2[Sharpe Ratio])</f>
        <v>0.16690613634757417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579</v>
      </c>
      <c r="AT444">
        <f>_xlfn.RANK.AVG(Table2[[#This Row],[6M Return vs Nifty Z-Score]],Table2[6M Return vs Nifty Z-Score])</f>
        <v>377</v>
      </c>
      <c r="AU444">
        <f>_xlfn.RANK.AVG(Table2[[#This Row],[Sharpe Ratio Z-Score]],Table2[Sharpe Ratio Z-Score])</f>
        <v>299</v>
      </c>
      <c r="AV444">
        <f>(Table2[[#This Row],[Rank 1Y]]+Table2[[#This Row],[Rank 6M]]+Table2[[#This Row],[Rank Sharpe]])/3</f>
        <v>418.33333333333331</v>
      </c>
    </row>
    <row r="445" spans="1:48" x14ac:dyDescent="0.3">
      <c r="A445" t="s">
        <v>311</v>
      </c>
      <c r="B445" t="s">
        <v>312</v>
      </c>
      <c r="C445" t="s">
        <v>3122</v>
      </c>
      <c r="D445" t="s">
        <v>197</v>
      </c>
      <c r="E445">
        <v>85012.80719218</v>
      </c>
      <c r="F445">
        <v>656.6</v>
      </c>
      <c r="G445">
        <v>-4.4795267481523702</v>
      </c>
      <c r="H445">
        <f>(Table2[[#This Row],[1Y Return vs Nifty]]-AVERAGE(Table2[1Y Return vs Nifty]))/_xlfn.STDEV.P(Table2[1Y Return vs Nifty])</f>
        <v>-0.48244862861164811</v>
      </c>
      <c r="I445">
        <v>-1.64876202330779</v>
      </c>
      <c r="J445">
        <f>(Table2[[#This Row],[1M Return vs Nifty]]-AVERAGE(Table2[1M Return vs Nifty]))/_xlfn.STDEV.P(Table2[1M Return vs Nifty])</f>
        <v>-8.9073812838526573E-3</v>
      </c>
      <c r="K445">
        <v>19.464127803233801</v>
      </c>
      <c r="L445">
        <f>(Table2[[#This Row],[6M Return vs Nifty]]-AVERAGE(Table2[6M Return vs Nifty]))/_xlfn.STDEV.P(Table2[6M Return vs Nifty])</f>
        <v>0.51672652002502861</v>
      </c>
      <c r="M445">
        <v>-2.1863353224878899</v>
      </c>
      <c r="N445">
        <f>(Table2[[#This Row],[1W Return vs Nifty]]-AVERAGE(Table2[1W Return vs Nifty]))/_xlfn.STDEV.P(Table2[1W Return vs Nifty])</f>
        <v>0.39107434923624951</v>
      </c>
      <c r="O445">
        <v>677.47</v>
      </c>
      <c r="P445">
        <v>674.09194370743205</v>
      </c>
      <c r="Q445">
        <v>617.87048349200404</v>
      </c>
      <c r="R445">
        <v>25.6119405630002</v>
      </c>
      <c r="S445" s="1">
        <f>(Table2[[#This Row],[Close Price]]-Table2[[#This Row],[20D EMA]])/Table2[[#This Row],[20D EMA]]</f>
        <v>-3.0805792138397278E-2</v>
      </c>
      <c r="T445" s="1">
        <f>(Table2[[#This Row],[Close Price]]-Table2[[#This Row],[50D EMA]])/Table2[[#This Row],[50D EMA]]</f>
        <v>-2.5948898916115581E-2</v>
      </c>
      <c r="U445" s="1">
        <f>(Table2[[#This Row],[Close Price]]-Table2[[#This Row],[200D EMA]])/Table2[[#This Row],[200D EMA]]</f>
        <v>6.2682257111732032E-2</v>
      </c>
      <c r="V445">
        <v>0.56926337100908397</v>
      </c>
      <c r="W445">
        <v>648.65</v>
      </c>
      <c r="X445">
        <v>665</v>
      </c>
      <c r="Y445">
        <v>648.65</v>
      </c>
      <c r="Z445">
        <v>670.1</v>
      </c>
      <c r="AA445">
        <v>648.65</v>
      </c>
      <c r="AB445">
        <v>719.85</v>
      </c>
      <c r="AC445" s="1">
        <f>(Table2[[#This Row],[Close Price]]/Table2[[#This Row],[Day Low]])-1</f>
        <v>1.2256224466199006E-2</v>
      </c>
      <c r="AD445" s="1">
        <f>(Table2[[#This Row],[Day High]]/Table2[[#This Row],[Close Price]])-1</f>
        <v>1.2793176972281328E-2</v>
      </c>
      <c r="AE445" s="1">
        <f>(Table2[[#This Row],[Close Price]]/Table2[[#This Row],[Current Week Low]])-1</f>
        <v>1.2256224466199006E-2</v>
      </c>
      <c r="AF445" s="1">
        <f>(Table2[[#This Row],[Current Week High]]/Table2[[#This Row],[Close Price]])-1</f>
        <v>2.056046299116665E-2</v>
      </c>
      <c r="AG445" s="1">
        <f>(Table2[[#This Row],[Close Price]]/Table2[[#This Row],[Current Month Low]])-1</f>
        <v>1.2256224466199006E-2</v>
      </c>
      <c r="AH445" s="1">
        <f>(Table2[[#This Row],[Current Month High]]/Table2[[#This Row],[Close Price]])-1</f>
        <v>9.6329576606762002E-2</v>
      </c>
      <c r="AI445">
        <v>9.6329576606761993</v>
      </c>
      <c r="AJ445">
        <v>35.019535266296501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</v>
      </c>
      <c r="AM445" t="s">
        <v>3167</v>
      </c>
      <c r="AN445">
        <v>-3.27</v>
      </c>
      <c r="AO445" t="s">
        <v>3165</v>
      </c>
      <c r="AP445">
        <v>-2.3167171950594999E-2</v>
      </c>
      <c r="AQ445">
        <f>(Table2[[#This Row],[Sharpe Ratio]]-AVERAGE(Table2[Sharpe Ratio]))/_xlfn.STDEV.P(Table2[Sharpe Ratio])</f>
        <v>-0.98553841891335525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-0.56909355954757801</v>
      </c>
      <c r="AS445">
        <f>_xlfn.RANK.AVG(Table2[[#This Row],[1Y Return vs Nifty Z-Score]],Table2[1Y Return vs Nifty Z-Score])</f>
        <v>472</v>
      </c>
      <c r="AT445">
        <f>_xlfn.RANK.AVG(Table2[[#This Row],[6M Return vs Nifty Z-Score]],Table2[6M Return vs Nifty Z-Score])</f>
        <v>167</v>
      </c>
      <c r="AU445">
        <f>_xlfn.RANK.AVG(Table2[[#This Row],[Sharpe Ratio Z-Score]],Table2[Sharpe Ratio Z-Score])</f>
        <v>619</v>
      </c>
      <c r="AV445">
        <f>(Table2[[#This Row],[Rank 1Y]]+Table2[[#This Row],[Rank 6M]]+Table2[[#This Row],[Rank Sharpe]])/3</f>
        <v>419.33333333333331</v>
      </c>
    </row>
    <row r="446" spans="1:48" x14ac:dyDescent="0.3">
      <c r="A446" t="s">
        <v>254</v>
      </c>
      <c r="B446" t="s">
        <v>255</v>
      </c>
      <c r="C446" t="s">
        <v>3120</v>
      </c>
      <c r="D446" t="s">
        <v>34</v>
      </c>
      <c r="E446">
        <v>99351.066959999996</v>
      </c>
      <c r="F446">
        <v>52.56</v>
      </c>
      <c r="G446">
        <v>14.751842153127701</v>
      </c>
      <c r="H446">
        <f>(Table2[[#This Row],[1Y Return vs Nifty]]-AVERAGE(Table2[1Y Return vs Nifty]))/_xlfn.STDEV.P(Table2[1Y Return vs Nifty])</f>
        <v>-0.15324916142692099</v>
      </c>
      <c r="I446">
        <v>-8.5087274555302095</v>
      </c>
      <c r="J446">
        <f>(Table2[[#This Row],[1M Return vs Nifty]]-AVERAGE(Table2[1M Return vs Nifty]))/_xlfn.STDEV.P(Table2[1M Return vs Nifty])</f>
        <v>-0.79801128333295535</v>
      </c>
      <c r="K446">
        <v>-26.275475069808799</v>
      </c>
      <c r="L446">
        <f>(Table2[[#This Row],[6M Return vs Nifty]]-AVERAGE(Table2[6M Return vs Nifty]))/_xlfn.STDEV.P(Table2[6M Return vs Nifty])</f>
        <v>-1.0574848904777414</v>
      </c>
      <c r="M446">
        <v>-5.0552230415465198</v>
      </c>
      <c r="N446">
        <f>(Table2[[#This Row],[1W Return vs Nifty]]-AVERAGE(Table2[1W Return vs Nifty]))/_xlfn.STDEV.P(Table2[1W Return vs Nifty])</f>
        <v>-0.17387725026633163</v>
      </c>
      <c r="O446">
        <v>55.02</v>
      </c>
      <c r="P446">
        <v>57.642124680819499</v>
      </c>
      <c r="Q446">
        <v>57.363528857711302</v>
      </c>
      <c r="R446">
        <v>40.065289396109698</v>
      </c>
      <c r="S446" s="1">
        <f>(Table2[[#This Row],[Close Price]]-Table2[[#This Row],[20D EMA]])/Table2[[#This Row],[20D EMA]]</f>
        <v>-4.4711014176663046E-2</v>
      </c>
      <c r="T446" s="1">
        <f>(Table2[[#This Row],[Close Price]]-Table2[[#This Row],[50D EMA]])/Table2[[#This Row],[50D EMA]]</f>
        <v>-8.8166852088826311E-2</v>
      </c>
      <c r="U446" s="1">
        <f>(Table2[[#This Row],[Close Price]]-Table2[[#This Row],[200D EMA]])/Table2[[#This Row],[200D EMA]]</f>
        <v>-8.3738377909530703E-2</v>
      </c>
      <c r="V446">
        <v>0.67819019250722801</v>
      </c>
      <c r="W446">
        <v>48.44</v>
      </c>
      <c r="X446">
        <v>52.95</v>
      </c>
      <c r="Y446">
        <v>48.44</v>
      </c>
      <c r="Z446">
        <v>55.85</v>
      </c>
      <c r="AA446">
        <v>48.44</v>
      </c>
      <c r="AB446">
        <v>58.08</v>
      </c>
      <c r="AC446" s="1">
        <f>(Table2[[#This Row],[Close Price]]/Table2[[#This Row],[Day Low]])-1</f>
        <v>8.5053674649050448E-2</v>
      </c>
      <c r="AD446" s="1">
        <f>(Table2[[#This Row],[Day High]]/Table2[[#This Row],[Close Price]])-1</f>
        <v>7.4200913242008504E-3</v>
      </c>
      <c r="AE446" s="1">
        <f>(Table2[[#This Row],[Close Price]]/Table2[[#This Row],[Current Week Low]])-1</f>
        <v>8.5053674649050448E-2</v>
      </c>
      <c r="AF446" s="1">
        <f>(Table2[[#This Row],[Current Week High]]/Table2[[#This Row],[Close Price]])-1</f>
        <v>6.2595129375951242E-2</v>
      </c>
      <c r="AG446" s="1">
        <f>(Table2[[#This Row],[Close Price]]/Table2[[#This Row],[Current Month Low]])-1</f>
        <v>8.5053674649050448E-2</v>
      </c>
      <c r="AH446" s="1">
        <f>(Table2[[#This Row],[Current Month High]]/Table2[[#This Row],[Close Price]])-1</f>
        <v>0.10502283105022814</v>
      </c>
      <c r="AI446">
        <v>59.341704718416999</v>
      </c>
      <c r="AJ446">
        <v>43.410641200545697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-0.16</v>
      </c>
      <c r="AM446" t="s">
        <v>3165</v>
      </c>
      <c r="AN446">
        <v>-0.02</v>
      </c>
      <c r="AO446" t="s">
        <v>3165</v>
      </c>
      <c r="AP446">
        <v>9.2229204542832996E-2</v>
      </c>
      <c r="AQ446">
        <f>(Table2[[#This Row],[Sharpe Ratio]]-AVERAGE(Table2[Sharpe Ratio]))/_xlfn.STDEV.P(Table2[Sharpe Ratio])</f>
        <v>0.3721640766770683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356</v>
      </c>
      <c r="AT446">
        <f>_xlfn.RANK.AVG(Table2[[#This Row],[6M Return vs Nifty Z-Score]],Table2[6M Return vs Nifty Z-Score])</f>
        <v>655</v>
      </c>
      <c r="AU446">
        <f>_xlfn.RANK.AVG(Table2[[#This Row],[Sharpe Ratio Z-Score]],Table2[Sharpe Ratio Z-Score])</f>
        <v>248</v>
      </c>
      <c r="AV446">
        <f>(Table2[[#This Row],[Rank 1Y]]+Table2[[#This Row],[Rank 6M]]+Table2[[#This Row],[Rank Sharpe]])/3</f>
        <v>419.66666666666669</v>
      </c>
    </row>
    <row r="447" spans="1:48" x14ac:dyDescent="0.3">
      <c r="A447" t="s">
        <v>195</v>
      </c>
      <c r="B447" t="s">
        <v>196</v>
      </c>
      <c r="C447" t="s">
        <v>3122</v>
      </c>
      <c r="D447" t="s">
        <v>197</v>
      </c>
      <c r="E447">
        <v>132197.59554656001</v>
      </c>
      <c r="F447">
        <v>1292.3499999999999</v>
      </c>
      <c r="G447">
        <v>5.0295265660277204</v>
      </c>
      <c r="H447">
        <f>(Table2[[#This Row],[1Y Return vs Nifty]]-AVERAGE(Table2[1Y Return vs Nifty]))/_xlfn.STDEV.P(Table2[1Y Return vs Nifty])</f>
        <v>-0.31967418959337907</v>
      </c>
      <c r="I447">
        <v>-5.3267960493848996</v>
      </c>
      <c r="J447">
        <f>(Table2[[#This Row],[1M Return vs Nifty]]-AVERAGE(Table2[1M Return vs Nifty]))/_xlfn.STDEV.P(Table2[1M Return vs Nifty])</f>
        <v>-0.43199274964649542</v>
      </c>
      <c r="K447">
        <v>0.43142974997834499</v>
      </c>
      <c r="L447">
        <f>(Table2[[#This Row],[6M Return vs Nifty]]-AVERAGE(Table2[6M Return vs Nifty]))/_xlfn.STDEV.P(Table2[6M Return vs Nifty])</f>
        <v>-0.13831831128344133</v>
      </c>
      <c r="M447">
        <v>-1.30158789303494</v>
      </c>
      <c r="N447">
        <f>(Table2[[#This Row],[1W Return vs Nifty]]-AVERAGE(Table2[1W Return vs Nifty]))/_xlfn.STDEV.P(Table2[1W Return vs Nifty])</f>
        <v>0.56530196787210674</v>
      </c>
      <c r="O447">
        <v>1348.51</v>
      </c>
      <c r="P447">
        <v>1386.1397862056399</v>
      </c>
      <c r="Q447">
        <v>1315.0856207680599</v>
      </c>
      <c r="R447">
        <v>28.3649693772715</v>
      </c>
      <c r="S447" s="1">
        <f>(Table2[[#This Row],[Close Price]]-Table2[[#This Row],[20D EMA]])/Table2[[#This Row],[20D EMA]]</f>
        <v>-4.1645964805600316E-2</v>
      </c>
      <c r="T447" s="1">
        <f>(Table2[[#This Row],[Close Price]]-Table2[[#This Row],[50D EMA]])/Table2[[#This Row],[50D EMA]]</f>
        <v>-6.7662574250448554E-2</v>
      </c>
      <c r="U447" s="1">
        <f>(Table2[[#This Row],[Close Price]]-Table2[[#This Row],[200D EMA]])/Table2[[#This Row],[200D EMA]]</f>
        <v>-1.728831979379529E-2</v>
      </c>
      <c r="V447">
        <v>1.01226661750928</v>
      </c>
      <c r="W447">
        <v>1284.5999999999999</v>
      </c>
      <c r="X447">
        <v>1306</v>
      </c>
      <c r="Y447">
        <v>1284.5999999999999</v>
      </c>
      <c r="Z447">
        <v>1342.7</v>
      </c>
      <c r="AA447">
        <v>1284.5999999999999</v>
      </c>
      <c r="AB447">
        <v>1415.5</v>
      </c>
      <c r="AC447" s="1">
        <f>(Table2[[#This Row],[Close Price]]/Table2[[#This Row],[Day Low]])-1</f>
        <v>6.0330063833100578E-3</v>
      </c>
      <c r="AD447" s="1">
        <f>(Table2[[#This Row],[Day High]]/Table2[[#This Row],[Close Price]])-1</f>
        <v>1.0562154215189468E-2</v>
      </c>
      <c r="AE447" s="1">
        <f>(Table2[[#This Row],[Close Price]]/Table2[[#This Row],[Current Week Low]])-1</f>
        <v>6.0330063833100578E-3</v>
      </c>
      <c r="AF447" s="1">
        <f>(Table2[[#This Row],[Current Week High]]/Table2[[#This Row],[Close Price]])-1</f>
        <v>3.896003404650461E-2</v>
      </c>
      <c r="AG447" s="1">
        <f>(Table2[[#This Row],[Close Price]]/Table2[[#This Row],[Current Month Low]])-1</f>
        <v>6.0330063833100578E-3</v>
      </c>
      <c r="AH447" s="1">
        <f>(Table2[[#This Row],[Current Month High]]/Table2[[#This Row],[Close Price]])-1</f>
        <v>9.5291523194181327E-2</v>
      </c>
      <c r="AI447">
        <v>19.3059155801446</v>
      </c>
      <c r="AJ447">
        <v>34.647843300687597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-0.09</v>
      </c>
      <c r="AM447" t="s">
        <v>3165</v>
      </c>
      <c r="AN447">
        <v>-3</v>
      </c>
      <c r="AO447" t="s">
        <v>3165</v>
      </c>
      <c r="AP447">
        <v>1.3850735682980999E-2</v>
      </c>
      <c r="AQ447">
        <f>(Table2[[#This Row],[Sharpe Ratio]]-AVERAGE(Table2[Sharpe Ratio]))/_xlfn.STDEV.P(Table2[Sharpe Ratio])</f>
        <v>-0.5500021646315385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409</v>
      </c>
      <c r="AT447">
        <f>_xlfn.RANK.AVG(Table2[[#This Row],[6M Return vs Nifty Z-Score]],Table2[6M Return vs Nifty Z-Score])</f>
        <v>378</v>
      </c>
      <c r="AU447">
        <f>_xlfn.RANK.AVG(Table2[[#This Row],[Sharpe Ratio Z-Score]],Table2[Sharpe Ratio Z-Score])</f>
        <v>476</v>
      </c>
      <c r="AV447">
        <f>(Table2[[#This Row],[Rank 1Y]]+Table2[[#This Row],[Rank 6M]]+Table2[[#This Row],[Rank Sharpe]])/3</f>
        <v>421</v>
      </c>
    </row>
    <row r="448" spans="1:48" x14ac:dyDescent="0.3">
      <c r="A448" t="s">
        <v>1444</v>
      </c>
      <c r="B448" t="s">
        <v>1445</v>
      </c>
      <c r="C448" t="s">
        <v>3123</v>
      </c>
      <c r="D448" t="s">
        <v>48</v>
      </c>
      <c r="E448">
        <v>7145.5256327699999</v>
      </c>
      <c r="F448">
        <v>488.7</v>
      </c>
      <c r="G448">
        <v>32.8208189433592</v>
      </c>
      <c r="H448">
        <f>(Table2[[#This Row],[1Y Return vs Nifty]]-AVERAGE(Table2[1Y Return vs Nifty]))/_xlfn.STDEV.P(Table2[1Y Return vs Nifty])</f>
        <v>0.15605266531519313</v>
      </c>
      <c r="I448">
        <v>-6.6634100671389396</v>
      </c>
      <c r="J448">
        <f>(Table2[[#This Row],[1M Return vs Nifty]]-AVERAGE(Table2[1M Return vs Nifty]))/_xlfn.STDEV.P(Table2[1M Return vs Nifty])</f>
        <v>-0.58574386506597098</v>
      </c>
      <c r="K448">
        <v>-1.59994335835334</v>
      </c>
      <c r="L448">
        <f>(Table2[[#This Row],[6M Return vs Nifty]]-AVERAGE(Table2[6M Return vs Nifty]))/_xlfn.STDEV.P(Table2[6M Return vs Nifty])</f>
        <v>-0.20823170198340518</v>
      </c>
      <c r="M448">
        <v>-7.0218196385630902</v>
      </c>
      <c r="N448">
        <f>(Table2[[#This Row],[1W Return vs Nifty]]-AVERAGE(Table2[1W Return vs Nifty]))/_xlfn.STDEV.P(Table2[1W Return vs Nifty])</f>
        <v>-0.56114646463119644</v>
      </c>
      <c r="O448">
        <v>506.8</v>
      </c>
      <c r="P448">
        <v>518.05464919904796</v>
      </c>
      <c r="Q448">
        <v>472.31111257489198</v>
      </c>
      <c r="R448">
        <v>42.047868658592201</v>
      </c>
      <c r="S448" s="1">
        <f>(Table2[[#This Row],[Close Price]]-Table2[[#This Row],[20D EMA]])/Table2[[#This Row],[20D EMA]]</f>
        <v>-3.5714285714285761E-2</v>
      </c>
      <c r="T448" s="1">
        <f>(Table2[[#This Row],[Close Price]]-Table2[[#This Row],[50D EMA]])/Table2[[#This Row],[50D EMA]]</f>
        <v>-5.6663228955540691E-2</v>
      </c>
      <c r="U448" s="1">
        <f>(Table2[[#This Row],[Close Price]]-Table2[[#This Row],[200D EMA]])/Table2[[#This Row],[200D EMA]]</f>
        <v>3.4699347503726809E-2</v>
      </c>
      <c r="V448">
        <v>0.378388542789453</v>
      </c>
      <c r="W448">
        <v>460.2</v>
      </c>
      <c r="X448">
        <v>491.35</v>
      </c>
      <c r="Y448">
        <v>458.15</v>
      </c>
      <c r="Z448">
        <v>502.6</v>
      </c>
      <c r="AA448">
        <v>458.15</v>
      </c>
      <c r="AB448">
        <v>540.35</v>
      </c>
      <c r="AC448" s="1">
        <f>(Table2[[#This Row],[Close Price]]/Table2[[#This Row],[Day Low]])-1</f>
        <v>6.1929595827900918E-2</v>
      </c>
      <c r="AD448" s="1">
        <f>(Table2[[#This Row],[Day High]]/Table2[[#This Row],[Close Price]])-1</f>
        <v>5.4225496214446167E-3</v>
      </c>
      <c r="AE448" s="1">
        <f>(Table2[[#This Row],[Close Price]]/Table2[[#This Row],[Current Week Low]])-1</f>
        <v>6.6681217941722215E-2</v>
      </c>
      <c r="AF448" s="1">
        <f>(Table2[[#This Row],[Current Week High]]/Table2[[#This Row],[Close Price]])-1</f>
        <v>2.8442807448332275E-2</v>
      </c>
      <c r="AG448" s="1">
        <f>(Table2[[#This Row],[Close Price]]/Table2[[#This Row],[Current Month Low]])-1</f>
        <v>6.6681217941722215E-2</v>
      </c>
      <c r="AH448" s="1">
        <f>(Table2[[#This Row],[Current Month High]]/Table2[[#This Row],[Close Price]])-1</f>
        <v>0.10568856148966654</v>
      </c>
      <c r="AI448">
        <v>20.319214241866099</v>
      </c>
      <c r="AJ448">
        <v>70.724890829694303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-0.01</v>
      </c>
      <c r="AM448" t="s">
        <v>3165</v>
      </c>
      <c r="AN448">
        <v>0.6</v>
      </c>
      <c r="AO448" t="s">
        <v>3166</v>
      </c>
      <c r="AP448">
        <v>-2.9744901319583E-2</v>
      </c>
      <c r="AQ448">
        <f>(Table2[[#This Row],[Sharpe Ratio]]-AVERAGE(Table2[Sharpe Ratio]))/_xlfn.STDEV.P(Table2[Sharpe Ratio])</f>
        <v>-1.062929060205303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248</v>
      </c>
      <c r="AT448">
        <f>_xlfn.RANK.AVG(Table2[[#This Row],[6M Return vs Nifty Z-Score]],Table2[6M Return vs Nifty Z-Score])</f>
        <v>388</v>
      </c>
      <c r="AU448">
        <f>_xlfn.RANK.AVG(Table2[[#This Row],[Sharpe Ratio Z-Score]],Table2[Sharpe Ratio Z-Score])</f>
        <v>627</v>
      </c>
      <c r="AV448">
        <f>(Table2[[#This Row],[Rank 1Y]]+Table2[[#This Row],[Rank 6M]]+Table2[[#This Row],[Rank Sharpe]])/3</f>
        <v>421</v>
      </c>
    </row>
    <row r="449" spans="1:48" x14ac:dyDescent="0.3">
      <c r="A449" t="s">
        <v>380</v>
      </c>
      <c r="B449" t="s">
        <v>381</v>
      </c>
      <c r="C449" t="s">
        <v>3124</v>
      </c>
      <c r="D449" t="s">
        <v>51</v>
      </c>
      <c r="E449">
        <v>60465.207580529997</v>
      </c>
      <c r="F449">
        <v>28455.15</v>
      </c>
      <c r="G449">
        <v>-1.46412675126748</v>
      </c>
      <c r="H449">
        <f>(Table2[[#This Row],[1Y Return vs Nifty]]-AVERAGE(Table2[1Y Return vs Nifty]))/_xlfn.STDEV.P(Table2[1Y Return vs Nifty])</f>
        <v>-0.43083149842091789</v>
      </c>
      <c r="I449">
        <v>8.0981468942863195</v>
      </c>
      <c r="J449">
        <f>(Table2[[#This Row],[1M Return vs Nifty]]-AVERAGE(Table2[1M Return vs Nifty]))/_xlfn.STDEV.P(Table2[1M Return vs Nifty])</f>
        <v>1.1122825045519062</v>
      </c>
      <c r="K449">
        <v>1.36928284365027</v>
      </c>
      <c r="L449">
        <f>(Table2[[#This Row],[6M Return vs Nifty]]-AVERAGE(Table2[6M Return vs Nifty]))/_xlfn.STDEV.P(Table2[6M Return vs Nifty])</f>
        <v>-0.10604039567644342</v>
      </c>
      <c r="M449">
        <v>1.31921976391315</v>
      </c>
      <c r="N449">
        <f>(Table2[[#This Row],[1W Return vs Nifty]]-AVERAGE(Table2[1W Return vs Nifty]))/_xlfn.STDEV.P(Table2[1W Return vs Nifty])</f>
        <v>1.0814007569412289</v>
      </c>
      <c r="O449">
        <v>28786.48</v>
      </c>
      <c r="P449">
        <v>28679.5718584653</v>
      </c>
      <c r="Q449">
        <v>27244.8459877409</v>
      </c>
      <c r="R449">
        <v>41.957817783520497</v>
      </c>
      <c r="S449" s="1">
        <f>(Table2[[#This Row],[Close Price]]-Table2[[#This Row],[20D EMA]])/Table2[[#This Row],[20D EMA]]</f>
        <v>-1.1509917155553514E-2</v>
      </c>
      <c r="T449" s="1">
        <f>(Table2[[#This Row],[Close Price]]-Table2[[#This Row],[50D EMA]])/Table2[[#This Row],[50D EMA]]</f>
        <v>-7.8251467481044983E-3</v>
      </c>
      <c r="U449" s="1">
        <f>(Table2[[#This Row],[Close Price]]-Table2[[#This Row],[200D EMA]])/Table2[[#This Row],[200D EMA]]</f>
        <v>4.442322826136326E-2</v>
      </c>
      <c r="V449">
        <v>0.69897978771052904</v>
      </c>
      <c r="W449">
        <v>28411.7</v>
      </c>
      <c r="X449">
        <v>29230</v>
      </c>
      <c r="Y449">
        <v>28411.7</v>
      </c>
      <c r="Z449">
        <v>29525</v>
      </c>
      <c r="AA449">
        <v>27800</v>
      </c>
      <c r="AB449">
        <v>29525</v>
      </c>
      <c r="AC449" s="1">
        <f>(Table2[[#This Row],[Close Price]]/Table2[[#This Row],[Day Low]])-1</f>
        <v>1.5292995491293926E-3</v>
      </c>
      <c r="AD449" s="1">
        <f>(Table2[[#This Row],[Day High]]/Table2[[#This Row],[Close Price]])-1</f>
        <v>2.7230571618845678E-2</v>
      </c>
      <c r="AE449" s="1">
        <f>(Table2[[#This Row],[Close Price]]/Table2[[#This Row],[Current Week Low]])-1</f>
        <v>1.5292995491293926E-3</v>
      </c>
      <c r="AF449" s="1">
        <f>(Table2[[#This Row],[Current Week High]]/Table2[[#This Row],[Close Price]])-1</f>
        <v>3.7597763497995818E-2</v>
      </c>
      <c r="AG449" s="1">
        <f>(Table2[[#This Row],[Close Price]]/Table2[[#This Row],[Current Month Low]])-1</f>
        <v>2.3566546762590068E-2</v>
      </c>
      <c r="AH449" s="1">
        <f>(Table2[[#This Row],[Current Month High]]/Table2[[#This Row],[Close Price]])-1</f>
        <v>3.7597763497995818E-2</v>
      </c>
      <c r="AI449">
        <v>7.2600214723872396</v>
      </c>
      <c r="AJ449">
        <v>29.3415909090909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-0.02</v>
      </c>
      <c r="AM449" t="s">
        <v>3165</v>
      </c>
      <c r="AN449">
        <v>1.5</v>
      </c>
      <c r="AO449" t="s">
        <v>3166</v>
      </c>
      <c r="AP449">
        <v>2.1517081206344001E-2</v>
      </c>
      <c r="AQ449">
        <f>(Table2[[#This Row],[Sharpe Ratio]]-AVERAGE(Table2[Sharpe Ratio]))/_xlfn.STDEV.P(Table2[Sharpe Ratio])</f>
        <v>-0.45980334933579814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1.1970080180599756</v>
      </c>
      <c r="AS449">
        <f>_xlfn.RANK.AVG(Table2[[#This Row],[1Y Return vs Nifty Z-Score]],Table2[1Y Return vs Nifty Z-Score])</f>
        <v>450</v>
      </c>
      <c r="AT449">
        <f>_xlfn.RANK.AVG(Table2[[#This Row],[6M Return vs Nifty Z-Score]],Table2[6M Return vs Nifty Z-Score])</f>
        <v>363</v>
      </c>
      <c r="AU449">
        <f>_xlfn.RANK.AVG(Table2[[#This Row],[Sharpe Ratio Z-Score]],Table2[Sharpe Ratio Z-Score])</f>
        <v>456</v>
      </c>
      <c r="AV449">
        <f>(Table2[[#This Row],[Rank 1Y]]+Table2[[#This Row],[Rank 6M]]+Table2[[#This Row],[Rank Sharpe]])/3</f>
        <v>423</v>
      </c>
    </row>
    <row r="450" spans="1:48" x14ac:dyDescent="0.3">
      <c r="A450" t="s">
        <v>243</v>
      </c>
      <c r="B450" t="s">
        <v>244</v>
      </c>
      <c r="C450" t="s">
        <v>3124</v>
      </c>
      <c r="D450" t="s">
        <v>51</v>
      </c>
      <c r="E450">
        <v>101346.94114847999</v>
      </c>
      <c r="F450">
        <v>2529.6</v>
      </c>
      <c r="G450">
        <v>17.869505567355699</v>
      </c>
      <c r="H450">
        <f>(Table2[[#This Row],[1Y Return vs Nifty]]-AVERAGE(Table2[1Y Return vs Nifty]))/_xlfn.STDEV.P(Table2[1Y Return vs Nifty])</f>
        <v>-9.9881502572596814E-2</v>
      </c>
      <c r="I450">
        <v>4.9942925012023496</v>
      </c>
      <c r="J450">
        <f>(Table2[[#This Row],[1M Return vs Nifty]]-AVERAGE(Table2[1M Return vs Nifty]))/_xlfn.STDEV.P(Table2[1M Return vs Nifty])</f>
        <v>0.75524519333307649</v>
      </c>
      <c r="K450">
        <v>-3.5370078955543698</v>
      </c>
      <c r="L450">
        <f>(Table2[[#This Row],[6M Return vs Nifty]]-AVERAGE(Table2[6M Return vs Nifty]))/_xlfn.STDEV.P(Table2[6M Return vs Nifty])</f>
        <v>-0.2748992921198144</v>
      </c>
      <c r="M450">
        <v>-4.2236124582423704</v>
      </c>
      <c r="N450">
        <f>(Table2[[#This Row],[1W Return vs Nifty]]-AVERAGE(Table2[1W Return vs Nifty]))/_xlfn.STDEV.P(Table2[1W Return vs Nifty])</f>
        <v>-1.0113528849197907E-2</v>
      </c>
      <c r="O450">
        <v>2619.06</v>
      </c>
      <c r="P450">
        <v>2509.9282996829302</v>
      </c>
      <c r="Q450">
        <v>2239.5591983542899</v>
      </c>
      <c r="R450">
        <v>31.5834067290089</v>
      </c>
      <c r="S450" s="1">
        <f>(Table2[[#This Row],[Close Price]]-Table2[[#This Row],[20D EMA]])/Table2[[#This Row],[20D EMA]]</f>
        <v>-3.415729307461457E-2</v>
      </c>
      <c r="T450" s="1">
        <f>(Table2[[#This Row],[Close Price]]-Table2[[#This Row],[50D EMA]])/Table2[[#This Row],[50D EMA]]</f>
        <v>7.8375546901299081E-3</v>
      </c>
      <c r="U450" s="1">
        <f>(Table2[[#This Row],[Close Price]]-Table2[[#This Row],[200D EMA]])/Table2[[#This Row],[200D EMA]]</f>
        <v>0.12950798615140094</v>
      </c>
      <c r="V450">
        <v>0.37665977459876099</v>
      </c>
      <c r="W450">
        <v>2513</v>
      </c>
      <c r="X450">
        <v>2583.9499999999998</v>
      </c>
      <c r="Y450">
        <v>2513</v>
      </c>
      <c r="Z450">
        <v>2685.15</v>
      </c>
      <c r="AA450">
        <v>2475</v>
      </c>
      <c r="AB450">
        <v>2835</v>
      </c>
      <c r="AC450" s="1">
        <f>(Table2[[#This Row],[Close Price]]/Table2[[#This Row],[Day Low]])-1</f>
        <v>6.6056506167926354E-3</v>
      </c>
      <c r="AD450" s="1">
        <f>(Table2[[#This Row],[Day High]]/Table2[[#This Row],[Close Price]])-1</f>
        <v>2.148561037318153E-2</v>
      </c>
      <c r="AE450" s="1">
        <f>(Table2[[#This Row],[Close Price]]/Table2[[#This Row],[Current Week Low]])-1</f>
        <v>6.6056506167926354E-3</v>
      </c>
      <c r="AF450" s="1">
        <f>(Table2[[#This Row],[Current Week High]]/Table2[[#This Row],[Close Price]])-1</f>
        <v>6.1491935483870996E-2</v>
      </c>
      <c r="AG450" s="1">
        <f>(Table2[[#This Row],[Close Price]]/Table2[[#This Row],[Current Month Low]])-1</f>
        <v>2.2060606060606114E-2</v>
      </c>
      <c r="AH450" s="1">
        <f>(Table2[[#This Row],[Current Month High]]/Table2[[#This Row],[Close Price]])-1</f>
        <v>0.12073055028463009</v>
      </c>
      <c r="AI450">
        <v>12.073055028462999</v>
      </c>
      <c r="AJ450">
        <v>50.298565105017602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0.22</v>
      </c>
      <c r="AM450" t="s">
        <v>3166</v>
      </c>
      <c r="AN450">
        <v>-1.25</v>
      </c>
      <c r="AO450" t="s">
        <v>3165</v>
      </c>
      <c r="AQ450">
        <f>(Table2[[#This Row],[Sharpe Ratio]]-AVERAGE(Table2[Sharpe Ratio]))/_xlfn.STDEV.P(Table2[Sharpe Ratio])</f>
        <v>-0.71296376684109852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-0.34261289704963122</v>
      </c>
      <c r="AS450">
        <f>_xlfn.RANK.AVG(Table2[[#This Row],[1Y Return vs Nifty Z-Score]],Table2[1Y Return vs Nifty Z-Score])</f>
        <v>325</v>
      </c>
      <c r="AT450">
        <f>_xlfn.RANK.AVG(Table2[[#This Row],[6M Return vs Nifty Z-Score]],Table2[6M Return vs Nifty Z-Score])</f>
        <v>411</v>
      </c>
      <c r="AU450">
        <f>_xlfn.RANK.AVG(Table2[[#This Row],[Sharpe Ratio Z-Score]],Table2[Sharpe Ratio Z-Score])</f>
        <v>533.5</v>
      </c>
      <c r="AV450">
        <f>(Table2[[#This Row],[Rank 1Y]]+Table2[[#This Row],[Rank 6M]]+Table2[[#This Row],[Rank Sharpe]])/3</f>
        <v>423.16666666666669</v>
      </c>
    </row>
    <row r="451" spans="1:48" x14ac:dyDescent="0.3">
      <c r="A451" t="s">
        <v>643</v>
      </c>
      <c r="B451" t="s">
        <v>644</v>
      </c>
      <c r="C451" t="s">
        <v>3134</v>
      </c>
      <c r="D451" t="s">
        <v>412</v>
      </c>
      <c r="E451">
        <v>28524.521081940002</v>
      </c>
      <c r="F451">
        <v>6346.95</v>
      </c>
      <c r="G451">
        <v>-0.160487064123085</v>
      </c>
      <c r="H451">
        <f>(Table2[[#This Row],[1Y Return vs Nifty]]-AVERAGE(Table2[1Y Return vs Nifty]))/_xlfn.STDEV.P(Table2[1Y Return vs Nifty])</f>
        <v>-0.40851600478072081</v>
      </c>
      <c r="I451">
        <v>8.8820720798362807</v>
      </c>
      <c r="J451">
        <f>(Table2[[#This Row],[1M Return vs Nifty]]-AVERAGE(Table2[1M Return vs Nifty]))/_xlfn.STDEV.P(Table2[1M Return vs Nifty])</f>
        <v>1.202457656153455</v>
      </c>
      <c r="K451">
        <v>4.9650955834076598</v>
      </c>
      <c r="L451">
        <f>(Table2[[#This Row],[6M Return vs Nifty]]-AVERAGE(Table2[6M Return vs Nifty]))/_xlfn.STDEV.P(Table2[6M Return vs Nifty])</f>
        <v>1.7716023037315513E-2</v>
      </c>
      <c r="M451">
        <v>-0.88934738789739898</v>
      </c>
      <c r="N451">
        <f>(Table2[[#This Row],[1W Return vs Nifty]]-AVERAGE(Table2[1W Return vs Nifty]))/_xlfn.STDEV.P(Table2[1W Return vs Nifty])</f>
        <v>0.64648183810893356</v>
      </c>
      <c r="O451">
        <v>6543.26</v>
      </c>
      <c r="P451">
        <v>6480.97322812325</v>
      </c>
      <c r="Q451">
        <v>6034.4069675047303</v>
      </c>
      <c r="R451">
        <v>34.616414088006401</v>
      </c>
      <c r="S451" s="1">
        <f>(Table2[[#This Row],[Close Price]]-Table2[[#This Row],[20D EMA]])/Table2[[#This Row],[20D EMA]]</f>
        <v>-3.0001864514019067E-2</v>
      </c>
      <c r="T451" s="1">
        <f>(Table2[[#This Row],[Close Price]]-Table2[[#This Row],[50D EMA]])/Table2[[#This Row],[50D EMA]]</f>
        <v>-2.0679491089652353E-2</v>
      </c>
      <c r="U451" s="1">
        <f>(Table2[[#This Row],[Close Price]]-Table2[[#This Row],[200D EMA]])/Table2[[#This Row],[200D EMA]]</f>
        <v>5.1793495894180336E-2</v>
      </c>
      <c r="V451">
        <v>0.58324701019228997</v>
      </c>
      <c r="W451">
        <v>6253.4</v>
      </c>
      <c r="X451">
        <v>6430.45</v>
      </c>
      <c r="Y451">
        <v>6253.4</v>
      </c>
      <c r="Z451">
        <v>6800</v>
      </c>
      <c r="AA451">
        <v>6253.4</v>
      </c>
      <c r="AB451">
        <v>6919.6</v>
      </c>
      <c r="AC451" s="1">
        <f>(Table2[[#This Row],[Close Price]]/Table2[[#This Row],[Day Low]])-1</f>
        <v>1.4959861835161625E-2</v>
      </c>
      <c r="AD451" s="1">
        <f>(Table2[[#This Row],[Day High]]/Table2[[#This Row],[Close Price]])-1</f>
        <v>1.3155925286948866E-2</v>
      </c>
      <c r="AE451" s="1">
        <f>(Table2[[#This Row],[Close Price]]/Table2[[#This Row],[Current Week Low]])-1</f>
        <v>1.4959861835161625E-2</v>
      </c>
      <c r="AF451" s="1">
        <f>(Table2[[#This Row],[Current Week High]]/Table2[[#This Row],[Close Price]])-1</f>
        <v>7.1380741931163838E-2</v>
      </c>
      <c r="AG451" s="1">
        <f>(Table2[[#This Row],[Close Price]]/Table2[[#This Row],[Current Month Low]])-1</f>
        <v>1.4959861835161625E-2</v>
      </c>
      <c r="AH451" s="1">
        <f>(Table2[[#This Row],[Current Month High]]/Table2[[#This Row],[Close Price]])-1</f>
        <v>9.0224438509835414E-2</v>
      </c>
      <c r="AI451">
        <v>13.390683714224901</v>
      </c>
      <c r="AJ451">
        <v>31.873714392569902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-0.02</v>
      </c>
      <c r="AM451" t="s">
        <v>3165</v>
      </c>
      <c r="AN451">
        <v>-3.65</v>
      </c>
      <c r="AO451" t="s">
        <v>3165</v>
      </c>
      <c r="AP451">
        <v>3.0219354352300002E-4</v>
      </c>
      <c r="AQ451">
        <f>(Table2[[#This Row],[Sharpe Ratio]]-AVERAGE(Table2[Sharpe Ratio]))/_xlfn.STDEV.P(Table2[Sharpe Ratio])</f>
        <v>-0.70940829187160626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0.74873122064737707</v>
      </c>
      <c r="AS451">
        <f>_xlfn.RANK.AVG(Table2[[#This Row],[1Y Return vs Nifty Z-Score]],Table2[1Y Return vs Nifty Z-Score])</f>
        <v>440</v>
      </c>
      <c r="AT451">
        <f>_xlfn.RANK.AVG(Table2[[#This Row],[6M Return vs Nifty Z-Score]],Table2[6M Return vs Nifty Z-Score])</f>
        <v>324</v>
      </c>
      <c r="AU451">
        <f>_xlfn.RANK.AVG(Table2[[#This Row],[Sharpe Ratio Z-Score]],Table2[Sharpe Ratio Z-Score])</f>
        <v>506</v>
      </c>
      <c r="AV451">
        <f>(Table2[[#This Row],[Rank 1Y]]+Table2[[#This Row],[Rank 6M]]+Table2[[#This Row],[Rank Sharpe]])/3</f>
        <v>423.33333333333331</v>
      </c>
    </row>
    <row r="452" spans="1:48" x14ac:dyDescent="0.3">
      <c r="A452" t="s">
        <v>1420</v>
      </c>
      <c r="B452" t="s">
        <v>1421</v>
      </c>
      <c r="C452" t="s">
        <v>3120</v>
      </c>
      <c r="D452" t="s">
        <v>581</v>
      </c>
      <c r="E452">
        <v>7345.2781075100002</v>
      </c>
      <c r="F452">
        <v>683.9</v>
      </c>
      <c r="G452">
        <v>-1.1732907994082</v>
      </c>
      <c r="H452">
        <f>(Table2[[#This Row],[1Y Return vs Nifty]]-AVERAGE(Table2[1Y Return vs Nifty]))/_xlfn.STDEV.P(Table2[1Y Return vs Nifty])</f>
        <v>-0.42585301556399213</v>
      </c>
      <c r="I452">
        <v>0.49091732992019499</v>
      </c>
      <c r="J452">
        <f>(Table2[[#This Row],[1M Return vs Nifty]]-AVERAGE(Table2[1M Return vs Nifty]))/_xlfn.STDEV.P(Table2[1M Return vs Nifty])</f>
        <v>0.23722058298186574</v>
      </c>
      <c r="K452">
        <v>7.6029466841038902</v>
      </c>
      <c r="L452">
        <f>(Table2[[#This Row],[6M Return vs Nifty]]-AVERAGE(Table2[6M Return vs Nifty]))/_xlfn.STDEV.P(Table2[6M Return vs Nifty])</f>
        <v>0.10850245407497246</v>
      </c>
      <c r="M452">
        <v>-3.8194426333904898</v>
      </c>
      <c r="N452">
        <f>(Table2[[#This Row],[1W Return vs Nifty]]-AVERAGE(Table2[1W Return vs Nifty]))/_xlfn.STDEV.P(Table2[1W Return vs Nifty])</f>
        <v>6.9477034247385105E-2</v>
      </c>
      <c r="O452">
        <v>720.98</v>
      </c>
      <c r="P452">
        <v>727.16104235673799</v>
      </c>
      <c r="Q452">
        <v>655.62780238252697</v>
      </c>
      <c r="R452">
        <v>23.969404186154399</v>
      </c>
      <c r="S452" s="1">
        <f>(Table2[[#This Row],[Close Price]]-Table2[[#This Row],[20D EMA]])/Table2[[#This Row],[20D EMA]]</f>
        <v>-5.1429998058198617E-2</v>
      </c>
      <c r="T452" s="1">
        <f>(Table2[[#This Row],[Close Price]]-Table2[[#This Row],[50D EMA]])/Table2[[#This Row],[50D EMA]]</f>
        <v>-5.9493069398394119E-2</v>
      </c>
      <c r="U452" s="1">
        <f>(Table2[[#This Row],[Close Price]]-Table2[[#This Row],[200D EMA]])/Table2[[#This Row],[200D EMA]]</f>
        <v>4.312232872787411E-2</v>
      </c>
      <c r="V452">
        <v>0.34195609826631801</v>
      </c>
      <c r="W452">
        <v>673</v>
      </c>
      <c r="X452">
        <v>694.95</v>
      </c>
      <c r="Y452">
        <v>673</v>
      </c>
      <c r="Z452">
        <v>722.5</v>
      </c>
      <c r="AA452">
        <v>673</v>
      </c>
      <c r="AB452">
        <v>759.5</v>
      </c>
      <c r="AC452" s="1">
        <f>(Table2[[#This Row],[Close Price]]/Table2[[#This Row],[Day Low]])-1</f>
        <v>1.6196136701337238E-2</v>
      </c>
      <c r="AD452" s="1">
        <f>(Table2[[#This Row],[Day High]]/Table2[[#This Row],[Close Price]])-1</f>
        <v>1.6157332943412817E-2</v>
      </c>
      <c r="AE452" s="1">
        <f>(Table2[[#This Row],[Close Price]]/Table2[[#This Row],[Current Week Low]])-1</f>
        <v>1.6196136701337238E-2</v>
      </c>
      <c r="AF452" s="1">
        <f>(Table2[[#This Row],[Current Week High]]/Table2[[#This Row],[Close Price]])-1</f>
        <v>5.6441000146220333E-2</v>
      </c>
      <c r="AG452" s="1">
        <f>(Table2[[#This Row],[Close Price]]/Table2[[#This Row],[Current Month Low]])-1</f>
        <v>1.6196136701337238E-2</v>
      </c>
      <c r="AH452" s="1">
        <f>(Table2[[#This Row],[Current Month High]]/Table2[[#This Row],[Close Price]])-1</f>
        <v>0.11054247697031738</v>
      </c>
      <c r="AI452">
        <v>16.8299458985231</v>
      </c>
      <c r="AJ452">
        <v>31.7345661176923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-0.09</v>
      </c>
      <c r="AM452" t="s">
        <v>3165</v>
      </c>
      <c r="AN452">
        <v>-5.44</v>
      </c>
      <c r="AO452" t="s">
        <v>3165</v>
      </c>
      <c r="AQ452">
        <f>(Table2[[#This Row],[Sharpe Ratio]]-AVERAGE(Table2[Sharpe Ratio]))/_xlfn.STDEV.P(Table2[Sharpe Ratio])</f>
        <v>-0.71296376684109852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447</v>
      </c>
      <c r="AT452">
        <f>_xlfn.RANK.AVG(Table2[[#This Row],[6M Return vs Nifty Z-Score]],Table2[6M Return vs Nifty Z-Score])</f>
        <v>293</v>
      </c>
      <c r="AU452">
        <f>_xlfn.RANK.AVG(Table2[[#This Row],[Sharpe Ratio Z-Score]],Table2[Sharpe Ratio Z-Score])</f>
        <v>533.5</v>
      </c>
      <c r="AV452">
        <f>(Table2[[#This Row],[Rank 1Y]]+Table2[[#This Row],[Rank 6M]]+Table2[[#This Row],[Rank Sharpe]])/3</f>
        <v>424.5</v>
      </c>
    </row>
    <row r="453" spans="1:48" x14ac:dyDescent="0.3">
      <c r="A453" t="s">
        <v>73</v>
      </c>
      <c r="B453" t="s">
        <v>74</v>
      </c>
      <c r="C453" t="s">
        <v>3126</v>
      </c>
      <c r="D453" t="s">
        <v>60</v>
      </c>
      <c r="E453">
        <v>323062.24295734498</v>
      </c>
      <c r="F453">
        <v>877.65</v>
      </c>
      <c r="G453">
        <v>8.8471666986581194</v>
      </c>
      <c r="H453">
        <f>(Table2[[#This Row],[1Y Return vs Nifty]]-AVERAGE(Table2[1Y Return vs Nifty]))/_xlfn.STDEV.P(Table2[1Y Return vs Nifty])</f>
        <v>-0.2543244423124506</v>
      </c>
      <c r="I453">
        <v>-4.1692332106495398</v>
      </c>
      <c r="J453">
        <f>(Table2[[#This Row],[1M Return vs Nifty]]-AVERAGE(Table2[1M Return vs Nifty]))/_xlfn.STDEV.P(Table2[1M Return vs Nifty])</f>
        <v>-0.29883794559711369</v>
      </c>
      <c r="K453">
        <v>-20.299613771057299</v>
      </c>
      <c r="L453">
        <f>(Table2[[#This Row],[6M Return vs Nifty]]-AVERAGE(Table2[6M Return vs Nifty]))/_xlfn.STDEV.P(Table2[6M Return vs Nifty])</f>
        <v>-0.85181478288656154</v>
      </c>
      <c r="M453">
        <v>-1.9385289374091399</v>
      </c>
      <c r="N453">
        <f>(Table2[[#This Row],[1W Return vs Nifty]]-AVERAGE(Table2[1W Return vs Nifty]))/_xlfn.STDEV.P(Table2[1W Return vs Nifty])</f>
        <v>0.43987326621273204</v>
      </c>
      <c r="O453">
        <v>927.52</v>
      </c>
      <c r="P453">
        <v>970.51177017139901</v>
      </c>
      <c r="Q453">
        <v>936.38240188819395</v>
      </c>
      <c r="R453">
        <v>25.447558348511102</v>
      </c>
      <c r="S453" s="1">
        <f>(Table2[[#This Row],[Close Price]]-Table2[[#This Row],[20D EMA]])/Table2[[#This Row],[20D EMA]]</f>
        <v>-5.3767034673106784E-2</v>
      </c>
      <c r="T453" s="1">
        <f>(Table2[[#This Row],[Close Price]]-Table2[[#This Row],[50D EMA]])/Table2[[#This Row],[50D EMA]]</f>
        <v>-9.5683301352439035E-2</v>
      </c>
      <c r="U453" s="1">
        <f>(Table2[[#This Row],[Close Price]]-Table2[[#This Row],[200D EMA]])/Table2[[#This Row],[200D EMA]]</f>
        <v>-6.272266733095519E-2</v>
      </c>
      <c r="V453">
        <v>0.72575603789637899</v>
      </c>
      <c r="W453">
        <v>863.3</v>
      </c>
      <c r="X453">
        <v>885.6</v>
      </c>
      <c r="Y453">
        <v>863.3</v>
      </c>
      <c r="Z453">
        <v>917.65</v>
      </c>
      <c r="AA453">
        <v>863.3</v>
      </c>
      <c r="AB453">
        <v>984.5</v>
      </c>
      <c r="AC453" s="1">
        <f>(Table2[[#This Row],[Close Price]]/Table2[[#This Row],[Day Low]])-1</f>
        <v>1.6622263407853666E-2</v>
      </c>
      <c r="AD453" s="1">
        <f>(Table2[[#This Row],[Day High]]/Table2[[#This Row],[Close Price]])-1</f>
        <v>9.0582806357888401E-3</v>
      </c>
      <c r="AE453" s="1">
        <f>(Table2[[#This Row],[Close Price]]/Table2[[#This Row],[Current Week Low]])-1</f>
        <v>1.6622263407853666E-2</v>
      </c>
      <c r="AF453" s="1">
        <f>(Table2[[#This Row],[Current Week High]]/Table2[[#This Row],[Close Price]])-1</f>
        <v>4.5576254771264146E-2</v>
      </c>
      <c r="AG453" s="1">
        <f>(Table2[[#This Row],[Close Price]]/Table2[[#This Row],[Current Month Low]])-1</f>
        <v>1.6622263407853666E-2</v>
      </c>
      <c r="AH453" s="1">
        <f>(Table2[[#This Row],[Current Month High]]/Table2[[#This Row],[Close Price]])-1</f>
        <v>0.12174557055773949</v>
      </c>
      <c r="AI453">
        <v>34.336010938301101</v>
      </c>
      <c r="AJ453">
        <v>41.135322022995901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-0.13</v>
      </c>
      <c r="AM453" t="s">
        <v>3165</v>
      </c>
      <c r="AN453">
        <v>-5.41</v>
      </c>
      <c r="AO453" t="s">
        <v>3165</v>
      </c>
      <c r="AP453">
        <v>7.8496021732717997E-2</v>
      </c>
      <c r="AQ453">
        <f>(Table2[[#This Row],[Sharpe Ratio]]-AVERAGE(Table2[Sharpe Ratio]))/_xlfn.STDEV.P(Table2[Sharpe Ratio])</f>
        <v>0.21058554934129414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384</v>
      </c>
      <c r="AT453">
        <f>_xlfn.RANK.AVG(Table2[[#This Row],[6M Return vs Nifty Z-Score]],Table2[6M Return vs Nifty Z-Score])</f>
        <v>605</v>
      </c>
      <c r="AU453">
        <f>_xlfn.RANK.AVG(Table2[[#This Row],[Sharpe Ratio Z-Score]],Table2[Sharpe Ratio Z-Score])</f>
        <v>286</v>
      </c>
      <c r="AV453">
        <f>(Table2[[#This Row],[Rank 1Y]]+Table2[[#This Row],[Rank 6M]]+Table2[[#This Row],[Rank Sharpe]])/3</f>
        <v>425</v>
      </c>
    </row>
    <row r="454" spans="1:48" x14ac:dyDescent="0.3">
      <c r="A454" t="s">
        <v>1313</v>
      </c>
      <c r="B454" t="s">
        <v>1314</v>
      </c>
      <c r="C454" t="s">
        <v>3120</v>
      </c>
      <c r="D454" t="s">
        <v>545</v>
      </c>
      <c r="E454">
        <v>8447.298793725</v>
      </c>
      <c r="F454">
        <v>255.75</v>
      </c>
      <c r="G454">
        <v>-14.9009204626519</v>
      </c>
      <c r="H454">
        <f>(Table2[[#This Row],[1Y Return vs Nifty]]-AVERAGE(Table2[1Y Return vs Nifty]))/_xlfn.STDEV.P(Table2[1Y Return vs Nifty])</f>
        <v>-0.66084036326903672</v>
      </c>
      <c r="I454">
        <v>-3.30262621362334</v>
      </c>
      <c r="J454">
        <f>(Table2[[#This Row],[1M Return vs Nifty]]-AVERAGE(Table2[1M Return vs Nifty]))/_xlfn.STDEV.P(Table2[1M Return vs Nifty])</f>
        <v>-0.19915188017114183</v>
      </c>
      <c r="K454">
        <v>6.2457084977054897</v>
      </c>
      <c r="L454">
        <f>(Table2[[#This Row],[6M Return vs Nifty]]-AVERAGE(Table2[6M Return vs Nifty]))/_xlfn.STDEV.P(Table2[6M Return vs Nifty])</f>
        <v>6.1790639682336432E-2</v>
      </c>
      <c r="M454">
        <v>-5.9599834088586503</v>
      </c>
      <c r="N454">
        <f>(Table2[[#This Row],[1W Return vs Nifty]]-AVERAGE(Table2[1W Return vs Nifty]))/_xlfn.STDEV.P(Table2[1W Return vs Nifty])</f>
        <v>-0.3520458879874529</v>
      </c>
      <c r="O454">
        <v>270.77999999999997</v>
      </c>
      <c r="P454">
        <v>268.348877751364</v>
      </c>
      <c r="Q454">
        <v>243.342376318551</v>
      </c>
      <c r="R454">
        <v>29.492701857575199</v>
      </c>
      <c r="S454" s="1">
        <f>(Table2[[#This Row],[Close Price]]-Table2[[#This Row],[20D EMA]])/Table2[[#This Row],[20D EMA]]</f>
        <v>-5.5506315089740653E-2</v>
      </c>
      <c r="T454" s="1">
        <f>(Table2[[#This Row],[Close Price]]-Table2[[#This Row],[50D EMA]])/Table2[[#This Row],[50D EMA]]</f>
        <v>-4.6949619677699436E-2</v>
      </c>
      <c r="U454" s="1">
        <f>(Table2[[#This Row],[Close Price]]-Table2[[#This Row],[200D EMA]])/Table2[[#This Row],[200D EMA]]</f>
        <v>5.0988339430065435E-2</v>
      </c>
      <c r="V454">
        <v>0.37772068811536402</v>
      </c>
      <c r="W454">
        <v>252.05</v>
      </c>
      <c r="X454">
        <v>263</v>
      </c>
      <c r="Y454">
        <v>249.15</v>
      </c>
      <c r="Z454">
        <v>270</v>
      </c>
      <c r="AA454">
        <v>249.15</v>
      </c>
      <c r="AB454">
        <v>297.60000000000002</v>
      </c>
      <c r="AC454" s="1">
        <f>(Table2[[#This Row],[Close Price]]/Table2[[#This Row],[Day Low]])-1</f>
        <v>1.4679627058123312E-2</v>
      </c>
      <c r="AD454" s="1">
        <f>(Table2[[#This Row],[Day High]]/Table2[[#This Row],[Close Price]])-1</f>
        <v>2.8347996089931549E-2</v>
      </c>
      <c r="AE454" s="1">
        <f>(Table2[[#This Row],[Close Price]]/Table2[[#This Row],[Current Week Low]])-1</f>
        <v>2.6490066225165476E-2</v>
      </c>
      <c r="AF454" s="1">
        <f>(Table2[[#This Row],[Current Week High]]/Table2[[#This Row],[Close Price]])-1</f>
        <v>5.5718475073313734E-2</v>
      </c>
      <c r="AG454" s="1">
        <f>(Table2[[#This Row],[Close Price]]/Table2[[#This Row],[Current Month Low]])-1</f>
        <v>2.6490066225165476E-2</v>
      </c>
      <c r="AH454" s="1">
        <f>(Table2[[#This Row],[Current Month High]]/Table2[[#This Row],[Close Price]])-1</f>
        <v>0.1636363636363638</v>
      </c>
      <c r="AI454">
        <v>16.363636363636299</v>
      </c>
      <c r="AJ454">
        <v>26.860119047619001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0.03</v>
      </c>
      <c r="AM454" t="s">
        <v>3166</v>
      </c>
      <c r="AN454">
        <v>-2.94</v>
      </c>
      <c r="AO454" t="s">
        <v>3165</v>
      </c>
      <c r="AP454">
        <v>3.6962886231111998E-2</v>
      </c>
      <c r="AQ454">
        <f>(Table2[[#This Row],[Sharpe Ratio]]-AVERAGE(Table2[Sharpe Ratio]))/_xlfn.STDEV.P(Table2[Sharpe Ratio])</f>
        <v>-0.27807486993484459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-1.4283223616801395</v>
      </c>
      <c r="AS454">
        <f>_xlfn.RANK.AVG(Table2[[#This Row],[1Y Return vs Nifty Z-Score]],Table2[1Y Return vs Nifty Z-Score])</f>
        <v>551</v>
      </c>
      <c r="AT454">
        <f>_xlfn.RANK.AVG(Table2[[#This Row],[6M Return vs Nifty Z-Score]],Table2[6M Return vs Nifty Z-Score])</f>
        <v>311</v>
      </c>
      <c r="AU454">
        <f>_xlfn.RANK.AVG(Table2[[#This Row],[Sharpe Ratio Z-Score]],Table2[Sharpe Ratio Z-Score])</f>
        <v>415</v>
      </c>
      <c r="AV454">
        <f>(Table2[[#This Row],[Rank 1Y]]+Table2[[#This Row],[Rank 6M]]+Table2[[#This Row],[Rank Sharpe]])/3</f>
        <v>425.66666666666669</v>
      </c>
    </row>
    <row r="455" spans="1:48" x14ac:dyDescent="0.3">
      <c r="A455" t="s">
        <v>527</v>
      </c>
      <c r="B455" t="s">
        <v>528</v>
      </c>
      <c r="C455" t="s">
        <v>3124</v>
      </c>
      <c r="D455" t="s">
        <v>529</v>
      </c>
      <c r="E455">
        <v>38947.722909119999</v>
      </c>
      <c r="F455">
        <v>325.2</v>
      </c>
      <c r="G455">
        <v>17.006164260754598</v>
      </c>
      <c r="H455">
        <f>(Table2[[#This Row],[1Y Return vs Nifty]]-AVERAGE(Table2[1Y Return vs Nifty]))/_xlfn.STDEV.P(Table2[1Y Return vs Nifty])</f>
        <v>-0.1146600396382932</v>
      </c>
      <c r="I455">
        <v>-4.6611332709073698</v>
      </c>
      <c r="J455">
        <f>(Table2[[#This Row],[1M Return vs Nifty]]-AVERAGE(Table2[1M Return vs Nifty]))/_xlfn.STDEV.P(Table2[1M Return vs Nifty])</f>
        <v>-0.35542135856074003</v>
      </c>
      <c r="K455">
        <v>6.8375559045493999</v>
      </c>
      <c r="L455">
        <f>(Table2[[#This Row],[6M Return vs Nifty]]-AVERAGE(Table2[6M Return vs Nifty]))/_xlfn.STDEV.P(Table2[6M Return vs Nifty])</f>
        <v>8.2160141877539519E-2</v>
      </c>
      <c r="M455">
        <v>-5.2580599561122696</v>
      </c>
      <c r="N455">
        <f>(Table2[[#This Row],[1W Return vs Nifty]]-AVERAGE(Table2[1W Return vs Nifty]))/_xlfn.STDEV.P(Table2[1W Return vs Nifty])</f>
        <v>-0.21382061875747993</v>
      </c>
      <c r="O455">
        <v>346.36</v>
      </c>
      <c r="P455">
        <v>352.18410013751702</v>
      </c>
      <c r="Q455">
        <v>323.06635077194397</v>
      </c>
      <c r="R455">
        <v>21.411027466367798</v>
      </c>
      <c r="S455" s="1">
        <f>(Table2[[#This Row],[Close Price]]-Table2[[#This Row],[20D EMA]])/Table2[[#This Row],[20D EMA]]</f>
        <v>-6.1092504908188079E-2</v>
      </c>
      <c r="T455" s="1">
        <f>(Table2[[#This Row],[Close Price]]-Table2[[#This Row],[50D EMA]])/Table2[[#This Row],[50D EMA]]</f>
        <v>-7.6619302594809285E-2</v>
      </c>
      <c r="U455" s="1">
        <f>(Table2[[#This Row],[Close Price]]-Table2[[#This Row],[200D EMA]])/Table2[[#This Row],[200D EMA]]</f>
        <v>6.6043684925954456E-3</v>
      </c>
      <c r="V455">
        <v>0.441715817151899</v>
      </c>
      <c r="W455">
        <v>322.95</v>
      </c>
      <c r="X455">
        <v>333.7</v>
      </c>
      <c r="Y455">
        <v>322.95</v>
      </c>
      <c r="Z455">
        <v>343.15</v>
      </c>
      <c r="AA455">
        <v>322.95</v>
      </c>
      <c r="AB455">
        <v>371.8</v>
      </c>
      <c r="AC455" s="1">
        <f>(Table2[[#This Row],[Close Price]]/Table2[[#This Row],[Day Low]])-1</f>
        <v>6.9670227589411216E-3</v>
      </c>
      <c r="AD455" s="1">
        <f>(Table2[[#This Row],[Day High]]/Table2[[#This Row],[Close Price]])-1</f>
        <v>2.61377613776137E-2</v>
      </c>
      <c r="AE455" s="1">
        <f>(Table2[[#This Row],[Close Price]]/Table2[[#This Row],[Current Week Low]])-1</f>
        <v>6.9670227589411216E-3</v>
      </c>
      <c r="AF455" s="1">
        <f>(Table2[[#This Row],[Current Week High]]/Table2[[#This Row],[Close Price]])-1</f>
        <v>5.5196801968019571E-2</v>
      </c>
      <c r="AG455" s="1">
        <f>(Table2[[#This Row],[Close Price]]/Table2[[#This Row],[Current Month Low]])-1</f>
        <v>6.9670227589411216E-3</v>
      </c>
      <c r="AH455" s="1">
        <f>(Table2[[#This Row],[Current Month High]]/Table2[[#This Row],[Close Price]])-1</f>
        <v>0.14329643296432981</v>
      </c>
      <c r="AI455">
        <v>21.709717097170898</v>
      </c>
      <c r="AJ455">
        <v>49.517241379310299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-0.08</v>
      </c>
      <c r="AM455" t="s">
        <v>3165</v>
      </c>
      <c r="AN455">
        <v>-4.3499999999999996</v>
      </c>
      <c r="AO455" t="s">
        <v>3165</v>
      </c>
      <c r="AP455">
        <v>-3.9260799110781001E-2</v>
      </c>
      <c r="AQ455">
        <f>(Table2[[#This Row],[Sharpe Ratio]]-AVERAGE(Table2[Sharpe Ratio]))/_xlfn.STDEV.P(Table2[Sharpe Ratio])</f>
        <v>-1.1748888857343889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334</v>
      </c>
      <c r="AT455">
        <f>_xlfn.RANK.AVG(Table2[[#This Row],[6M Return vs Nifty Z-Score]],Table2[6M Return vs Nifty Z-Score])</f>
        <v>301</v>
      </c>
      <c r="AU455">
        <f>_xlfn.RANK.AVG(Table2[[#This Row],[Sharpe Ratio Z-Score]],Table2[Sharpe Ratio Z-Score])</f>
        <v>643</v>
      </c>
      <c r="AV455">
        <f>(Table2[[#This Row],[Rank 1Y]]+Table2[[#This Row],[Rank 6M]]+Table2[[#This Row],[Rank Sharpe]])/3</f>
        <v>426</v>
      </c>
    </row>
    <row r="456" spans="1:48" x14ac:dyDescent="0.3">
      <c r="A456" t="s">
        <v>1926</v>
      </c>
      <c r="B456" t="s">
        <v>1927</v>
      </c>
      <c r="C456" t="s">
        <v>3127</v>
      </c>
      <c r="D456" t="s">
        <v>117</v>
      </c>
      <c r="E456">
        <v>3640.4328495999998</v>
      </c>
      <c r="F456">
        <v>202</v>
      </c>
      <c r="G456">
        <v>-9.2184620316741004</v>
      </c>
      <c r="H456">
        <f>(Table2[[#This Row],[1Y Return vs Nifty]]-AVERAGE(Table2[1Y Return vs Nifty]))/_xlfn.STDEV.P(Table2[1Y Return vs Nifty])</f>
        <v>-0.56356895750588598</v>
      </c>
      <c r="I456">
        <v>-0.94411385511097201</v>
      </c>
      <c r="J456">
        <f>(Table2[[#This Row],[1M Return vs Nifty]]-AVERAGE(Table2[1M Return vs Nifty]))/_xlfn.STDEV.P(Table2[1M Return vs Nifty])</f>
        <v>7.2148510992811665E-2</v>
      </c>
      <c r="K456">
        <v>-12.2908713440263</v>
      </c>
      <c r="L456">
        <f>(Table2[[#This Row],[6M Return vs Nifty]]-AVERAGE(Table2[6M Return vs Nifty]))/_xlfn.STDEV.P(Table2[6M Return vs Nifty])</f>
        <v>-0.5761793833531681</v>
      </c>
      <c r="M456">
        <v>-7.3341574064245396</v>
      </c>
      <c r="N456">
        <f>(Table2[[#This Row],[1W Return vs Nifty]]-AVERAGE(Table2[1W Return vs Nifty]))/_xlfn.STDEV.P(Table2[1W Return vs Nifty])</f>
        <v>-0.62265313161093172</v>
      </c>
      <c r="O456">
        <v>218.15</v>
      </c>
      <c r="P456">
        <v>221.85881160606601</v>
      </c>
      <c r="Q456">
        <v>215.88542041634901</v>
      </c>
      <c r="R456">
        <v>27.7912433000437</v>
      </c>
      <c r="S456" s="1">
        <f>(Table2[[#This Row],[Close Price]]-Table2[[#This Row],[20D EMA]])/Table2[[#This Row],[20D EMA]]</f>
        <v>-7.4031629612651875E-2</v>
      </c>
      <c r="T456" s="1">
        <f>(Table2[[#This Row],[Close Price]]-Table2[[#This Row],[50D EMA]])/Table2[[#This Row],[50D EMA]]</f>
        <v>-8.9511033897213196E-2</v>
      </c>
      <c r="U456" s="1">
        <f>(Table2[[#This Row],[Close Price]]-Table2[[#This Row],[200D EMA]])/Table2[[#This Row],[200D EMA]]</f>
        <v>-6.4318472222765558E-2</v>
      </c>
      <c r="V456">
        <v>0.53641159461893295</v>
      </c>
      <c r="W456">
        <v>198.61</v>
      </c>
      <c r="X456">
        <v>206.39</v>
      </c>
      <c r="Y456">
        <v>198.61</v>
      </c>
      <c r="Z456">
        <v>220.7</v>
      </c>
      <c r="AA456">
        <v>198.61</v>
      </c>
      <c r="AB456">
        <v>246.13</v>
      </c>
      <c r="AC456" s="1">
        <f>(Table2[[#This Row],[Close Price]]/Table2[[#This Row],[Day Low]])-1</f>
        <v>1.706862695735345E-2</v>
      </c>
      <c r="AD456" s="1">
        <f>(Table2[[#This Row],[Day High]]/Table2[[#This Row],[Close Price]])-1</f>
        <v>2.1732673267326641E-2</v>
      </c>
      <c r="AE456" s="1">
        <f>(Table2[[#This Row],[Close Price]]/Table2[[#This Row],[Current Week Low]])-1</f>
        <v>1.706862695735345E-2</v>
      </c>
      <c r="AF456" s="1">
        <f>(Table2[[#This Row],[Current Week High]]/Table2[[#This Row],[Close Price]])-1</f>
        <v>9.2574257425742434E-2</v>
      </c>
      <c r="AG456" s="1">
        <f>(Table2[[#This Row],[Close Price]]/Table2[[#This Row],[Current Month Low]])-1</f>
        <v>1.706862695735345E-2</v>
      </c>
      <c r="AH456" s="1">
        <f>(Table2[[#This Row],[Current Month High]]/Table2[[#This Row],[Close Price]])-1</f>
        <v>0.21846534653465355</v>
      </c>
      <c r="AI456">
        <v>36.113861386138602</v>
      </c>
      <c r="AJ456">
        <v>27.0040867651681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-0.19</v>
      </c>
      <c r="AM456" t="s">
        <v>3165</v>
      </c>
      <c r="AN456">
        <v>-4.5599999999999996</v>
      </c>
      <c r="AO456" t="s">
        <v>3165</v>
      </c>
      <c r="AP456">
        <v>8.9185597365904007E-2</v>
      </c>
      <c r="AQ456">
        <f>(Table2[[#This Row],[Sharpe Ratio]]-AVERAGE(Table2[Sharpe Ratio]))/_xlfn.STDEV.P(Table2[Sharpe Ratio])</f>
        <v>0.33635434689799887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509</v>
      </c>
      <c r="AT456">
        <f>_xlfn.RANK.AVG(Table2[[#This Row],[6M Return vs Nifty Z-Score]],Table2[6M Return vs Nifty Z-Score])</f>
        <v>515</v>
      </c>
      <c r="AU456">
        <f>_xlfn.RANK.AVG(Table2[[#This Row],[Sharpe Ratio Z-Score]],Table2[Sharpe Ratio Z-Score])</f>
        <v>257</v>
      </c>
      <c r="AV456">
        <f>(Table2[[#This Row],[Rank 1Y]]+Table2[[#This Row],[Rank 6M]]+Table2[[#This Row],[Rank Sharpe]])/3</f>
        <v>427</v>
      </c>
    </row>
    <row r="457" spans="1:48" x14ac:dyDescent="0.3">
      <c r="A457" t="s">
        <v>232</v>
      </c>
      <c r="B457" t="s">
        <v>233</v>
      </c>
      <c r="C457" t="s">
        <v>3133</v>
      </c>
      <c r="D457" t="s">
        <v>138</v>
      </c>
      <c r="E457">
        <v>108247.327870544</v>
      </c>
      <c r="F457">
        <v>1087.6500000000001</v>
      </c>
      <c r="G457">
        <v>12.090757758552799</v>
      </c>
      <c r="H457">
        <f>(Table2[[#This Row],[1Y Return vs Nifty]]-AVERAGE(Table2[1Y Return vs Nifty]))/_xlfn.STDEV.P(Table2[1Y Return vs Nifty])</f>
        <v>-0.19880117435561792</v>
      </c>
      <c r="I457">
        <v>-17.433952804808801</v>
      </c>
      <c r="J457">
        <f>(Table2[[#This Row],[1M Return vs Nifty]]-AVERAGE(Table2[1M Return vs Nifty]))/_xlfn.STDEV.P(Table2[1M Return vs Nifty])</f>
        <v>-1.8246826593578935</v>
      </c>
      <c r="K457">
        <v>-21.184984573094599</v>
      </c>
      <c r="L457">
        <f>(Table2[[#This Row],[6M Return vs Nifty]]-AVERAGE(Table2[6M Return vs Nifty]))/_xlfn.STDEV.P(Table2[6M Return vs Nifty])</f>
        <v>-0.88228642521720679</v>
      </c>
      <c r="M457">
        <v>-8.8691272469866895</v>
      </c>
      <c r="N457">
        <f>(Table2[[#This Row],[1W Return vs Nifty]]-AVERAGE(Table2[1W Return vs Nifty]))/_xlfn.STDEV.P(Table2[1W Return vs Nifty])</f>
        <v>-0.92492486600225121</v>
      </c>
      <c r="O457">
        <v>1188.79</v>
      </c>
      <c r="P457">
        <v>1237.23667592111</v>
      </c>
      <c r="Q457">
        <v>1194.92598828629</v>
      </c>
      <c r="R457">
        <v>24.705531477443699</v>
      </c>
      <c r="S457" s="1">
        <f>(Table2[[#This Row],[Close Price]]-Table2[[#This Row],[20D EMA]])/Table2[[#This Row],[20D EMA]]</f>
        <v>-8.5078104627394138E-2</v>
      </c>
      <c r="T457" s="1">
        <f>(Table2[[#This Row],[Close Price]]-Table2[[#This Row],[50D EMA]])/Table2[[#This Row],[50D EMA]]</f>
        <v>-0.12090384873997058</v>
      </c>
      <c r="U457" s="1">
        <f>(Table2[[#This Row],[Close Price]]-Table2[[#This Row],[200D EMA]])/Table2[[#This Row],[200D EMA]]</f>
        <v>-8.9776261741650126E-2</v>
      </c>
      <c r="V457">
        <v>0.67600682051180805</v>
      </c>
      <c r="W457">
        <v>1043.5</v>
      </c>
      <c r="X457">
        <v>1099.8</v>
      </c>
      <c r="Y457">
        <v>1043.5</v>
      </c>
      <c r="Z457">
        <v>1181.95</v>
      </c>
      <c r="AA457">
        <v>1043.5</v>
      </c>
      <c r="AB457">
        <v>1252</v>
      </c>
      <c r="AC457" s="1">
        <f>(Table2[[#This Row],[Close Price]]/Table2[[#This Row],[Day Low]])-1</f>
        <v>4.2309535218016281E-2</v>
      </c>
      <c r="AD457" s="1">
        <f>(Table2[[#This Row],[Day High]]/Table2[[#This Row],[Close Price]])-1</f>
        <v>1.117087298303665E-2</v>
      </c>
      <c r="AE457" s="1">
        <f>(Table2[[#This Row],[Close Price]]/Table2[[#This Row],[Current Week Low]])-1</f>
        <v>4.2309535218016281E-2</v>
      </c>
      <c r="AF457" s="1">
        <f>(Table2[[#This Row],[Current Week High]]/Table2[[#This Row],[Close Price]])-1</f>
        <v>8.6700684962993657E-2</v>
      </c>
      <c r="AG457" s="1">
        <f>(Table2[[#This Row],[Close Price]]/Table2[[#This Row],[Current Month Low]])-1</f>
        <v>4.2309535218016281E-2</v>
      </c>
      <c r="AH457" s="1">
        <f>(Table2[[#This Row],[Current Month High]]/Table2[[#This Row],[Close Price]])-1</f>
        <v>0.15110559463062567</v>
      </c>
      <c r="AI457">
        <v>51.6986162828115</v>
      </c>
      <c r="AJ457">
        <v>55.002137665668997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-0.08</v>
      </c>
      <c r="AM457" t="s">
        <v>3165</v>
      </c>
      <c r="AN457">
        <v>-8.4499999999999993</v>
      </c>
      <c r="AO457" t="s">
        <v>3165</v>
      </c>
      <c r="AP457">
        <v>7.4854154387776997E-2</v>
      </c>
      <c r="AQ457">
        <f>(Table2[[#This Row],[Sharpe Ratio]]-AVERAGE(Table2[Sharpe Ratio]))/_xlfn.STDEV.P(Table2[Sharpe Ratio])</f>
        <v>0.16773695623042409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371</v>
      </c>
      <c r="AT457">
        <f>_xlfn.RANK.AVG(Table2[[#This Row],[6M Return vs Nifty Z-Score]],Table2[6M Return vs Nifty Z-Score])</f>
        <v>613</v>
      </c>
      <c r="AU457">
        <f>_xlfn.RANK.AVG(Table2[[#This Row],[Sharpe Ratio Z-Score]],Table2[Sharpe Ratio Z-Score])</f>
        <v>298</v>
      </c>
      <c r="AV457">
        <f>(Table2[[#This Row],[Rank 1Y]]+Table2[[#This Row],[Rank 6M]]+Table2[[#This Row],[Rank Sharpe]])/3</f>
        <v>427.33333333333331</v>
      </c>
    </row>
    <row r="458" spans="1:48" x14ac:dyDescent="0.3">
      <c r="A458" t="s">
        <v>1372</v>
      </c>
      <c r="B458" t="s">
        <v>1373</v>
      </c>
      <c r="C458" t="s">
        <v>3122</v>
      </c>
      <c r="D458" t="s">
        <v>366</v>
      </c>
      <c r="E458">
        <v>7904.9714525999998</v>
      </c>
      <c r="F458">
        <v>580.20000000000005</v>
      </c>
      <c r="G458">
        <v>17.384621416315301</v>
      </c>
      <c r="H458">
        <f>(Table2[[#This Row],[1Y Return vs Nifty]]-AVERAGE(Table2[1Y Return vs Nifty]))/_xlfn.STDEV.P(Table2[1Y Return vs Nifty])</f>
        <v>-0.1081816711663256</v>
      </c>
      <c r="I458">
        <v>-9.2725284500339509</v>
      </c>
      <c r="J458">
        <f>(Table2[[#This Row],[1M Return vs Nifty]]-AVERAGE(Table2[1M Return vs Nifty]))/_xlfn.STDEV.P(Table2[1M Return vs Nifty])</f>
        <v>-0.88587154314138195</v>
      </c>
      <c r="K458">
        <v>1.3448958904683099</v>
      </c>
      <c r="L458">
        <f>(Table2[[#This Row],[6M Return vs Nifty]]-AVERAGE(Table2[6M Return vs Nifty]))/_xlfn.STDEV.P(Table2[6M Return vs Nifty])</f>
        <v>-0.10687971691132594</v>
      </c>
      <c r="M458">
        <v>-8.7032464359427202</v>
      </c>
      <c r="N458">
        <f>(Table2[[#This Row],[1W Return vs Nifty]]-AVERAGE(Table2[1W Return vs Nifty]))/_xlfn.STDEV.P(Table2[1W Return vs Nifty])</f>
        <v>-0.89225902519450206</v>
      </c>
      <c r="O458">
        <v>617.9</v>
      </c>
      <c r="P458">
        <v>636.21921578036802</v>
      </c>
      <c r="Q458">
        <v>582.62336483115905</v>
      </c>
      <c r="R458">
        <v>32.208093842165297</v>
      </c>
      <c r="S458" s="1">
        <f>(Table2[[#This Row],[Close Price]]-Table2[[#This Row],[20D EMA]])/Table2[[#This Row],[20D EMA]]</f>
        <v>-6.1013108917300427E-2</v>
      </c>
      <c r="T458" s="1">
        <f>(Table2[[#This Row],[Close Price]]-Table2[[#This Row],[50D EMA]])/Table2[[#This Row],[50D EMA]]</f>
        <v>-8.8050178917743666E-2</v>
      </c>
      <c r="U458" s="1">
        <f>(Table2[[#This Row],[Close Price]]-Table2[[#This Row],[200D EMA]])/Table2[[#This Row],[200D EMA]]</f>
        <v>-4.1594020724886023E-3</v>
      </c>
      <c r="V458">
        <v>0.15320044020693499</v>
      </c>
      <c r="W458">
        <v>558.4</v>
      </c>
      <c r="X458">
        <v>591.85</v>
      </c>
      <c r="Y458">
        <v>558.4</v>
      </c>
      <c r="Z458">
        <v>624.79999999999995</v>
      </c>
      <c r="AA458">
        <v>558.4</v>
      </c>
      <c r="AB458">
        <v>645</v>
      </c>
      <c r="AC458" s="1">
        <f>(Table2[[#This Row],[Close Price]]/Table2[[#This Row],[Day Low]])-1</f>
        <v>3.9040114613180688E-2</v>
      </c>
      <c r="AD458" s="1">
        <f>(Table2[[#This Row],[Day High]]/Table2[[#This Row],[Close Price]])-1</f>
        <v>2.0079283005860038E-2</v>
      </c>
      <c r="AE458" s="1">
        <f>(Table2[[#This Row],[Close Price]]/Table2[[#This Row],[Current Week Low]])-1</f>
        <v>3.9040114613180688E-2</v>
      </c>
      <c r="AF458" s="1">
        <f>(Table2[[#This Row],[Current Week High]]/Table2[[#This Row],[Close Price]])-1</f>
        <v>7.6870044812133553E-2</v>
      </c>
      <c r="AG458" s="1">
        <f>(Table2[[#This Row],[Close Price]]/Table2[[#This Row],[Current Month Low]])-1</f>
        <v>3.9040114613180688E-2</v>
      </c>
      <c r="AH458" s="1">
        <f>(Table2[[#This Row],[Current Month High]]/Table2[[#This Row],[Close Price]])-1</f>
        <v>0.11168562564632878</v>
      </c>
      <c r="AI458">
        <v>36.677007928300497</v>
      </c>
      <c r="AJ458">
        <v>50.349831562580903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-0.11</v>
      </c>
      <c r="AM458" t="s">
        <v>3165</v>
      </c>
      <c r="AN458">
        <v>-0.28000000000000003</v>
      </c>
      <c r="AO458" t="s">
        <v>3165</v>
      </c>
      <c r="AP458">
        <v>-1.4433595570474999E-2</v>
      </c>
      <c r="AQ458">
        <f>(Table2[[#This Row],[Sharpe Ratio]]-AVERAGE(Table2[Sharpe Ratio]))/_xlfn.STDEV.P(Table2[Sharpe Ratio])</f>
        <v>-0.88278303952417825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328</v>
      </c>
      <c r="AT458">
        <f>_xlfn.RANK.AVG(Table2[[#This Row],[6M Return vs Nifty Z-Score]],Table2[6M Return vs Nifty Z-Score])</f>
        <v>364</v>
      </c>
      <c r="AU458">
        <f>_xlfn.RANK.AVG(Table2[[#This Row],[Sharpe Ratio Z-Score]],Table2[Sharpe Ratio Z-Score])</f>
        <v>594</v>
      </c>
      <c r="AV458">
        <f>(Table2[[#This Row],[Rank 1Y]]+Table2[[#This Row],[Rank 6M]]+Table2[[#This Row],[Rank Sharpe]])/3</f>
        <v>428.66666666666669</v>
      </c>
    </row>
    <row r="459" spans="1:48" x14ac:dyDescent="0.3">
      <c r="A459" t="s">
        <v>801</v>
      </c>
      <c r="B459" t="s">
        <v>802</v>
      </c>
      <c r="C459" t="s">
        <v>3126</v>
      </c>
      <c r="D459" t="s">
        <v>185</v>
      </c>
      <c r="E459">
        <v>19499.226177799999</v>
      </c>
      <c r="F459">
        <v>514</v>
      </c>
      <c r="G459">
        <v>-12.3284643143277</v>
      </c>
      <c r="H459">
        <f>(Table2[[#This Row],[1Y Return vs Nifty]]-AVERAGE(Table2[1Y Return vs Nifty]))/_xlfn.STDEV.P(Table2[1Y Return vs Nifty])</f>
        <v>-0.61680547434711319</v>
      </c>
      <c r="I459">
        <v>-7.7470477518663898</v>
      </c>
      <c r="J459">
        <f>(Table2[[#This Row],[1M Return vs Nifty]]-AVERAGE(Table2[1M Return vs Nifty]))/_xlfn.STDEV.P(Table2[1M Return vs Nifty])</f>
        <v>-0.71039503625253753</v>
      </c>
      <c r="K459">
        <v>-5.9887961609048297</v>
      </c>
      <c r="L459">
        <f>(Table2[[#This Row],[6M Return vs Nifty]]-AVERAGE(Table2[6M Return vs Nifty]))/_xlfn.STDEV.P(Table2[6M Return vs Nifty])</f>
        <v>-0.35928203313670737</v>
      </c>
      <c r="M459">
        <v>-3.3568842543050401</v>
      </c>
      <c r="N459">
        <f>(Table2[[#This Row],[1W Return vs Nifty]]-AVERAGE(Table2[1W Return vs Nifty]))/_xlfn.STDEV.P(Table2[1W Return vs Nifty])</f>
        <v>0.16056567964525875</v>
      </c>
      <c r="O459">
        <v>539.51</v>
      </c>
      <c r="P459">
        <v>552.13692737740303</v>
      </c>
      <c r="Q459">
        <v>530.10482620964297</v>
      </c>
      <c r="R459">
        <v>30.804035961354799</v>
      </c>
      <c r="S459" s="1">
        <f>(Table2[[#This Row],[Close Price]]-Table2[[#This Row],[20D EMA]])/Table2[[#This Row],[20D EMA]]</f>
        <v>-4.7283646271616825E-2</v>
      </c>
      <c r="T459" s="1">
        <f>(Table2[[#This Row],[Close Price]]-Table2[[#This Row],[50D EMA]])/Table2[[#This Row],[50D EMA]]</f>
        <v>-6.9071502894308731E-2</v>
      </c>
      <c r="U459" s="1">
        <f>(Table2[[#This Row],[Close Price]]-Table2[[#This Row],[200D EMA]])/Table2[[#This Row],[200D EMA]]</f>
        <v>-3.038045573890685E-2</v>
      </c>
      <c r="V459">
        <v>0.64299134562224403</v>
      </c>
      <c r="W459">
        <v>501</v>
      </c>
      <c r="X459">
        <v>523.15</v>
      </c>
      <c r="Y459">
        <v>501</v>
      </c>
      <c r="Z459">
        <v>536.6</v>
      </c>
      <c r="AA459">
        <v>501</v>
      </c>
      <c r="AB459">
        <v>578</v>
      </c>
      <c r="AC459" s="1">
        <f>(Table2[[#This Row],[Close Price]]/Table2[[#This Row],[Day Low]])-1</f>
        <v>2.5948103792415189E-2</v>
      </c>
      <c r="AD459" s="1">
        <f>(Table2[[#This Row],[Day High]]/Table2[[#This Row],[Close Price]])-1</f>
        <v>1.78015564202334E-2</v>
      </c>
      <c r="AE459" s="1">
        <f>(Table2[[#This Row],[Close Price]]/Table2[[#This Row],[Current Week Low]])-1</f>
        <v>2.5948103792415189E-2</v>
      </c>
      <c r="AF459" s="1">
        <f>(Table2[[#This Row],[Current Week High]]/Table2[[#This Row],[Close Price]])-1</f>
        <v>4.3968871595330805E-2</v>
      </c>
      <c r="AG459" s="1">
        <f>(Table2[[#This Row],[Close Price]]/Table2[[#This Row],[Current Month Low]])-1</f>
        <v>2.5948103792415189E-2</v>
      </c>
      <c r="AH459" s="1">
        <f>(Table2[[#This Row],[Current Month High]]/Table2[[#This Row],[Close Price]])-1</f>
        <v>0.1245136186770428</v>
      </c>
      <c r="AI459">
        <v>21.089494163424099</v>
      </c>
      <c r="AJ459">
        <v>26.3520157325467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-0.05</v>
      </c>
      <c r="AM459" t="s">
        <v>3165</v>
      </c>
      <c r="AN459">
        <v>-2.63</v>
      </c>
      <c r="AO459" t="s">
        <v>3165</v>
      </c>
      <c r="AP459">
        <v>7.0225930696121999E-2</v>
      </c>
      <c r="AQ459">
        <f>(Table2[[#This Row],[Sharpe Ratio]]-AVERAGE(Table2[Sharpe Ratio]))/_xlfn.STDEV.P(Table2[Sharpe Ratio])</f>
        <v>0.11328333257900396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532</v>
      </c>
      <c r="AT459">
        <f>_xlfn.RANK.AVG(Table2[[#This Row],[6M Return vs Nifty Z-Score]],Table2[6M Return vs Nifty Z-Score])</f>
        <v>441</v>
      </c>
      <c r="AU459">
        <f>_xlfn.RANK.AVG(Table2[[#This Row],[Sharpe Ratio Z-Score]],Table2[Sharpe Ratio Z-Score])</f>
        <v>315</v>
      </c>
      <c r="AV459">
        <f>(Table2[[#This Row],[Rank 1Y]]+Table2[[#This Row],[Rank 6M]]+Table2[[#This Row],[Rank Sharpe]])/3</f>
        <v>429.33333333333331</v>
      </c>
    </row>
    <row r="460" spans="1:48" x14ac:dyDescent="0.3">
      <c r="A460" t="s">
        <v>164</v>
      </c>
      <c r="B460" t="s">
        <v>165</v>
      </c>
      <c r="C460" t="s">
        <v>3134</v>
      </c>
      <c r="D460" t="s">
        <v>166</v>
      </c>
      <c r="E460">
        <v>157197.17599034999</v>
      </c>
      <c r="F460">
        <v>3090.7</v>
      </c>
      <c r="G460">
        <v>6.2977293876197002</v>
      </c>
      <c r="H460">
        <f>(Table2[[#This Row],[1Y Return vs Nifty]]-AVERAGE(Table2[1Y Return vs Nifty]))/_xlfn.STDEV.P(Table2[1Y Return vs Nifty])</f>
        <v>-0.29796529849502051</v>
      </c>
      <c r="I460">
        <v>0.59928594437416904</v>
      </c>
      <c r="J460">
        <f>(Table2[[#This Row],[1M Return vs Nifty]]-AVERAGE(Table2[1M Return vs Nifty]))/_xlfn.STDEV.P(Table2[1M Return vs Nifty])</f>
        <v>0.24968625753521137</v>
      </c>
      <c r="K460">
        <v>-3.1938425869747702</v>
      </c>
      <c r="L460">
        <f>(Table2[[#This Row],[6M Return vs Nifty]]-AVERAGE(Table2[6M Return vs Nifty]))/_xlfn.STDEV.P(Table2[6M Return vs Nifty])</f>
        <v>-0.26308863547825678</v>
      </c>
      <c r="M460">
        <v>0.91088088729213501</v>
      </c>
      <c r="N460">
        <f>(Table2[[#This Row],[1W Return vs Nifty]]-AVERAGE(Table2[1W Return vs Nifty]))/_xlfn.STDEV.P(Table2[1W Return vs Nifty])</f>
        <v>1.000989209304284</v>
      </c>
      <c r="O460">
        <v>3177.94</v>
      </c>
      <c r="P460">
        <v>3181.0031995982699</v>
      </c>
      <c r="Q460">
        <v>3008.9013941704002</v>
      </c>
      <c r="R460">
        <v>31.371322811989799</v>
      </c>
      <c r="S460" s="1">
        <f>(Table2[[#This Row],[Close Price]]-Table2[[#This Row],[20D EMA]])/Table2[[#This Row],[20D EMA]]</f>
        <v>-2.7451745470336204E-2</v>
      </c>
      <c r="T460" s="1">
        <f>(Table2[[#This Row],[Close Price]]-Table2[[#This Row],[50D EMA]])/Table2[[#This Row],[50D EMA]]</f>
        <v>-2.8388276883743638E-2</v>
      </c>
      <c r="U460" s="1">
        <f>(Table2[[#This Row],[Close Price]]-Table2[[#This Row],[200D EMA]])/Table2[[#This Row],[200D EMA]]</f>
        <v>2.718553887743894E-2</v>
      </c>
      <c r="V460">
        <v>1.0346627096024501</v>
      </c>
      <c r="W460">
        <v>3082.5</v>
      </c>
      <c r="X460">
        <v>3154.35</v>
      </c>
      <c r="Y460">
        <v>3082.5</v>
      </c>
      <c r="Z460">
        <v>3204.75</v>
      </c>
      <c r="AA460">
        <v>3082.5</v>
      </c>
      <c r="AB460">
        <v>3396.4</v>
      </c>
      <c r="AC460" s="1">
        <f>(Table2[[#This Row],[Close Price]]/Table2[[#This Row],[Day Low]])-1</f>
        <v>2.6601784266018225E-3</v>
      </c>
      <c r="AD460" s="1">
        <f>(Table2[[#This Row],[Day High]]/Table2[[#This Row],[Close Price]])-1</f>
        <v>2.0594040185071272E-2</v>
      </c>
      <c r="AE460" s="1">
        <f>(Table2[[#This Row],[Close Price]]/Table2[[#This Row],[Current Week Low]])-1</f>
        <v>2.6601784266018225E-3</v>
      </c>
      <c r="AF460" s="1">
        <f>(Table2[[#This Row],[Current Week High]]/Table2[[#This Row],[Close Price]])-1</f>
        <v>3.6901025657618103E-2</v>
      </c>
      <c r="AG460" s="1">
        <f>(Table2[[#This Row],[Close Price]]/Table2[[#This Row],[Current Month Low]])-1</f>
        <v>2.6601784266018225E-3</v>
      </c>
      <c r="AH460" s="1">
        <f>(Table2[[#This Row],[Current Month High]]/Table2[[#This Row],[Close Price]])-1</f>
        <v>9.8909632122172964E-2</v>
      </c>
      <c r="AI460">
        <v>10.492768628465999</v>
      </c>
      <c r="AJ460">
        <v>34.814944057926702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0.03</v>
      </c>
      <c r="AM460" t="s">
        <v>3166</v>
      </c>
      <c r="AN460">
        <v>-1.99</v>
      </c>
      <c r="AO460" t="s">
        <v>3165</v>
      </c>
      <c r="AP460">
        <v>9.2458869154150008E-3</v>
      </c>
      <c r="AQ460">
        <f>(Table2[[#This Row],[Sharpe Ratio]]-AVERAGE(Table2[Sharpe Ratio]))/_xlfn.STDEV.P(Table2[Sharpe Ratio])</f>
        <v>-0.60418076931152942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400</v>
      </c>
      <c r="AT460">
        <f>_xlfn.RANK.AVG(Table2[[#This Row],[6M Return vs Nifty Z-Score]],Table2[6M Return vs Nifty Z-Score])</f>
        <v>407</v>
      </c>
      <c r="AU460">
        <f>_xlfn.RANK.AVG(Table2[[#This Row],[Sharpe Ratio Z-Score]],Table2[Sharpe Ratio Z-Score])</f>
        <v>489</v>
      </c>
      <c r="AV460">
        <f>(Table2[[#This Row],[Rank 1Y]]+Table2[[#This Row],[Rank 6M]]+Table2[[#This Row],[Rank Sharpe]])/3</f>
        <v>432</v>
      </c>
    </row>
    <row r="461" spans="1:48" x14ac:dyDescent="0.3">
      <c r="A461" t="s">
        <v>398</v>
      </c>
      <c r="B461" t="s">
        <v>399</v>
      </c>
      <c r="C461" t="s">
        <v>3126</v>
      </c>
      <c r="D461" t="s">
        <v>400</v>
      </c>
      <c r="E461">
        <v>56933.845626900002</v>
      </c>
      <c r="F461">
        <v>2945.1</v>
      </c>
      <c r="G461">
        <v>-11.994916863606001</v>
      </c>
      <c r="H461">
        <f>(Table2[[#This Row],[1Y Return vs Nifty]]-AVERAGE(Table2[1Y Return vs Nifty]))/_xlfn.STDEV.P(Table2[1Y Return vs Nifty])</f>
        <v>-0.6110958629501263</v>
      </c>
      <c r="I461">
        <v>1.32305651364423</v>
      </c>
      <c r="J461">
        <f>(Table2[[#This Row],[1M Return vs Nifty]]-AVERAGE(Table2[1M Return vs Nifty]))/_xlfn.STDEV.P(Table2[1M Return vs Nifty])</f>
        <v>0.33294180540089163</v>
      </c>
      <c r="K461">
        <v>16.339470171172</v>
      </c>
      <c r="L461">
        <f>(Table2[[#This Row],[6M Return vs Nifty]]-AVERAGE(Table2[6M Return vs Nifty]))/_xlfn.STDEV.P(Table2[6M Return vs Nifty])</f>
        <v>0.40918575907965382</v>
      </c>
      <c r="M461">
        <v>0.394367195856411</v>
      </c>
      <c r="N461">
        <f>(Table2[[#This Row],[1W Return vs Nifty]]-AVERAGE(Table2[1W Return vs Nifty]))/_xlfn.STDEV.P(Table2[1W Return vs Nifty])</f>
        <v>0.89927549140481</v>
      </c>
      <c r="O461">
        <v>2992.66</v>
      </c>
      <c r="P461">
        <v>3002.7909436127102</v>
      </c>
      <c r="Q461">
        <v>2833.2745509640999</v>
      </c>
      <c r="R461">
        <v>40.7040444345757</v>
      </c>
      <c r="S461" s="1">
        <f>(Table2[[#This Row],[Close Price]]-Table2[[#This Row],[20D EMA]])/Table2[[#This Row],[20D EMA]]</f>
        <v>-1.5892216289187529E-2</v>
      </c>
      <c r="T461" s="1">
        <f>(Table2[[#This Row],[Close Price]]-Table2[[#This Row],[50D EMA]])/Table2[[#This Row],[50D EMA]]</f>
        <v>-1.9212440924475844E-2</v>
      </c>
      <c r="U461" s="1">
        <f>(Table2[[#This Row],[Close Price]]-Table2[[#This Row],[200D EMA]])/Table2[[#This Row],[200D EMA]]</f>
        <v>3.9468624386524161E-2</v>
      </c>
      <c r="V461">
        <v>0.62701033138107798</v>
      </c>
      <c r="W461">
        <v>2915.1</v>
      </c>
      <c r="X461">
        <v>2969</v>
      </c>
      <c r="Y461">
        <v>2915.1</v>
      </c>
      <c r="Z461">
        <v>3024.8</v>
      </c>
      <c r="AA461">
        <v>2779</v>
      </c>
      <c r="AB461">
        <v>3105.45</v>
      </c>
      <c r="AC461" s="1">
        <f>(Table2[[#This Row],[Close Price]]/Table2[[#This Row],[Day Low]])-1</f>
        <v>1.029124215292776E-2</v>
      </c>
      <c r="AD461" s="1">
        <f>(Table2[[#This Row],[Day High]]/Table2[[#This Row],[Close Price]])-1</f>
        <v>8.1151743574072732E-3</v>
      </c>
      <c r="AE461" s="1">
        <f>(Table2[[#This Row],[Close Price]]/Table2[[#This Row],[Current Week Low]])-1</f>
        <v>1.029124215292776E-2</v>
      </c>
      <c r="AF461" s="1">
        <f>(Table2[[#This Row],[Current Week High]]/Table2[[#This Row],[Close Price]])-1</f>
        <v>2.7061899426165548E-2</v>
      </c>
      <c r="AG461" s="1">
        <f>(Table2[[#This Row],[Close Price]]/Table2[[#This Row],[Current Month Low]])-1</f>
        <v>5.9769701331414238E-2</v>
      </c>
      <c r="AH461" s="1">
        <f>(Table2[[#This Row],[Current Month High]]/Table2[[#This Row],[Close Price]])-1</f>
        <v>5.444636854436169E-2</v>
      </c>
      <c r="AI461">
        <v>14.597127432005699</v>
      </c>
      <c r="AJ461">
        <v>34.246512899990798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-0.06</v>
      </c>
      <c r="AM461" t="s">
        <v>3165</v>
      </c>
      <c r="AN461">
        <v>4.6500000000000004</v>
      </c>
      <c r="AO461" t="s">
        <v>3166</v>
      </c>
      <c r="AP461">
        <v>-2.2641222138149999E-3</v>
      </c>
      <c r="AQ461">
        <f>(Table2[[#This Row],[Sharpe Ratio]]-AVERAGE(Table2[Sharpe Ratio]))/_xlfn.STDEV.P(Table2[Sharpe Ratio])</f>
        <v>-0.73960242286677891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530</v>
      </c>
      <c r="AT461">
        <f>_xlfn.RANK.AVG(Table2[[#This Row],[6M Return vs Nifty Z-Score]],Table2[6M Return vs Nifty Z-Score])</f>
        <v>200</v>
      </c>
      <c r="AU461">
        <f>_xlfn.RANK.AVG(Table2[[#This Row],[Sharpe Ratio Z-Score]],Table2[Sharpe Ratio Z-Score])</f>
        <v>566</v>
      </c>
      <c r="AV461">
        <f>(Table2[[#This Row],[Rank 1Y]]+Table2[[#This Row],[Rank 6M]]+Table2[[#This Row],[Rank Sharpe]])/3</f>
        <v>432</v>
      </c>
    </row>
    <row r="462" spans="1:48" x14ac:dyDescent="0.3">
      <c r="A462" t="s">
        <v>1351</v>
      </c>
      <c r="B462" t="s">
        <v>1352</v>
      </c>
      <c r="C462" t="s">
        <v>3128</v>
      </c>
      <c r="D462" t="s">
        <v>77</v>
      </c>
      <c r="E462">
        <v>8092.0961287569999</v>
      </c>
      <c r="F462">
        <v>200.21</v>
      </c>
      <c r="G462">
        <v>5.5978612660823499</v>
      </c>
      <c r="H462">
        <f>(Table2[[#This Row],[1Y Return vs Nifty]]-AVERAGE(Table2[1Y Return vs Nifty]))/_xlfn.STDEV.P(Table2[1Y Return vs Nifty])</f>
        <v>-0.30994552797802605</v>
      </c>
      <c r="I462">
        <v>-1.3380245631455601</v>
      </c>
      <c r="J462">
        <f>(Table2[[#This Row],[1M Return vs Nifty]]-AVERAGE(Table2[1M Return vs Nifty]))/_xlfn.STDEV.P(Table2[1M Return vs Nifty])</f>
        <v>2.6836842903499341E-2</v>
      </c>
      <c r="K462">
        <v>-20.7525074297141</v>
      </c>
      <c r="L462">
        <f>(Table2[[#This Row],[6M Return vs Nifty]]-AVERAGE(Table2[6M Return vs Nifty]))/_xlfn.STDEV.P(Table2[6M Return vs Nifty])</f>
        <v>-0.86740193975761681</v>
      </c>
      <c r="M462">
        <v>-3.6704985866172999</v>
      </c>
      <c r="N462">
        <f>(Table2[[#This Row],[1W Return vs Nifty]]-AVERAGE(Table2[1W Return vs Nifty]))/_xlfn.STDEV.P(Table2[1W Return vs Nifty])</f>
        <v>9.8807627041902657E-2</v>
      </c>
      <c r="O462">
        <v>207.6</v>
      </c>
      <c r="P462">
        <v>210.365363093989</v>
      </c>
      <c r="Q462">
        <v>203.74793949422801</v>
      </c>
      <c r="R462">
        <v>32.331215396743801</v>
      </c>
      <c r="S462" s="1">
        <f>(Table2[[#This Row],[Close Price]]-Table2[[#This Row],[20D EMA]])/Table2[[#This Row],[20D EMA]]</f>
        <v>-3.5597302504816894E-2</v>
      </c>
      <c r="T462" s="1">
        <f>(Table2[[#This Row],[Close Price]]-Table2[[#This Row],[50D EMA]])/Table2[[#This Row],[50D EMA]]</f>
        <v>-4.8274882065312663E-2</v>
      </c>
      <c r="U462" s="1">
        <f>(Table2[[#This Row],[Close Price]]-Table2[[#This Row],[200D EMA]])/Table2[[#This Row],[200D EMA]]</f>
        <v>-1.7364295820661416E-2</v>
      </c>
      <c r="V462">
        <v>0.39435131323165501</v>
      </c>
      <c r="W462">
        <v>193.25</v>
      </c>
      <c r="X462">
        <v>203.48</v>
      </c>
      <c r="Y462">
        <v>193.25</v>
      </c>
      <c r="Z462">
        <v>214.4</v>
      </c>
      <c r="AA462">
        <v>193.25</v>
      </c>
      <c r="AB462">
        <v>217.24</v>
      </c>
      <c r="AC462" s="1">
        <f>(Table2[[#This Row],[Close Price]]/Table2[[#This Row],[Day Low]])-1</f>
        <v>3.6015523932729776E-2</v>
      </c>
      <c r="AD462" s="1">
        <f>(Table2[[#This Row],[Day High]]/Table2[[#This Row],[Close Price]])-1</f>
        <v>1.6332850506967533E-2</v>
      </c>
      <c r="AE462" s="1">
        <f>(Table2[[#This Row],[Close Price]]/Table2[[#This Row],[Current Week Low]])-1</f>
        <v>3.6015523932729776E-2</v>
      </c>
      <c r="AF462" s="1">
        <f>(Table2[[#This Row],[Current Week High]]/Table2[[#This Row],[Close Price]])-1</f>
        <v>7.0875580640327618E-2</v>
      </c>
      <c r="AG462" s="1">
        <f>(Table2[[#This Row],[Close Price]]/Table2[[#This Row],[Current Month Low]])-1</f>
        <v>3.6015523932729776E-2</v>
      </c>
      <c r="AH462" s="1">
        <f>(Table2[[#This Row],[Current Month High]]/Table2[[#This Row],[Close Price]])-1</f>
        <v>8.506068627940655E-2</v>
      </c>
      <c r="AI462">
        <v>27.865740971979399</v>
      </c>
      <c r="AJ462">
        <v>36.197278911564602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0.02</v>
      </c>
      <c r="AM462" t="s">
        <v>3166</v>
      </c>
      <c r="AN462">
        <v>-4.1900000000000004</v>
      </c>
      <c r="AO462" t="s">
        <v>3165</v>
      </c>
      <c r="AP462">
        <v>8.1433494963740999E-2</v>
      </c>
      <c r="AQ462">
        <f>(Table2[[#This Row],[Sharpe Ratio]]-AVERAGE(Table2[Sharpe Ratio]))/_xlfn.STDEV.P(Table2[Sharpe Ratio])</f>
        <v>0.24514655426779744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407</v>
      </c>
      <c r="AT462">
        <f>_xlfn.RANK.AVG(Table2[[#This Row],[6M Return vs Nifty Z-Score]],Table2[6M Return vs Nifty Z-Score])</f>
        <v>609</v>
      </c>
      <c r="AU462">
        <f>_xlfn.RANK.AVG(Table2[[#This Row],[Sharpe Ratio Z-Score]],Table2[Sharpe Ratio Z-Score])</f>
        <v>280</v>
      </c>
      <c r="AV462">
        <f>(Table2[[#This Row],[Rank 1Y]]+Table2[[#This Row],[Rank 6M]]+Table2[[#This Row],[Rank Sharpe]])/3</f>
        <v>432</v>
      </c>
    </row>
    <row r="463" spans="1:48" x14ac:dyDescent="0.3">
      <c r="A463" t="s">
        <v>480</v>
      </c>
      <c r="B463" t="s">
        <v>481</v>
      </c>
      <c r="C463" t="s">
        <v>3131</v>
      </c>
      <c r="D463" t="s">
        <v>141</v>
      </c>
      <c r="E463">
        <v>44752.915931025003</v>
      </c>
      <c r="F463">
        <v>50616.75</v>
      </c>
      <c r="G463">
        <v>8.7122041504264196</v>
      </c>
      <c r="H463">
        <f>(Table2[[#This Row],[1Y Return vs Nifty]]-AVERAGE(Table2[1Y Return vs Nifty]))/_xlfn.STDEV.P(Table2[1Y Return vs Nifty])</f>
        <v>-0.25663470941802374</v>
      </c>
      <c r="I463">
        <v>8.4289728854757495</v>
      </c>
      <c r="J463">
        <f>(Table2[[#This Row],[1M Return vs Nifty]]-AVERAGE(Table2[1M Return vs Nifty]))/_xlfn.STDEV.P(Table2[1M Return vs Nifty])</f>
        <v>1.1503375185495885</v>
      </c>
      <c r="K463">
        <v>3.64318617784645</v>
      </c>
      <c r="L463">
        <f>(Table2[[#This Row],[6M Return vs Nifty]]-AVERAGE(Table2[6M Return vs Nifty]))/_xlfn.STDEV.P(Table2[6M Return vs Nifty])</f>
        <v>-2.7779887271775557E-2</v>
      </c>
      <c r="M463">
        <v>5.3997528408875803</v>
      </c>
      <c r="N463">
        <f>(Table2[[#This Row],[1W Return vs Nifty]]-AVERAGE(Table2[1W Return vs Nifty]))/_xlfn.STDEV.P(Table2[1W Return vs Nifty])</f>
        <v>1.8849538808035786</v>
      </c>
      <c r="O463">
        <v>50117.63</v>
      </c>
      <c r="P463">
        <v>50478.265846903603</v>
      </c>
      <c r="Q463">
        <v>47914.091067365502</v>
      </c>
      <c r="R463">
        <v>55.2511670015367</v>
      </c>
      <c r="S463" s="1">
        <f>(Table2[[#This Row],[Close Price]]-Table2[[#This Row],[20D EMA]])/Table2[[#This Row],[20D EMA]]</f>
        <v>9.9589705259407243E-3</v>
      </c>
      <c r="T463" s="1">
        <f>(Table2[[#This Row],[Close Price]]-Table2[[#This Row],[50D EMA]])/Table2[[#This Row],[50D EMA]]</f>
        <v>2.743441177563582E-3</v>
      </c>
      <c r="U463" s="1">
        <f>(Table2[[#This Row],[Close Price]]-Table2[[#This Row],[200D EMA]])/Table2[[#This Row],[200D EMA]]</f>
        <v>5.6406348788598668E-2</v>
      </c>
      <c r="V463">
        <v>0.60492693864652103</v>
      </c>
      <c r="W463">
        <v>50100</v>
      </c>
      <c r="X463">
        <v>51324</v>
      </c>
      <c r="Y463">
        <v>50100</v>
      </c>
      <c r="Z463">
        <v>51999</v>
      </c>
      <c r="AA463">
        <v>46827.95</v>
      </c>
      <c r="AB463">
        <v>51999</v>
      </c>
      <c r="AC463" s="1">
        <f>(Table2[[#This Row],[Close Price]]/Table2[[#This Row],[Day Low]])-1</f>
        <v>1.0314371257485133E-2</v>
      </c>
      <c r="AD463" s="1">
        <f>(Table2[[#This Row],[Day High]]/Table2[[#This Row],[Close Price]])-1</f>
        <v>1.3972647394390192E-2</v>
      </c>
      <c r="AE463" s="1">
        <f>(Table2[[#This Row],[Close Price]]/Table2[[#This Row],[Current Week Low]])-1</f>
        <v>1.0314371257485133E-2</v>
      </c>
      <c r="AF463" s="1">
        <f>(Table2[[#This Row],[Current Week High]]/Table2[[#This Row],[Close Price]])-1</f>
        <v>2.7308153921379752E-2</v>
      </c>
      <c r="AG463" s="1">
        <f>(Table2[[#This Row],[Close Price]]/Table2[[#This Row],[Current Month Low]])-1</f>
        <v>8.0908944337729993E-2</v>
      </c>
      <c r="AH463" s="1">
        <f>(Table2[[#This Row],[Current Month High]]/Table2[[#This Row],[Close Price]])-1</f>
        <v>2.7308153921379752E-2</v>
      </c>
      <c r="AI463">
        <v>18.5259820118834</v>
      </c>
      <c r="AJ463">
        <v>44.7114876049597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-7.0000000000000007E-2</v>
      </c>
      <c r="AM463" t="s">
        <v>3165</v>
      </c>
      <c r="AN463">
        <v>6.67</v>
      </c>
      <c r="AO463" t="s">
        <v>3166</v>
      </c>
      <c r="AP463">
        <v>-8.0183860370960005E-3</v>
      </c>
      <c r="AQ463">
        <f>(Table2[[#This Row],[Sharpe Ratio]]-AVERAGE(Table2[Sharpe Ratio]))/_xlfn.STDEV.P(Table2[Sharpe Ratio])</f>
        <v>-0.8073045344109766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386</v>
      </c>
      <c r="AT463">
        <f>_xlfn.RANK.AVG(Table2[[#This Row],[6M Return vs Nifty Z-Score]],Table2[6M Return vs Nifty Z-Score])</f>
        <v>337</v>
      </c>
      <c r="AU463">
        <f>_xlfn.RANK.AVG(Table2[[#This Row],[Sharpe Ratio Z-Score]],Table2[Sharpe Ratio Z-Score])</f>
        <v>576</v>
      </c>
      <c r="AV463">
        <f>(Table2[[#This Row],[Rank 1Y]]+Table2[[#This Row],[Rank 6M]]+Table2[[#This Row],[Rank Sharpe]])/3</f>
        <v>433</v>
      </c>
    </row>
    <row r="464" spans="1:48" x14ac:dyDescent="0.3">
      <c r="A464" t="s">
        <v>225</v>
      </c>
      <c r="B464" t="s">
        <v>226</v>
      </c>
      <c r="C464" t="s">
        <v>3120</v>
      </c>
      <c r="D464" t="s">
        <v>34</v>
      </c>
      <c r="E464">
        <v>111113.775515024</v>
      </c>
      <c r="F464">
        <v>96.68</v>
      </c>
      <c r="G464">
        <v>12.0796849819613</v>
      </c>
      <c r="H464">
        <f>(Table2[[#This Row],[1Y Return vs Nifty]]-AVERAGE(Table2[1Y Return vs Nifty]))/_xlfn.STDEV.P(Table2[1Y Return vs Nifty])</f>
        <v>-0.19899071635717219</v>
      </c>
      <c r="I464">
        <v>-7.0534582756072997</v>
      </c>
      <c r="J464">
        <f>(Table2[[#This Row],[1M Return vs Nifty]]-AVERAGE(Table2[1M Return vs Nifty]))/_xlfn.STDEV.P(Table2[1M Return vs Nifty])</f>
        <v>-0.63061122865994912</v>
      </c>
      <c r="K464">
        <v>-36.469310121238799</v>
      </c>
      <c r="L464">
        <f>(Table2[[#This Row],[6M Return vs Nifty]]-AVERAGE(Table2[6M Return vs Nifty]))/_xlfn.STDEV.P(Table2[6M Return vs Nifty])</f>
        <v>-1.4083242167238799</v>
      </c>
      <c r="M464">
        <v>-7.1666576955272996</v>
      </c>
      <c r="N464">
        <f>(Table2[[#This Row],[1W Return vs Nifty]]-AVERAGE(Table2[1W Return vs Nifty]))/_xlfn.STDEV.P(Table2[1W Return vs Nifty])</f>
        <v>-0.58966849127141152</v>
      </c>
      <c r="O464">
        <v>103.58</v>
      </c>
      <c r="P464">
        <v>108.334744787555</v>
      </c>
      <c r="Q464">
        <v>109.755905081912</v>
      </c>
      <c r="R464">
        <v>27.517154898501499</v>
      </c>
      <c r="S464" s="1">
        <f>(Table2[[#This Row],[Close Price]]-Table2[[#This Row],[20D EMA]])/Table2[[#This Row],[20D EMA]]</f>
        <v>-6.6615176675033708E-2</v>
      </c>
      <c r="T464" s="1">
        <f>(Table2[[#This Row],[Close Price]]-Table2[[#This Row],[50D EMA]])/Table2[[#This Row],[50D EMA]]</f>
        <v>-0.10758085792706674</v>
      </c>
      <c r="U464" s="1">
        <f>(Table2[[#This Row],[Close Price]]-Table2[[#This Row],[200D EMA]])/Table2[[#This Row],[200D EMA]]</f>
        <v>-0.1191362330086323</v>
      </c>
      <c r="V464">
        <v>0.75385869516439297</v>
      </c>
      <c r="W464">
        <v>92.4</v>
      </c>
      <c r="X464">
        <v>97.26</v>
      </c>
      <c r="Y464">
        <v>92.4</v>
      </c>
      <c r="Z464">
        <v>104.45</v>
      </c>
      <c r="AA464">
        <v>92.4</v>
      </c>
      <c r="AB464">
        <v>107.4</v>
      </c>
      <c r="AC464" s="1">
        <f>(Table2[[#This Row],[Close Price]]/Table2[[#This Row],[Day Low]])-1</f>
        <v>4.6320346320346317E-2</v>
      </c>
      <c r="AD464" s="1">
        <f>(Table2[[#This Row],[Day High]]/Table2[[#This Row],[Close Price]])-1</f>
        <v>5.9991725279271435E-3</v>
      </c>
      <c r="AE464" s="1">
        <f>(Table2[[#This Row],[Close Price]]/Table2[[#This Row],[Current Week Low]])-1</f>
        <v>4.6320346320346317E-2</v>
      </c>
      <c r="AF464" s="1">
        <f>(Table2[[#This Row],[Current Week High]]/Table2[[#This Row],[Close Price]])-1</f>
        <v>8.0368225072403821E-2</v>
      </c>
      <c r="AG464" s="1">
        <f>(Table2[[#This Row],[Close Price]]/Table2[[#This Row],[Current Month Low]])-1</f>
        <v>4.6320346320346317E-2</v>
      </c>
      <c r="AH464" s="1">
        <f>(Table2[[#This Row],[Current Month High]]/Table2[[#This Row],[Close Price]])-1</f>
        <v>0.11088125775755064</v>
      </c>
      <c r="AI464">
        <v>47.807199007033503</v>
      </c>
      <c r="AJ464">
        <v>43.548626577579803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-0.17</v>
      </c>
      <c r="AM464" t="s">
        <v>3165</v>
      </c>
      <c r="AN464">
        <v>-5.28</v>
      </c>
      <c r="AO464" t="s">
        <v>3165</v>
      </c>
      <c r="AP464">
        <v>0.100704436776511</v>
      </c>
      <c r="AQ464">
        <f>(Table2[[#This Row],[Sharpe Ratio]]-AVERAGE(Table2[Sharpe Ratio]))/_xlfn.STDEV.P(Table2[Sharpe Ratio])</f>
        <v>0.47187989362066496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372</v>
      </c>
      <c r="AT464">
        <f>_xlfn.RANK.AVG(Table2[[#This Row],[6M Return vs Nifty Z-Score]],Table2[6M Return vs Nifty Z-Score])</f>
        <v>711</v>
      </c>
      <c r="AU464">
        <f>_xlfn.RANK.AVG(Table2[[#This Row],[Sharpe Ratio Z-Score]],Table2[Sharpe Ratio Z-Score])</f>
        <v>220</v>
      </c>
      <c r="AV464">
        <f>(Table2[[#This Row],[Rank 1Y]]+Table2[[#This Row],[Rank 6M]]+Table2[[#This Row],[Rank Sharpe]])/3</f>
        <v>434.33333333333331</v>
      </c>
    </row>
    <row r="465" spans="1:48" x14ac:dyDescent="0.3">
      <c r="A465" t="s">
        <v>532</v>
      </c>
      <c r="B465" t="s">
        <v>533</v>
      </c>
      <c r="C465" t="s">
        <v>3136</v>
      </c>
      <c r="D465" t="s">
        <v>534</v>
      </c>
      <c r="E465">
        <v>38157.101429349997</v>
      </c>
      <c r="F465">
        <v>33872.050000000003</v>
      </c>
      <c r="G465">
        <v>-11.4785832504322</v>
      </c>
      <c r="H465">
        <f>(Table2[[#This Row],[1Y Return vs Nifty]]-AVERAGE(Table2[1Y Return vs Nifty]))/_xlfn.STDEV.P(Table2[1Y Return vs Nifty])</f>
        <v>-0.60225734754236115</v>
      </c>
      <c r="I465">
        <v>1.94146876627459</v>
      </c>
      <c r="J465">
        <f>(Table2[[#This Row],[1M Return vs Nifty]]-AVERAGE(Table2[1M Return vs Nifty]))/_xlfn.STDEV.P(Table2[1M Return vs Nifty])</f>
        <v>0.40407795418283932</v>
      </c>
      <c r="K465">
        <v>4.5907049102884603</v>
      </c>
      <c r="L465">
        <f>(Table2[[#This Row],[6M Return vs Nifty]]-AVERAGE(Table2[6M Return vs Nifty]))/_xlfn.STDEV.P(Table2[6M Return vs Nifty])</f>
        <v>4.8306888282288029E-3</v>
      </c>
      <c r="M465">
        <v>1.1076211733650301</v>
      </c>
      <c r="N465">
        <f>(Table2[[#This Row],[1W Return vs Nifty]]-AVERAGE(Table2[1W Return vs Nifty]))/_xlfn.STDEV.P(Table2[1W Return vs Nifty])</f>
        <v>1.0397320079732917</v>
      </c>
      <c r="O465">
        <v>34280.33</v>
      </c>
      <c r="P465">
        <v>34945.6077697644</v>
      </c>
      <c r="Q465">
        <v>33839.521387982197</v>
      </c>
      <c r="R465">
        <v>42.309544253783997</v>
      </c>
      <c r="S465" s="1">
        <f>(Table2[[#This Row],[Close Price]]-Table2[[#This Row],[20D EMA]])/Table2[[#This Row],[20D EMA]]</f>
        <v>-1.1910037038733256E-2</v>
      </c>
      <c r="T465" s="1">
        <f>(Table2[[#This Row],[Close Price]]-Table2[[#This Row],[50D EMA]])/Table2[[#This Row],[50D EMA]]</f>
        <v>-3.0720821249909956E-2</v>
      </c>
      <c r="U465" s="1">
        <f>(Table2[[#This Row],[Close Price]]-Table2[[#This Row],[200D EMA]])/Table2[[#This Row],[200D EMA]]</f>
        <v>9.6126099553400888E-4</v>
      </c>
      <c r="V465">
        <v>0.848727692601835</v>
      </c>
      <c r="W465">
        <v>33131.599999999999</v>
      </c>
      <c r="X465">
        <v>34369.949999999997</v>
      </c>
      <c r="Y465">
        <v>33131.599999999999</v>
      </c>
      <c r="Z465">
        <v>34369.949999999997</v>
      </c>
      <c r="AA465">
        <v>33131.599999999999</v>
      </c>
      <c r="AB465">
        <v>35254</v>
      </c>
      <c r="AC465" s="1">
        <f>(Table2[[#This Row],[Close Price]]/Table2[[#This Row],[Day Low]])-1</f>
        <v>2.2348754663221948E-2</v>
      </c>
      <c r="AD465" s="1">
        <f>(Table2[[#This Row],[Day High]]/Table2[[#This Row],[Close Price]])-1</f>
        <v>1.4699435079955192E-2</v>
      </c>
      <c r="AE465" s="1">
        <f>(Table2[[#This Row],[Close Price]]/Table2[[#This Row],[Current Week Low]])-1</f>
        <v>2.2348754663221948E-2</v>
      </c>
      <c r="AF465" s="1">
        <f>(Table2[[#This Row],[Current Week High]]/Table2[[#This Row],[Close Price]])-1</f>
        <v>1.4699435079955192E-2</v>
      </c>
      <c r="AG465" s="1">
        <f>(Table2[[#This Row],[Close Price]]/Table2[[#This Row],[Current Month Low]])-1</f>
        <v>2.2348754663221948E-2</v>
      </c>
      <c r="AH465" s="1">
        <f>(Table2[[#This Row],[Current Month High]]/Table2[[#This Row],[Close Price]])-1</f>
        <v>4.0799124942245912E-2</v>
      </c>
      <c r="AI465">
        <v>20.620098281621502</v>
      </c>
      <c r="AJ465">
        <v>18.853677065295301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0</v>
      </c>
      <c r="AM465">
        <v>0</v>
      </c>
      <c r="AN465">
        <v>0.16</v>
      </c>
      <c r="AO465" t="s">
        <v>3166</v>
      </c>
      <c r="AP465">
        <v>2.1506422983465001E-2</v>
      </c>
      <c r="AQ465">
        <f>(Table2[[#This Row],[Sharpe Ratio]]-AVERAGE(Table2[Sharpe Ratio]))/_xlfn.STDEV.P(Table2[Sharpe Ratio])</f>
        <v>-0.45992874925077903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522</v>
      </c>
      <c r="AT465">
        <f>_xlfn.RANK.AVG(Table2[[#This Row],[6M Return vs Nifty Z-Score]],Table2[6M Return vs Nifty Z-Score])</f>
        <v>326</v>
      </c>
      <c r="AU465">
        <f>_xlfn.RANK.AVG(Table2[[#This Row],[Sharpe Ratio Z-Score]],Table2[Sharpe Ratio Z-Score])</f>
        <v>457</v>
      </c>
      <c r="AV465">
        <f>(Table2[[#This Row],[Rank 1Y]]+Table2[[#This Row],[Rank 6M]]+Table2[[#This Row],[Rank Sharpe]])/3</f>
        <v>435</v>
      </c>
    </row>
    <row r="466" spans="1:48" x14ac:dyDescent="0.3">
      <c r="A466" t="s">
        <v>1708</v>
      </c>
      <c r="B466" t="s">
        <v>1709</v>
      </c>
      <c r="C466" t="s">
        <v>3130</v>
      </c>
      <c r="D466" t="s">
        <v>72</v>
      </c>
      <c r="E466">
        <v>4749.1840000000002</v>
      </c>
      <c r="F466">
        <v>674.6</v>
      </c>
      <c r="G466">
        <v>27.043867318634099</v>
      </c>
      <c r="H466">
        <f>(Table2[[#This Row],[1Y Return vs Nifty]]-AVERAGE(Table2[1Y Return vs Nifty]))/_xlfn.STDEV.P(Table2[1Y Return vs Nifty])</f>
        <v>5.7163740321150625E-2</v>
      </c>
      <c r="I466">
        <v>0.49480230698618399</v>
      </c>
      <c r="J466">
        <f>(Table2[[#This Row],[1M Return vs Nifty]]-AVERAGE(Table2[1M Return vs Nifty]))/_xlfn.STDEV.P(Table2[1M Return vs Nifty])</f>
        <v>0.23766747307080746</v>
      </c>
      <c r="K466">
        <v>-31.5600198167547</v>
      </c>
      <c r="L466">
        <f>(Table2[[#This Row],[6M Return vs Nifty]]-AVERAGE(Table2[6M Return vs Nifty]))/_xlfn.STDEV.P(Table2[6M Return vs Nifty])</f>
        <v>-1.2393620847998124</v>
      </c>
      <c r="M466">
        <v>-0.57045620277617204</v>
      </c>
      <c r="N466">
        <f>(Table2[[#This Row],[1W Return vs Nifty]]-AVERAGE(Table2[1W Return vs Nifty]))/_xlfn.STDEV.P(Table2[1W Return vs Nifty])</f>
        <v>0.70927902738360704</v>
      </c>
      <c r="O466">
        <v>696.67</v>
      </c>
      <c r="P466">
        <v>735.40184586172302</v>
      </c>
      <c r="Q466">
        <v>762.85556672309497</v>
      </c>
      <c r="R466">
        <v>42.218012300299399</v>
      </c>
      <c r="S466" s="1">
        <f>(Table2[[#This Row],[Close Price]]-Table2[[#This Row],[20D EMA]])/Table2[[#This Row],[20D EMA]]</f>
        <v>-3.1679274261845546E-2</v>
      </c>
      <c r="T466" s="1">
        <f>(Table2[[#This Row],[Close Price]]-Table2[[#This Row],[50D EMA]])/Table2[[#This Row],[50D EMA]]</f>
        <v>-8.2678397129228198E-2</v>
      </c>
      <c r="U466" s="1">
        <f>(Table2[[#This Row],[Close Price]]-Table2[[#This Row],[200D EMA]])/Table2[[#This Row],[200D EMA]]</f>
        <v>-0.11569105683032969</v>
      </c>
      <c r="V466">
        <v>1.16571396441397</v>
      </c>
      <c r="W466">
        <v>666.1</v>
      </c>
      <c r="X466">
        <v>694.5</v>
      </c>
      <c r="Y466">
        <v>666.1</v>
      </c>
      <c r="Z466">
        <v>728.95</v>
      </c>
      <c r="AA466">
        <v>600.1</v>
      </c>
      <c r="AB466">
        <v>738.5</v>
      </c>
      <c r="AC466" s="1">
        <f>(Table2[[#This Row],[Close Price]]/Table2[[#This Row],[Day Low]])-1</f>
        <v>1.2760846719711783E-2</v>
      </c>
      <c r="AD466" s="1">
        <f>(Table2[[#This Row],[Day High]]/Table2[[#This Row],[Close Price]])-1</f>
        <v>2.9498962348058155E-2</v>
      </c>
      <c r="AE466" s="1">
        <f>(Table2[[#This Row],[Close Price]]/Table2[[#This Row],[Current Week Low]])-1</f>
        <v>1.2760846719711783E-2</v>
      </c>
      <c r="AF466" s="1">
        <f>(Table2[[#This Row],[Current Week High]]/Table2[[#This Row],[Close Price]])-1</f>
        <v>8.0566261488289381E-2</v>
      </c>
      <c r="AG466" s="1">
        <f>(Table2[[#This Row],[Close Price]]/Table2[[#This Row],[Current Month Low]])-1</f>
        <v>0.1241459756707215</v>
      </c>
      <c r="AH466" s="1">
        <f>(Table2[[#This Row],[Current Month High]]/Table2[[#This Row],[Close Price]])-1</f>
        <v>9.4722798695523247E-2</v>
      </c>
      <c r="AI466">
        <v>72.694930329083803</v>
      </c>
      <c r="AJ466">
        <v>61.658279415288703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-0.28999999999999998</v>
      </c>
      <c r="AM466" t="s">
        <v>3165</v>
      </c>
      <c r="AN466">
        <v>11.59</v>
      </c>
      <c r="AO466" t="s">
        <v>3166</v>
      </c>
      <c r="AP466">
        <v>5.7535294857633E-2</v>
      </c>
      <c r="AQ466">
        <f>(Table2[[#This Row],[Sharpe Ratio]]-AVERAGE(Table2[Sharpe Ratio]))/_xlfn.STDEV.P(Table2[Sharpe Ratio])</f>
        <v>-3.602905028881568E-2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279</v>
      </c>
      <c r="AT466">
        <f>_xlfn.RANK.AVG(Table2[[#This Row],[6M Return vs Nifty Z-Score]],Table2[6M Return vs Nifty Z-Score])</f>
        <v>688</v>
      </c>
      <c r="AU466">
        <f>_xlfn.RANK.AVG(Table2[[#This Row],[Sharpe Ratio Z-Score]],Table2[Sharpe Ratio Z-Score])</f>
        <v>345</v>
      </c>
      <c r="AV466">
        <f>(Table2[[#This Row],[Rank 1Y]]+Table2[[#This Row],[Rank 6M]]+Table2[[#This Row],[Rank Sharpe]])/3</f>
        <v>437.33333333333331</v>
      </c>
    </row>
    <row r="467" spans="1:48" x14ac:dyDescent="0.3">
      <c r="A467" t="s">
        <v>96</v>
      </c>
      <c r="B467" t="s">
        <v>97</v>
      </c>
      <c r="C467" t="s">
        <v>3119</v>
      </c>
      <c r="D467" t="s">
        <v>21</v>
      </c>
      <c r="E467">
        <v>285941.16805823997</v>
      </c>
      <c r="F467">
        <v>547.20000000000005</v>
      </c>
      <c r="G467">
        <v>16.087487084137202</v>
      </c>
      <c r="H467">
        <f>(Table2[[#This Row],[1Y Return vs Nifty]]-AVERAGE(Table2[1Y Return vs Nifty]))/_xlfn.STDEV.P(Table2[1Y Return vs Nifty])</f>
        <v>-0.13038580719075726</v>
      </c>
      <c r="I467">
        <v>7.1812312497880297</v>
      </c>
      <c r="J467">
        <f>(Table2[[#This Row],[1M Return vs Nifty]]-AVERAGE(Table2[1M Return vs Nifty]))/_xlfn.STDEV.P(Table2[1M Return vs Nifty])</f>
        <v>1.0068094201650857</v>
      </c>
      <c r="K467">
        <v>9.1728121239449596</v>
      </c>
      <c r="L467">
        <f>(Table2[[#This Row],[6M Return vs Nifty]]-AVERAGE(Table2[6M Return vs Nifty]))/_xlfn.STDEV.P(Table2[6M Return vs Nifty])</f>
        <v>0.16253222112850899</v>
      </c>
      <c r="M467">
        <v>4.5103061790585404</v>
      </c>
      <c r="N467">
        <f>(Table2[[#This Row],[1W Return vs Nifty]]-AVERAGE(Table2[1W Return vs Nifty]))/_xlfn.STDEV.P(Table2[1W Return vs Nifty])</f>
        <v>1.7098008725717226</v>
      </c>
      <c r="O467">
        <v>538.02</v>
      </c>
      <c r="P467">
        <v>530.91227809810005</v>
      </c>
      <c r="Q467">
        <v>497.34526331353698</v>
      </c>
      <c r="R467">
        <v>59.500700421908597</v>
      </c>
      <c r="S467" s="1">
        <f>(Table2[[#This Row],[Close Price]]-Table2[[#This Row],[20D EMA]])/Table2[[#This Row],[20D EMA]]</f>
        <v>1.7062562730010156E-2</v>
      </c>
      <c r="T467" s="1">
        <f>(Table2[[#This Row],[Close Price]]-Table2[[#This Row],[50D EMA]])/Table2[[#This Row],[50D EMA]]</f>
        <v>3.067874406718922E-2</v>
      </c>
      <c r="U467" s="1">
        <f>(Table2[[#This Row],[Close Price]]-Table2[[#This Row],[200D EMA]])/Table2[[#This Row],[200D EMA]]</f>
        <v>0.10024170403133725</v>
      </c>
      <c r="V467">
        <v>1.4454824495341601</v>
      </c>
      <c r="W467">
        <v>542.20000000000005</v>
      </c>
      <c r="X467">
        <v>554.5</v>
      </c>
      <c r="Y467">
        <v>542.20000000000005</v>
      </c>
      <c r="Z467">
        <v>561.9</v>
      </c>
      <c r="AA467">
        <v>520.29999999999995</v>
      </c>
      <c r="AB467">
        <v>561.9</v>
      </c>
      <c r="AC467" s="1">
        <f>(Table2[[#This Row],[Close Price]]/Table2[[#This Row],[Day Low]])-1</f>
        <v>9.2216894135006555E-3</v>
      </c>
      <c r="AD467" s="1">
        <f>(Table2[[#This Row],[Day High]]/Table2[[#This Row],[Close Price]])-1</f>
        <v>1.3340643274853736E-2</v>
      </c>
      <c r="AE467" s="1">
        <f>(Table2[[#This Row],[Close Price]]/Table2[[#This Row],[Current Week Low]])-1</f>
        <v>9.2216894135006555E-3</v>
      </c>
      <c r="AF467" s="1">
        <f>(Table2[[#This Row],[Current Week High]]/Table2[[#This Row],[Close Price]])-1</f>
        <v>2.6864035087719174E-2</v>
      </c>
      <c r="AG467" s="1">
        <f>(Table2[[#This Row],[Close Price]]/Table2[[#This Row],[Current Month Low]])-1</f>
        <v>5.1700941764366792E-2</v>
      </c>
      <c r="AH467" s="1">
        <f>(Table2[[#This Row],[Current Month High]]/Table2[[#This Row],[Close Price]])-1</f>
        <v>2.6864035087719174E-2</v>
      </c>
      <c r="AI467">
        <v>5.9758771929824404</v>
      </c>
      <c r="AJ467">
        <v>45.900546593787503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0.03</v>
      </c>
      <c r="AM467" t="s">
        <v>3166</v>
      </c>
      <c r="AN467">
        <v>2.96</v>
      </c>
      <c r="AO467" t="s">
        <v>3166</v>
      </c>
      <c r="AP467">
        <v>-9.1074379998938998E-2</v>
      </c>
      <c r="AQ467">
        <f>(Table2[[#This Row],[Sharpe Ratio]]-AVERAGE(Table2[Sharpe Ratio]))/_xlfn.STDEV.P(Table2[Sharpe Ratio])</f>
        <v>-1.784504457860562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0.96425224881399796</v>
      </c>
      <c r="AS467">
        <f>_xlfn.RANK.AVG(Table2[[#This Row],[1Y Return vs Nifty Z-Score]],Table2[1Y Return vs Nifty Z-Score])</f>
        <v>342</v>
      </c>
      <c r="AT467">
        <f>_xlfn.RANK.AVG(Table2[[#This Row],[6M Return vs Nifty Z-Score]],Table2[6M Return vs Nifty Z-Score])</f>
        <v>269</v>
      </c>
      <c r="AU467">
        <f>_xlfn.RANK.AVG(Table2[[#This Row],[Sharpe Ratio Z-Score]],Table2[Sharpe Ratio Z-Score])</f>
        <v>707</v>
      </c>
      <c r="AV467">
        <f>(Table2[[#This Row],[Rank 1Y]]+Table2[[#This Row],[Rank 6M]]+Table2[[#This Row],[Rank Sharpe]])/3</f>
        <v>439.33333333333331</v>
      </c>
    </row>
    <row r="468" spans="1:48" x14ac:dyDescent="0.3">
      <c r="A468" t="s">
        <v>227</v>
      </c>
      <c r="B468" t="s">
        <v>228</v>
      </c>
      <c r="C468" t="s">
        <v>3124</v>
      </c>
      <c r="D468" t="s">
        <v>51</v>
      </c>
      <c r="E468">
        <v>110082.74529928</v>
      </c>
      <c r="F468">
        <v>6607.9</v>
      </c>
      <c r="G468">
        <v>-7.7091987501708896</v>
      </c>
      <c r="H468">
        <f>(Table2[[#This Row],[1Y Return vs Nifty]]-AVERAGE(Table2[1Y Return vs Nifty]))/_xlfn.STDEV.P(Table2[1Y Return vs Nifty])</f>
        <v>-0.53773363238354077</v>
      </c>
      <c r="I468">
        <v>6.7411626984317099</v>
      </c>
      <c r="J468">
        <f>(Table2[[#This Row],[1M Return vs Nifty]]-AVERAGE(Table2[1M Return vs Nifty]))/_xlfn.STDEV.P(Table2[1M Return vs Nifty])</f>
        <v>0.95618820137391936</v>
      </c>
      <c r="K468">
        <v>1.77484488319349</v>
      </c>
      <c r="L468">
        <f>(Table2[[#This Row],[6M Return vs Nifty]]-AVERAGE(Table2[6M Return vs Nifty]))/_xlfn.STDEV.P(Table2[6M Return vs Nifty])</f>
        <v>-9.2082242342934967E-2</v>
      </c>
      <c r="M468">
        <v>2.2312912352588801</v>
      </c>
      <c r="N468">
        <f>(Table2[[#This Row],[1W Return vs Nifty]]-AVERAGE(Table2[1W Return vs Nifty]))/_xlfn.STDEV.P(Table2[1W Return vs Nifty])</f>
        <v>1.261009123338545</v>
      </c>
      <c r="O468">
        <v>6672.03</v>
      </c>
      <c r="P468">
        <v>6678.64114404458</v>
      </c>
      <c r="Q468">
        <v>6328.6428439771598</v>
      </c>
      <c r="R468">
        <v>39.564372448378599</v>
      </c>
      <c r="S468" s="1">
        <f>(Table2[[#This Row],[Close Price]]-Table2[[#This Row],[20D EMA]])/Table2[[#This Row],[20D EMA]]</f>
        <v>-9.611767333180473E-3</v>
      </c>
      <c r="T468" s="1">
        <f>(Table2[[#This Row],[Close Price]]-Table2[[#This Row],[50D EMA]])/Table2[[#This Row],[50D EMA]]</f>
        <v>-1.0592146294259424E-2</v>
      </c>
      <c r="U468" s="1">
        <f>(Table2[[#This Row],[Close Price]]-Table2[[#This Row],[200D EMA]])/Table2[[#This Row],[200D EMA]]</f>
        <v>4.4125914972212903E-2</v>
      </c>
      <c r="V468">
        <v>0.79725416467495402</v>
      </c>
      <c r="W468">
        <v>6590</v>
      </c>
      <c r="X468">
        <v>6688.1</v>
      </c>
      <c r="Y468">
        <v>6590</v>
      </c>
      <c r="Z468">
        <v>6770</v>
      </c>
      <c r="AA468">
        <v>6545.05</v>
      </c>
      <c r="AB468">
        <v>6795</v>
      </c>
      <c r="AC468" s="1">
        <f>(Table2[[#This Row],[Close Price]]/Table2[[#This Row],[Day Low]])-1</f>
        <v>2.7162367223063644E-3</v>
      </c>
      <c r="AD468" s="1">
        <f>(Table2[[#This Row],[Day High]]/Table2[[#This Row],[Close Price]])-1</f>
        <v>1.2136987545211086E-2</v>
      </c>
      <c r="AE468" s="1">
        <f>(Table2[[#This Row],[Close Price]]/Table2[[#This Row],[Current Week Low]])-1</f>
        <v>2.7162367223063644E-3</v>
      </c>
      <c r="AF468" s="1">
        <f>(Table2[[#This Row],[Current Week High]]/Table2[[#This Row],[Close Price]])-1</f>
        <v>2.4531242906218331E-2</v>
      </c>
      <c r="AG468" s="1">
        <f>(Table2[[#This Row],[Close Price]]/Table2[[#This Row],[Current Month Low]])-1</f>
        <v>9.6026768321095801E-3</v>
      </c>
      <c r="AH468" s="1">
        <f>(Table2[[#This Row],[Current Month High]]/Table2[[#This Row],[Close Price]])-1</f>
        <v>2.8314593138516031E-2</v>
      </c>
      <c r="AI468">
        <v>7.5598904341772801</v>
      </c>
      <c r="AJ468">
        <v>26.939516477605601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-7.0000000000000007E-2</v>
      </c>
      <c r="AM468" t="s">
        <v>3165</v>
      </c>
      <c r="AN468">
        <v>-0.03</v>
      </c>
      <c r="AO468" t="s">
        <v>3165</v>
      </c>
      <c r="AP468">
        <v>2.0324196665831001E-2</v>
      </c>
      <c r="AQ468">
        <f>(Table2[[#This Row],[Sharpe Ratio]]-AVERAGE(Table2[Sharpe Ratio]))/_xlfn.STDEV.P(Table2[Sharpe Ratio])</f>
        <v>-0.47383829884478879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495</v>
      </c>
      <c r="AT468">
        <f>_xlfn.RANK.AVG(Table2[[#This Row],[6M Return vs Nifty Z-Score]],Table2[6M Return vs Nifty Z-Score])</f>
        <v>360</v>
      </c>
      <c r="AU468">
        <f>_xlfn.RANK.AVG(Table2[[#This Row],[Sharpe Ratio Z-Score]],Table2[Sharpe Ratio Z-Score])</f>
        <v>464</v>
      </c>
      <c r="AV468">
        <f>(Table2[[#This Row],[Rank 1Y]]+Table2[[#This Row],[Rank 6M]]+Table2[[#This Row],[Rank Sharpe]])/3</f>
        <v>439.66666666666669</v>
      </c>
    </row>
    <row r="469" spans="1:48" x14ac:dyDescent="0.3">
      <c r="A469" t="s">
        <v>1940</v>
      </c>
      <c r="B469" t="s">
        <v>1941</v>
      </c>
      <c r="C469" t="s">
        <v>3131</v>
      </c>
      <c r="D469" t="s">
        <v>465</v>
      </c>
      <c r="E469">
        <v>3564.33392</v>
      </c>
      <c r="F469">
        <v>411.7</v>
      </c>
      <c r="G469">
        <v>-3.1228478783492499</v>
      </c>
      <c r="H469">
        <f>(Table2[[#This Row],[1Y Return vs Nifty]]-AVERAGE(Table2[1Y Return vs Nifty]))/_xlfn.STDEV.P(Table2[1Y Return vs Nifty])</f>
        <v>-0.45922521880797901</v>
      </c>
      <c r="I469">
        <v>-44.796436649976499</v>
      </c>
      <c r="J469">
        <f>(Table2[[#This Row],[1M Return vs Nifty]]-AVERAGE(Table2[1M Return vs Nifty]))/_xlfn.STDEV.P(Table2[1M Return vs Nifty])</f>
        <v>-4.9721974661463975</v>
      </c>
      <c r="K469">
        <v>-49.426907979892498</v>
      </c>
      <c r="L469">
        <f>(Table2[[#This Row],[6M Return vs Nifty]]-AVERAGE(Table2[6M Return vs Nifty]))/_xlfn.STDEV.P(Table2[6M Return vs Nifty])</f>
        <v>-1.8542834538081356</v>
      </c>
      <c r="M469">
        <v>-8.4406199644625701</v>
      </c>
      <c r="N469">
        <f>(Table2[[#This Row],[1W Return vs Nifty]]-AVERAGE(Table2[1W Return vs Nifty]))/_xlfn.STDEV.P(Table2[1W Return vs Nifty])</f>
        <v>-0.84054168395846551</v>
      </c>
      <c r="O469">
        <v>416.33</v>
      </c>
      <c r="P469">
        <v>429.72128000064998</v>
      </c>
      <c r="Q469">
        <v>466.60519214638498</v>
      </c>
      <c r="R469">
        <v>46.602523293917599</v>
      </c>
      <c r="S469" s="1">
        <f>(Table2[[#This Row],[Close Price]]-Table2[[#This Row],[20D EMA]])/Table2[[#This Row],[20D EMA]]</f>
        <v>-1.1120985756491234E-2</v>
      </c>
      <c r="T469" s="1">
        <f>(Table2[[#This Row],[Close Price]]-Table2[[#This Row],[50D EMA]])/Table2[[#This Row],[50D EMA]]</f>
        <v>-4.1937136556566938E-2</v>
      </c>
      <c r="U469" s="1">
        <f>(Table2[[#This Row],[Close Price]]-Table2[[#This Row],[200D EMA]])/Table2[[#This Row],[200D EMA]]</f>
        <v>-0.11766948390312799</v>
      </c>
      <c r="V469">
        <v>0.95268802685160503</v>
      </c>
      <c r="W469">
        <v>400</v>
      </c>
      <c r="X469">
        <v>424.95</v>
      </c>
      <c r="Y469">
        <v>400</v>
      </c>
      <c r="Z469">
        <v>457.95</v>
      </c>
      <c r="AA469">
        <v>357.55</v>
      </c>
      <c r="AB469">
        <v>475.95</v>
      </c>
      <c r="AC469" s="1">
        <f>(Table2[[#This Row],[Close Price]]/Table2[[#This Row],[Day Low]])-1</f>
        <v>2.9249999999999998E-2</v>
      </c>
      <c r="AD469" s="1">
        <f>(Table2[[#This Row],[Day High]]/Table2[[#This Row],[Close Price]])-1</f>
        <v>3.2183628855963153E-2</v>
      </c>
      <c r="AE469" s="1">
        <f>(Table2[[#This Row],[Close Price]]/Table2[[#This Row],[Current Week Low]])-1</f>
        <v>2.9249999999999998E-2</v>
      </c>
      <c r="AF469" s="1">
        <f>(Table2[[#This Row],[Current Week High]]/Table2[[#This Row],[Close Price]])-1</f>
        <v>0.11233908185572017</v>
      </c>
      <c r="AG469" s="1">
        <f>(Table2[[#This Row],[Close Price]]/Table2[[#This Row],[Current Month Low]])-1</f>
        <v>0.15144735002097609</v>
      </c>
      <c r="AH469" s="1">
        <f>(Table2[[#This Row],[Current Month High]]/Table2[[#This Row],[Close Price]])-1</f>
        <v>0.15606023803740587</v>
      </c>
      <c r="AI469">
        <v>81.558173427252797</v>
      </c>
      <c r="AJ469">
        <v>32.806451612903203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-0.21</v>
      </c>
      <c r="AM469" t="s">
        <v>3165</v>
      </c>
      <c r="AN469">
        <v>13.74</v>
      </c>
      <c r="AO469" t="s">
        <v>3166</v>
      </c>
      <c r="AP469">
        <v>0.13743118197305901</v>
      </c>
      <c r="AQ469">
        <f>(Table2[[#This Row],[Sharpe Ratio]]-AVERAGE(Table2[Sharpe Ratio]))/_xlfn.STDEV.P(Table2[Sharpe Ratio])</f>
        <v>0.90399046003092531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463</v>
      </c>
      <c r="AT469">
        <f>_xlfn.RANK.AVG(Table2[[#This Row],[6M Return vs Nifty Z-Score]],Table2[6M Return vs Nifty Z-Score])</f>
        <v>728</v>
      </c>
      <c r="AU469">
        <f>_xlfn.RANK.AVG(Table2[[#This Row],[Sharpe Ratio Z-Score]],Table2[Sharpe Ratio Z-Score])</f>
        <v>129</v>
      </c>
      <c r="AV469">
        <f>(Table2[[#This Row],[Rank 1Y]]+Table2[[#This Row],[Rank 6M]]+Table2[[#This Row],[Rank Sharpe]])/3</f>
        <v>440</v>
      </c>
    </row>
    <row r="470" spans="1:48" x14ac:dyDescent="0.3">
      <c r="A470" t="s">
        <v>516</v>
      </c>
      <c r="B470" t="s">
        <v>517</v>
      </c>
      <c r="C470" t="s">
        <v>3132</v>
      </c>
      <c r="D470" t="s">
        <v>518</v>
      </c>
      <c r="E470">
        <v>39898.169545680001</v>
      </c>
      <c r="F470">
        <v>606.79999999999995</v>
      </c>
      <c r="G470">
        <v>-11.1146574209991</v>
      </c>
      <c r="H470">
        <f>(Table2[[#This Row],[1Y Return vs Nifty]]-AVERAGE(Table2[1Y Return vs Nifty]))/_xlfn.STDEV.P(Table2[1Y Return vs Nifty])</f>
        <v>-0.59602772396438686</v>
      </c>
      <c r="I470">
        <v>-7.0354795258265401</v>
      </c>
      <c r="J470">
        <f>(Table2[[#This Row],[1M Return vs Nifty]]-AVERAGE(Table2[1M Return vs Nifty]))/_xlfn.STDEV.P(Table2[1M Return vs Nifty])</f>
        <v>-0.62854312762560238</v>
      </c>
      <c r="K470">
        <v>27.9953785593286</v>
      </c>
      <c r="L470">
        <f>(Table2[[#This Row],[6M Return vs Nifty]]-AVERAGE(Table2[6M Return vs Nifty]))/_xlfn.STDEV.P(Table2[6M Return vs Nifty])</f>
        <v>0.81034499160165896</v>
      </c>
      <c r="M470">
        <v>0.617663221378146</v>
      </c>
      <c r="N470">
        <f>(Table2[[#This Row],[1W Return vs Nifty]]-AVERAGE(Table2[1W Return vs Nifty]))/_xlfn.STDEV.P(Table2[1W Return vs Nifty])</f>
        <v>0.94324774097840702</v>
      </c>
      <c r="O470">
        <v>632.53</v>
      </c>
      <c r="P470">
        <v>634.01955841406095</v>
      </c>
      <c r="Q470">
        <v>571.962256654155</v>
      </c>
      <c r="R470">
        <v>31.563441139583801</v>
      </c>
      <c r="S470" s="1">
        <f>(Table2[[#This Row],[Close Price]]-Table2[[#This Row],[20D EMA]])/Table2[[#This Row],[20D EMA]]</f>
        <v>-4.0677912510078601E-2</v>
      </c>
      <c r="T470" s="1">
        <f>(Table2[[#This Row],[Close Price]]-Table2[[#This Row],[50D EMA]])/Table2[[#This Row],[50D EMA]]</f>
        <v>-4.2931733024369326E-2</v>
      </c>
      <c r="U470" s="1">
        <f>(Table2[[#This Row],[Close Price]]-Table2[[#This Row],[200D EMA]])/Table2[[#This Row],[200D EMA]]</f>
        <v>6.0909164792861646E-2</v>
      </c>
      <c r="V470">
        <v>0.65483875492925003</v>
      </c>
      <c r="W470">
        <v>605.85</v>
      </c>
      <c r="X470">
        <v>615.9</v>
      </c>
      <c r="Y470">
        <v>605.85</v>
      </c>
      <c r="Z470">
        <v>637.35</v>
      </c>
      <c r="AA470">
        <v>604.29999999999995</v>
      </c>
      <c r="AB470">
        <v>685.95</v>
      </c>
      <c r="AC470" s="1">
        <f>(Table2[[#This Row],[Close Price]]/Table2[[#This Row],[Day Low]])-1</f>
        <v>1.5680448956010284E-3</v>
      </c>
      <c r="AD470" s="1">
        <f>(Table2[[#This Row],[Day High]]/Table2[[#This Row],[Close Price]])-1</f>
        <v>1.499670402109432E-2</v>
      </c>
      <c r="AE470" s="1">
        <f>(Table2[[#This Row],[Close Price]]/Table2[[#This Row],[Current Week Low]])-1</f>
        <v>1.5680448956010284E-3</v>
      </c>
      <c r="AF470" s="1">
        <f>(Table2[[#This Row],[Current Week High]]/Table2[[#This Row],[Close Price]])-1</f>
        <v>5.0346077785102361E-2</v>
      </c>
      <c r="AG470" s="1">
        <f>(Table2[[#This Row],[Close Price]]/Table2[[#This Row],[Current Month Low]])-1</f>
        <v>4.1370180373987431E-3</v>
      </c>
      <c r="AH470" s="1">
        <f>(Table2[[#This Row],[Current Month High]]/Table2[[#This Row],[Close Price]])-1</f>
        <v>0.13043836519446295</v>
      </c>
      <c r="AI470">
        <v>17.9054054054054</v>
      </c>
      <c r="AJ470">
        <v>44.1159007243795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0.06</v>
      </c>
      <c r="AM470" t="s">
        <v>3166</v>
      </c>
      <c r="AN470">
        <v>-1.88</v>
      </c>
      <c r="AO470" t="s">
        <v>3165</v>
      </c>
      <c r="AP470">
        <v>-7.1243402117874E-2</v>
      </c>
      <c r="AQ470">
        <f>(Table2[[#This Row],[Sharpe Ratio]]-AVERAGE(Table2[Sharpe Ratio]))/_xlfn.STDEV.P(Table2[Sharpe Ratio])</f>
        <v>-1.5511819829503226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520</v>
      </c>
      <c r="AT470">
        <f>_xlfn.RANK.AVG(Table2[[#This Row],[6M Return vs Nifty Z-Score]],Table2[6M Return vs Nifty Z-Score])</f>
        <v>111</v>
      </c>
      <c r="AU470">
        <f>_xlfn.RANK.AVG(Table2[[#This Row],[Sharpe Ratio Z-Score]],Table2[Sharpe Ratio Z-Score])</f>
        <v>690</v>
      </c>
      <c r="AV470">
        <f>(Table2[[#This Row],[Rank 1Y]]+Table2[[#This Row],[Rank 6M]]+Table2[[#This Row],[Rank Sharpe]])/3</f>
        <v>440.33333333333331</v>
      </c>
    </row>
    <row r="471" spans="1:48" x14ac:dyDescent="0.3">
      <c r="A471" t="s">
        <v>1698</v>
      </c>
      <c r="B471" t="s">
        <v>1699</v>
      </c>
      <c r="C471" t="s">
        <v>3132</v>
      </c>
      <c r="D471" t="s">
        <v>1499</v>
      </c>
      <c r="E471">
        <v>4843.2418395900004</v>
      </c>
      <c r="F471">
        <v>856.1</v>
      </c>
      <c r="G471">
        <v>-20.742879447383402</v>
      </c>
      <c r="H471">
        <f>(Table2[[#This Row],[1Y Return vs Nifty]]-AVERAGE(Table2[1Y Return vs Nifty]))/_xlfn.STDEV.P(Table2[1Y Return vs Nifty])</f>
        <v>-0.76084207375365187</v>
      </c>
      <c r="I471">
        <v>2.4573011808596599</v>
      </c>
      <c r="J471">
        <f>(Table2[[#This Row],[1M Return vs Nifty]]-AVERAGE(Table2[1M Return vs Nifty]))/_xlfn.STDEV.P(Table2[1M Return vs Nifty])</f>
        <v>0.46341431311557213</v>
      </c>
      <c r="K471">
        <v>-23.991173320266601</v>
      </c>
      <c r="L471">
        <f>(Table2[[#This Row],[6M Return vs Nifty]]-AVERAGE(Table2[6M Return vs Nifty]))/_xlfn.STDEV.P(Table2[6M Return vs Nifty])</f>
        <v>-0.97886650174485379</v>
      </c>
      <c r="M471">
        <v>-2.1827116807580902</v>
      </c>
      <c r="N471">
        <f>(Table2[[#This Row],[1W Return vs Nifty]]-AVERAGE(Table2[1W Return vs Nifty]))/_xlfn.STDEV.P(Table2[1W Return vs Nifty])</f>
        <v>0.39178792968684534</v>
      </c>
      <c r="O471">
        <v>879.9</v>
      </c>
      <c r="P471">
        <v>873.33478640481599</v>
      </c>
      <c r="Q471">
        <v>857.83448759629005</v>
      </c>
      <c r="R471">
        <v>34.0771085533964</v>
      </c>
      <c r="S471" s="1">
        <f>(Table2[[#This Row],[Close Price]]-Table2[[#This Row],[20D EMA]])/Table2[[#This Row],[20D EMA]]</f>
        <v>-2.7048528241845612E-2</v>
      </c>
      <c r="T471" s="1">
        <f>(Table2[[#This Row],[Close Price]]-Table2[[#This Row],[50D EMA]])/Table2[[#This Row],[50D EMA]]</f>
        <v>-1.9734455415162108E-2</v>
      </c>
      <c r="U471" s="1">
        <f>(Table2[[#This Row],[Close Price]]-Table2[[#This Row],[200D EMA]])/Table2[[#This Row],[200D EMA]]</f>
        <v>-2.0219373566457725E-3</v>
      </c>
      <c r="V471">
        <v>0.51944361372886905</v>
      </c>
      <c r="W471">
        <v>844.1</v>
      </c>
      <c r="X471">
        <v>862</v>
      </c>
      <c r="Y471">
        <v>844.1</v>
      </c>
      <c r="Z471">
        <v>891.1</v>
      </c>
      <c r="AA471">
        <v>799</v>
      </c>
      <c r="AB471">
        <v>923.35</v>
      </c>
      <c r="AC471" s="1">
        <f>(Table2[[#This Row],[Close Price]]/Table2[[#This Row],[Day Low]])-1</f>
        <v>1.421632507996673E-2</v>
      </c>
      <c r="AD471" s="1">
        <f>(Table2[[#This Row],[Day High]]/Table2[[#This Row],[Close Price]])-1</f>
        <v>6.8917182572130198E-3</v>
      </c>
      <c r="AE471" s="1">
        <f>(Table2[[#This Row],[Close Price]]/Table2[[#This Row],[Current Week Low]])-1</f>
        <v>1.421632507996673E-2</v>
      </c>
      <c r="AF471" s="1">
        <f>(Table2[[#This Row],[Current Week High]]/Table2[[#This Row],[Close Price]])-1</f>
        <v>4.0883074407195519E-2</v>
      </c>
      <c r="AG471" s="1">
        <f>(Table2[[#This Row],[Close Price]]/Table2[[#This Row],[Current Month Low]])-1</f>
        <v>7.1464330413016253E-2</v>
      </c>
      <c r="AH471" s="1">
        <f>(Table2[[#This Row],[Current Month High]]/Table2[[#This Row],[Close Price]])-1</f>
        <v>7.8553907253825495E-2</v>
      </c>
      <c r="AI471">
        <v>29.178834248335399</v>
      </c>
      <c r="AJ471">
        <v>11.174599052009601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0.02</v>
      </c>
      <c r="AM471" t="s">
        <v>3166</v>
      </c>
      <c r="AN471">
        <v>4.07</v>
      </c>
      <c r="AO471" t="s">
        <v>3166</v>
      </c>
      <c r="AP471">
        <v>0.15519008328982001</v>
      </c>
      <c r="AQ471">
        <f>(Table2[[#This Row],[Sharpe Ratio]]-AVERAGE(Table2[Sharpe Ratio]))/_xlfn.STDEV.P(Table2[Sharpe Ratio])</f>
        <v>1.1129338027023796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0.22842747000629143</v>
      </c>
      <c r="AS471">
        <f>_xlfn.RANK.AVG(Table2[[#This Row],[1Y Return vs Nifty Z-Score]],Table2[1Y Return vs Nifty Z-Score])</f>
        <v>583</v>
      </c>
      <c r="AT471">
        <f>_xlfn.RANK.AVG(Table2[[#This Row],[6M Return vs Nifty Z-Score]],Table2[6M Return vs Nifty Z-Score])</f>
        <v>641</v>
      </c>
      <c r="AU471">
        <f>_xlfn.RANK.AVG(Table2[[#This Row],[Sharpe Ratio Z-Score]],Table2[Sharpe Ratio Z-Score])</f>
        <v>97</v>
      </c>
      <c r="AV471">
        <f>(Table2[[#This Row],[Rank 1Y]]+Table2[[#This Row],[Rank 6M]]+Table2[[#This Row],[Rank Sharpe]])/3</f>
        <v>440.33333333333331</v>
      </c>
    </row>
    <row r="472" spans="1:48" x14ac:dyDescent="0.3">
      <c r="A472" t="s">
        <v>1784</v>
      </c>
      <c r="B472" t="s">
        <v>1785</v>
      </c>
      <c r="C472" t="s">
        <v>3126</v>
      </c>
      <c r="D472" t="s">
        <v>185</v>
      </c>
      <c r="E472">
        <v>4307.0028210540004</v>
      </c>
      <c r="F472">
        <v>169.38</v>
      </c>
      <c r="G472">
        <v>2.3719673870179898</v>
      </c>
      <c r="H472">
        <f>(Table2[[#This Row],[1Y Return vs Nifty]]-AVERAGE(Table2[1Y Return vs Nifty]))/_xlfn.STDEV.P(Table2[1Y Return vs Nifty])</f>
        <v>-0.36516585845131727</v>
      </c>
      <c r="I472">
        <v>2.5023552384169299</v>
      </c>
      <c r="J472">
        <f>(Table2[[#This Row],[1M Return vs Nifty]]-AVERAGE(Table2[1M Return vs Nifty]))/_xlfn.STDEV.P(Table2[1M Return vs Nifty])</f>
        <v>0.4685968950065233</v>
      </c>
      <c r="K472">
        <v>-15.740493028169601</v>
      </c>
      <c r="L472">
        <f>(Table2[[#This Row],[6M Return vs Nifty]]-AVERAGE(Table2[6M Return vs Nifty]))/_xlfn.STDEV.P(Table2[6M Return vs Nifty])</f>
        <v>-0.69490437167825669</v>
      </c>
      <c r="M472">
        <v>-6.5159290893057804</v>
      </c>
      <c r="N472">
        <f>(Table2[[#This Row],[1W Return vs Nifty]]-AVERAGE(Table2[1W Return vs Nifty]))/_xlfn.STDEV.P(Table2[1W Return vs Nifty])</f>
        <v>-0.46152469376944327</v>
      </c>
      <c r="O472">
        <v>172.79</v>
      </c>
      <c r="P472">
        <v>175.342109819564</v>
      </c>
      <c r="Q472">
        <v>171.66031809997401</v>
      </c>
      <c r="R472">
        <v>43.982071382118697</v>
      </c>
      <c r="S472" s="1">
        <f>(Table2[[#This Row],[Close Price]]-Table2[[#This Row],[20D EMA]])/Table2[[#This Row],[20D EMA]]</f>
        <v>-1.9734938364488665E-2</v>
      </c>
      <c r="T472" s="1">
        <f>(Table2[[#This Row],[Close Price]]-Table2[[#This Row],[50D EMA]])/Table2[[#This Row],[50D EMA]]</f>
        <v>-3.4002726588035936E-2</v>
      </c>
      <c r="U472" s="1">
        <f>(Table2[[#This Row],[Close Price]]-Table2[[#This Row],[200D EMA]])/Table2[[#This Row],[200D EMA]]</f>
        <v>-1.3283897671947492E-2</v>
      </c>
      <c r="V472">
        <v>0.69771795417690496</v>
      </c>
      <c r="W472">
        <v>160.5</v>
      </c>
      <c r="X472">
        <v>172.6</v>
      </c>
      <c r="Y472">
        <v>155.72</v>
      </c>
      <c r="Z472">
        <v>176.95</v>
      </c>
      <c r="AA472">
        <v>155.72</v>
      </c>
      <c r="AB472">
        <v>182.76</v>
      </c>
      <c r="AC472" s="1">
        <f>(Table2[[#This Row],[Close Price]]/Table2[[#This Row],[Day Low]])-1</f>
        <v>5.5327102803738315E-2</v>
      </c>
      <c r="AD472" s="1">
        <f>(Table2[[#This Row],[Day High]]/Table2[[#This Row],[Close Price]])-1</f>
        <v>1.9010508914865998E-2</v>
      </c>
      <c r="AE472" s="1">
        <f>(Table2[[#This Row],[Close Price]]/Table2[[#This Row],[Current Week Low]])-1</f>
        <v>8.7721551502697226E-2</v>
      </c>
      <c r="AF472" s="1">
        <f>(Table2[[#This Row],[Current Week High]]/Table2[[#This Row],[Close Price]])-1</f>
        <v>4.4692407604203455E-2</v>
      </c>
      <c r="AG472" s="1">
        <f>(Table2[[#This Row],[Close Price]]/Table2[[#This Row],[Current Month Low]])-1</f>
        <v>8.7721551502697226E-2</v>
      </c>
      <c r="AH472" s="1">
        <f>(Table2[[#This Row],[Current Month High]]/Table2[[#This Row],[Close Price]])-1</f>
        <v>7.8993978037548596E-2</v>
      </c>
      <c r="AI472">
        <v>33.250678946746902</v>
      </c>
      <c r="AJ472">
        <v>34.375247917492999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-0.08</v>
      </c>
      <c r="AM472" t="s">
        <v>3165</v>
      </c>
      <c r="AN472">
        <v>1.74</v>
      </c>
      <c r="AO472" t="s">
        <v>3166</v>
      </c>
      <c r="AP472">
        <v>5.5816904898287001E-2</v>
      </c>
      <c r="AQ472">
        <f>(Table2[[#This Row],[Sharpe Ratio]]-AVERAGE(Table2[Sharpe Ratio]))/_xlfn.STDEV.P(Table2[Sharpe Ratio])</f>
        <v>-5.6246863075462936E-2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424</v>
      </c>
      <c r="AT472">
        <f>_xlfn.RANK.AVG(Table2[[#This Row],[6M Return vs Nifty Z-Score]],Table2[6M Return vs Nifty Z-Score])</f>
        <v>550</v>
      </c>
      <c r="AU472">
        <f>_xlfn.RANK.AVG(Table2[[#This Row],[Sharpe Ratio Z-Score]],Table2[Sharpe Ratio Z-Score])</f>
        <v>349</v>
      </c>
      <c r="AV472">
        <f>(Table2[[#This Row],[Rank 1Y]]+Table2[[#This Row],[Rank 6M]]+Table2[[#This Row],[Rank Sharpe]])/3</f>
        <v>441</v>
      </c>
    </row>
    <row r="473" spans="1:48" x14ac:dyDescent="0.3">
      <c r="A473" t="s">
        <v>1120</v>
      </c>
      <c r="B473" t="s">
        <v>1121</v>
      </c>
      <c r="C473" t="s">
        <v>3124</v>
      </c>
      <c r="D473" t="s">
        <v>258</v>
      </c>
      <c r="E473">
        <v>10876.10899572</v>
      </c>
      <c r="F473">
        <v>2121.4499999999998</v>
      </c>
      <c r="G473">
        <v>16.380504959576601</v>
      </c>
      <c r="H473">
        <f>(Table2[[#This Row],[1Y Return vs Nifty]]-AVERAGE(Table2[1Y Return vs Nifty]))/_xlfn.STDEV.P(Table2[1Y Return vs Nifty])</f>
        <v>-0.12536997451834511</v>
      </c>
      <c r="I473">
        <v>6.6378815359130101</v>
      </c>
      <c r="J473">
        <f>(Table2[[#This Row],[1M Return vs Nifty]]-AVERAGE(Table2[1M Return vs Nifty]))/_xlfn.STDEV.P(Table2[1M Return vs Nifty])</f>
        <v>0.94430773795804612</v>
      </c>
      <c r="K473">
        <v>6.6831143436759604</v>
      </c>
      <c r="L473">
        <f>(Table2[[#This Row],[6M Return vs Nifty]]-AVERAGE(Table2[6M Return vs Nifty]))/_xlfn.STDEV.P(Table2[6M Return vs Nifty])</f>
        <v>7.6844755382871985E-2</v>
      </c>
      <c r="M473">
        <v>-3.0346821349789299</v>
      </c>
      <c r="N473">
        <f>(Table2[[#This Row],[1W Return vs Nifty]]-AVERAGE(Table2[1W Return vs Nifty]))/_xlfn.STDEV.P(Table2[1W Return vs Nifty])</f>
        <v>0.22401486988967051</v>
      </c>
      <c r="O473">
        <v>2198.41</v>
      </c>
      <c r="P473">
        <v>2161.42503400756</v>
      </c>
      <c r="Q473">
        <v>1944.6063369184601</v>
      </c>
      <c r="R473">
        <v>28.135323783269101</v>
      </c>
      <c r="S473" s="1">
        <f>(Table2[[#This Row],[Close Price]]-Table2[[#This Row],[20D EMA]])/Table2[[#This Row],[20D EMA]]</f>
        <v>-3.5007118781301048E-2</v>
      </c>
      <c r="T473" s="1">
        <f>(Table2[[#This Row],[Close Price]]-Table2[[#This Row],[50D EMA]])/Table2[[#This Row],[50D EMA]]</f>
        <v>-1.8494758494326018E-2</v>
      </c>
      <c r="U473" s="1">
        <f>(Table2[[#This Row],[Close Price]]-Table2[[#This Row],[200D EMA]])/Table2[[#This Row],[200D EMA]]</f>
        <v>9.0940597962761341E-2</v>
      </c>
      <c r="V473">
        <v>0.71499095072534902</v>
      </c>
      <c r="W473">
        <v>2116.4499999999998</v>
      </c>
      <c r="X473">
        <v>2173.6999999999998</v>
      </c>
      <c r="Y473">
        <v>2116.4499999999998</v>
      </c>
      <c r="Z473">
        <v>2217.9</v>
      </c>
      <c r="AA473">
        <v>2116.4499999999998</v>
      </c>
      <c r="AB473">
        <v>2318.3000000000002</v>
      </c>
      <c r="AC473" s="1">
        <f>(Table2[[#This Row],[Close Price]]/Table2[[#This Row],[Day Low]])-1</f>
        <v>2.3624465496467906E-3</v>
      </c>
      <c r="AD473" s="1">
        <f>(Table2[[#This Row],[Day High]]/Table2[[#This Row],[Close Price]])-1</f>
        <v>2.4629380848004923E-2</v>
      </c>
      <c r="AE473" s="1">
        <f>(Table2[[#This Row],[Close Price]]/Table2[[#This Row],[Current Week Low]])-1</f>
        <v>2.3624465496467906E-3</v>
      </c>
      <c r="AF473" s="1">
        <f>(Table2[[#This Row],[Current Week High]]/Table2[[#This Row],[Close Price]])-1</f>
        <v>4.5464187230432218E-2</v>
      </c>
      <c r="AG473" s="1">
        <f>(Table2[[#This Row],[Close Price]]/Table2[[#This Row],[Current Month Low]])-1</f>
        <v>2.3624465496467906E-3</v>
      </c>
      <c r="AH473" s="1">
        <f>(Table2[[#This Row],[Current Month High]]/Table2[[#This Row],[Close Price]])-1</f>
        <v>9.2790308515402486E-2</v>
      </c>
      <c r="AI473">
        <v>9.2790308515402398</v>
      </c>
      <c r="AJ473">
        <v>55.9832359104444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-0.01</v>
      </c>
      <c r="AM473" t="s">
        <v>3165</v>
      </c>
      <c r="AN473">
        <v>-3.5</v>
      </c>
      <c r="AO473" t="s">
        <v>3165</v>
      </c>
      <c r="AP473">
        <v>-6.3733370806953002E-2</v>
      </c>
      <c r="AQ473">
        <f>(Table2[[#This Row],[Sharpe Ratio]]-AVERAGE(Table2[Sharpe Ratio]))/_xlfn.STDEV.P(Table2[Sharpe Ratio])</f>
        <v>-1.4628222912282833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-0.34302490251603995</v>
      </c>
      <c r="AS473">
        <f>_xlfn.RANK.AVG(Table2[[#This Row],[1Y Return vs Nifty Z-Score]],Table2[1Y Return vs Nifty Z-Score])</f>
        <v>338</v>
      </c>
      <c r="AT473">
        <f>_xlfn.RANK.AVG(Table2[[#This Row],[6M Return vs Nifty Z-Score]],Table2[6M Return vs Nifty Z-Score])</f>
        <v>304</v>
      </c>
      <c r="AU473">
        <f>_xlfn.RANK.AVG(Table2[[#This Row],[Sharpe Ratio Z-Score]],Table2[Sharpe Ratio Z-Score])</f>
        <v>685</v>
      </c>
      <c r="AV473">
        <f>(Table2[[#This Row],[Rank 1Y]]+Table2[[#This Row],[Rank 6M]]+Table2[[#This Row],[Rank Sharpe]])/3</f>
        <v>442.33333333333331</v>
      </c>
    </row>
    <row r="474" spans="1:48" x14ac:dyDescent="0.3">
      <c r="A474" t="s">
        <v>1102</v>
      </c>
      <c r="B474" t="s">
        <v>1103</v>
      </c>
      <c r="C474" t="s">
        <v>3127</v>
      </c>
      <c r="D474" t="s">
        <v>128</v>
      </c>
      <c r="E474">
        <v>11304.9</v>
      </c>
      <c r="F474">
        <v>355.5</v>
      </c>
      <c r="G474">
        <v>-25.963336246630501</v>
      </c>
      <c r="H474">
        <f>(Table2[[#This Row],[1Y Return vs Nifty]]-AVERAGE(Table2[1Y Return vs Nifty]))/_xlfn.STDEV.P(Table2[1Y Return vs Nifty])</f>
        <v>-0.85020501019332673</v>
      </c>
      <c r="I474">
        <v>-4.6480321595201497</v>
      </c>
      <c r="J474">
        <f>(Table2[[#This Row],[1M Return vs Nifty]]-AVERAGE(Table2[1M Return vs Nifty]))/_xlfn.STDEV.P(Table2[1M Return vs Nifty])</f>
        <v>-0.35391433374859221</v>
      </c>
      <c r="K474">
        <v>-20.887206130097901</v>
      </c>
      <c r="L474">
        <f>(Table2[[#This Row],[6M Return vs Nifty]]-AVERAGE(Table2[6M Return vs Nifty]))/_xlfn.STDEV.P(Table2[6M Return vs Nifty])</f>
        <v>-0.87203783989240002</v>
      </c>
      <c r="M474">
        <v>-1.61990454418963</v>
      </c>
      <c r="N474">
        <f>(Table2[[#This Row],[1W Return vs Nifty]]-AVERAGE(Table2[1W Return vs Nifty]))/_xlfn.STDEV.P(Table2[1W Return vs Nifty])</f>
        <v>0.50261791787479404</v>
      </c>
      <c r="O474">
        <v>347.8</v>
      </c>
      <c r="P474">
        <v>358.595174823349</v>
      </c>
      <c r="Q474">
        <v>367.95590513131498</v>
      </c>
      <c r="R474">
        <v>56.527411187647203</v>
      </c>
      <c r="S474" s="1">
        <f>(Table2[[#This Row],[Close Price]]-Table2[[#This Row],[20D EMA]])/Table2[[#This Row],[20D EMA]]</f>
        <v>2.2139160437032745E-2</v>
      </c>
      <c r="T474" s="1">
        <f>(Table2[[#This Row],[Close Price]]-Table2[[#This Row],[50D EMA]])/Table2[[#This Row],[50D EMA]]</f>
        <v>-8.6313900483288471E-3</v>
      </c>
      <c r="U474" s="1">
        <f>(Table2[[#This Row],[Close Price]]-Table2[[#This Row],[200D EMA]])/Table2[[#This Row],[200D EMA]]</f>
        <v>-3.3851624495249651E-2</v>
      </c>
      <c r="V474">
        <v>1.9070047476932099</v>
      </c>
      <c r="W474">
        <v>333</v>
      </c>
      <c r="X474">
        <v>373.5</v>
      </c>
      <c r="Y474">
        <v>326</v>
      </c>
      <c r="Z474">
        <v>373.5</v>
      </c>
      <c r="AA474">
        <v>308.8</v>
      </c>
      <c r="AB474">
        <v>373.5</v>
      </c>
      <c r="AC474" s="1">
        <f>(Table2[[#This Row],[Close Price]]/Table2[[#This Row],[Day Low]])-1</f>
        <v>6.7567567567567544E-2</v>
      </c>
      <c r="AD474" s="1">
        <f>(Table2[[#This Row],[Day High]]/Table2[[#This Row],[Close Price]])-1</f>
        <v>5.0632911392405111E-2</v>
      </c>
      <c r="AE474" s="1">
        <f>(Table2[[#This Row],[Close Price]]/Table2[[#This Row],[Current Week Low]])-1</f>
        <v>9.0490797546012303E-2</v>
      </c>
      <c r="AF474" s="1">
        <f>(Table2[[#This Row],[Current Week High]]/Table2[[#This Row],[Close Price]])-1</f>
        <v>5.0632911392405111E-2</v>
      </c>
      <c r="AG474" s="1">
        <f>(Table2[[#This Row],[Close Price]]/Table2[[#This Row],[Current Month Low]])-1</f>
        <v>0.1512305699481864</v>
      </c>
      <c r="AH474" s="1">
        <f>(Table2[[#This Row],[Current Month High]]/Table2[[#This Row],[Close Price]])-1</f>
        <v>5.0632911392405111E-2</v>
      </c>
      <c r="AI474">
        <v>42.334739803094202</v>
      </c>
      <c r="AJ474">
        <v>15.760338651904901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-0.09</v>
      </c>
      <c r="AM474" t="s">
        <v>3165</v>
      </c>
      <c r="AN474">
        <v>14.42</v>
      </c>
      <c r="AO474" t="s">
        <v>3166</v>
      </c>
      <c r="AP474">
        <v>0.145031259197826</v>
      </c>
      <c r="AQ474">
        <f>(Table2[[#This Row],[Sharpe Ratio]]-AVERAGE(Table2[Sharpe Ratio]))/_xlfn.STDEV.P(Table2[Sharpe Ratio])</f>
        <v>0.99340959196817258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607</v>
      </c>
      <c r="AT474">
        <f>_xlfn.RANK.AVG(Table2[[#This Row],[6M Return vs Nifty Z-Score]],Table2[6M Return vs Nifty Z-Score])</f>
        <v>611</v>
      </c>
      <c r="AU474">
        <f>_xlfn.RANK.AVG(Table2[[#This Row],[Sharpe Ratio Z-Score]],Table2[Sharpe Ratio Z-Score])</f>
        <v>113</v>
      </c>
      <c r="AV474">
        <f>(Table2[[#This Row],[Rank 1Y]]+Table2[[#This Row],[Rank 6M]]+Table2[[#This Row],[Rank Sharpe]])/3</f>
        <v>443.66666666666669</v>
      </c>
    </row>
    <row r="475" spans="1:48" x14ac:dyDescent="0.3">
      <c r="A475" t="s">
        <v>70</v>
      </c>
      <c r="B475" t="s">
        <v>71</v>
      </c>
      <c r="C475" t="s">
        <v>3127</v>
      </c>
      <c r="D475" t="s">
        <v>72</v>
      </c>
      <c r="E475">
        <v>327273.71661159501</v>
      </c>
      <c r="F475">
        <v>2835.55</v>
      </c>
      <c r="G475">
        <v>-3.9057805234121798</v>
      </c>
      <c r="H475">
        <f>(Table2[[#This Row],[1Y Return vs Nifty]]-AVERAGE(Table2[1Y Return vs Nifty]))/_xlfn.STDEV.P(Table2[1Y Return vs Nifty])</f>
        <v>-0.47262733339063306</v>
      </c>
      <c r="I475">
        <v>-0.82389748489460601</v>
      </c>
      <c r="J475">
        <f>(Table2[[#This Row],[1M Return vs Nifty]]-AVERAGE(Table2[1M Return vs Nifty]))/_xlfn.STDEV.P(Table2[1M Return vs Nifty])</f>
        <v>8.5977036481048874E-2</v>
      </c>
      <c r="K475">
        <v>-16.732267231337399</v>
      </c>
      <c r="L475">
        <f>(Table2[[#This Row],[6M Return vs Nifty]]-AVERAGE(Table2[6M Return vs Nifty]))/_xlfn.STDEV.P(Table2[6M Return vs Nifty])</f>
        <v>-0.72903808008850601</v>
      </c>
      <c r="M475">
        <v>-6.5873684528299901</v>
      </c>
      <c r="N475">
        <f>(Table2[[#This Row],[1W Return vs Nifty]]-AVERAGE(Table2[1W Return vs Nifty]))/_xlfn.STDEV.P(Table2[1W Return vs Nifty])</f>
        <v>-0.47559278797275767</v>
      </c>
      <c r="O475">
        <v>3023.89</v>
      </c>
      <c r="P475">
        <v>3052.8928636261198</v>
      </c>
      <c r="Q475">
        <v>3013.1876254071299</v>
      </c>
      <c r="R475">
        <v>20.408925266312099</v>
      </c>
      <c r="S475" s="1">
        <f>(Table2[[#This Row],[Close Price]]-Table2[[#This Row],[20D EMA]])/Table2[[#This Row],[20D EMA]]</f>
        <v>-6.2284011653862971E-2</v>
      </c>
      <c r="T475" s="1">
        <f>(Table2[[#This Row],[Close Price]]-Table2[[#This Row],[50D EMA]])/Table2[[#This Row],[50D EMA]]</f>
        <v>-7.1192430699309694E-2</v>
      </c>
      <c r="U475" s="1">
        <f>(Table2[[#This Row],[Close Price]]-Table2[[#This Row],[200D EMA]])/Table2[[#This Row],[200D EMA]]</f>
        <v>-5.8953390060842298E-2</v>
      </c>
      <c r="V475">
        <v>0.74194920986111601</v>
      </c>
      <c r="W475">
        <v>2820.1</v>
      </c>
      <c r="X475">
        <v>2879</v>
      </c>
      <c r="Y475">
        <v>2818</v>
      </c>
      <c r="Z475">
        <v>3014.95</v>
      </c>
      <c r="AA475">
        <v>2818</v>
      </c>
      <c r="AB475">
        <v>3211</v>
      </c>
      <c r="AC475" s="1">
        <f>(Table2[[#This Row],[Close Price]]/Table2[[#This Row],[Day Low]])-1</f>
        <v>5.4785291301728822E-3</v>
      </c>
      <c r="AD475" s="1">
        <f>(Table2[[#This Row],[Day High]]/Table2[[#This Row],[Close Price]])-1</f>
        <v>1.5323305884219929E-2</v>
      </c>
      <c r="AE475" s="1">
        <f>(Table2[[#This Row],[Close Price]]/Table2[[#This Row],[Current Week Low]])-1</f>
        <v>6.2278211497517333E-3</v>
      </c>
      <c r="AF475" s="1">
        <f>(Table2[[#This Row],[Current Week High]]/Table2[[#This Row],[Close Price]])-1</f>
        <v>6.3268149036342036E-2</v>
      </c>
      <c r="AG475" s="1">
        <f>(Table2[[#This Row],[Close Price]]/Table2[[#This Row],[Current Month Low]])-1</f>
        <v>6.2278211497517333E-3</v>
      </c>
      <c r="AH475" s="1">
        <f>(Table2[[#This Row],[Current Month High]]/Table2[[#This Row],[Close Price]])-1</f>
        <v>0.13240817478090672</v>
      </c>
      <c r="AI475">
        <v>32.034349597079903</v>
      </c>
      <c r="AJ475">
        <v>32.378618113912196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-0.11</v>
      </c>
      <c r="AM475" t="s">
        <v>3165</v>
      </c>
      <c r="AN475">
        <v>-6.05</v>
      </c>
      <c r="AO475" t="s">
        <v>3165</v>
      </c>
      <c r="AP475">
        <v>7.3875024438902995E-2</v>
      </c>
      <c r="AQ475">
        <f>(Table2[[#This Row],[Sharpe Ratio]]-AVERAGE(Table2[Sharpe Ratio]))/_xlfn.STDEV.P(Table2[Sharpe Ratio])</f>
        <v>0.15621694827619456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468</v>
      </c>
      <c r="AT475">
        <f>_xlfn.RANK.AVG(Table2[[#This Row],[6M Return vs Nifty Z-Score]],Table2[6M Return vs Nifty Z-Score])</f>
        <v>562</v>
      </c>
      <c r="AU475">
        <f>_xlfn.RANK.AVG(Table2[[#This Row],[Sharpe Ratio Z-Score]],Table2[Sharpe Ratio Z-Score])</f>
        <v>303</v>
      </c>
      <c r="AV475">
        <f>(Table2[[#This Row],[Rank 1Y]]+Table2[[#This Row],[Rank 6M]]+Table2[[#This Row],[Rank Sharpe]])/3</f>
        <v>444.33333333333331</v>
      </c>
    </row>
    <row r="476" spans="1:48" x14ac:dyDescent="0.3">
      <c r="A476" t="s">
        <v>1347</v>
      </c>
      <c r="B476" t="s">
        <v>1348</v>
      </c>
      <c r="C476" t="s">
        <v>3120</v>
      </c>
      <c r="D476" t="s">
        <v>24</v>
      </c>
      <c r="E476">
        <v>8104.1479827419998</v>
      </c>
      <c r="F476">
        <v>214.58</v>
      </c>
      <c r="G476">
        <v>-30.805531059289599</v>
      </c>
      <c r="H476">
        <f>(Table2[[#This Row],[1Y Return vs Nifty]]-AVERAGE(Table2[1Y Return vs Nifty]))/_xlfn.STDEV.P(Table2[1Y Return vs Nifty])</f>
        <v>-0.93309291903199088</v>
      </c>
      <c r="I476">
        <v>-3.51708643655813</v>
      </c>
      <c r="J476">
        <f>(Table2[[#This Row],[1M Return vs Nifty]]-AVERAGE(Table2[1M Return vs Nifty]))/_xlfn.STDEV.P(Table2[1M Return vs Nifty])</f>
        <v>-0.22382130459087063</v>
      </c>
      <c r="K476">
        <v>-13.768142973197</v>
      </c>
      <c r="L476">
        <f>(Table2[[#This Row],[6M Return vs Nifty]]-AVERAGE(Table2[6M Return vs Nifty]))/_xlfn.STDEV.P(Table2[6M Return vs Nifty])</f>
        <v>-0.6270223664351906</v>
      </c>
      <c r="M476">
        <v>-2.88207141363405</v>
      </c>
      <c r="N476">
        <f>(Table2[[#This Row],[1W Return vs Nifty]]-AVERAGE(Table2[1W Return vs Nifty]))/_xlfn.STDEV.P(Table2[1W Return vs Nifty])</f>
        <v>0.25406751731545518</v>
      </c>
      <c r="O476">
        <v>224.94</v>
      </c>
      <c r="P476">
        <v>226.31815705719501</v>
      </c>
      <c r="Q476">
        <v>223.87051011492599</v>
      </c>
      <c r="R476">
        <v>25.247002539123098</v>
      </c>
      <c r="S476" s="1">
        <f>(Table2[[#This Row],[Close Price]]-Table2[[#This Row],[20D EMA]])/Table2[[#This Row],[20D EMA]]</f>
        <v>-4.6056726238107873E-2</v>
      </c>
      <c r="T476" s="1">
        <f>(Table2[[#This Row],[Close Price]]-Table2[[#This Row],[50D EMA]])/Table2[[#This Row],[50D EMA]]</f>
        <v>-5.1865732780019658E-2</v>
      </c>
      <c r="U476" s="1">
        <f>(Table2[[#This Row],[Close Price]]-Table2[[#This Row],[200D EMA]])/Table2[[#This Row],[200D EMA]]</f>
        <v>-4.1499481598342769E-2</v>
      </c>
      <c r="V476">
        <v>0.51798284158278396</v>
      </c>
      <c r="W476">
        <v>209.25</v>
      </c>
      <c r="X476">
        <v>217.06</v>
      </c>
      <c r="Y476">
        <v>209.25</v>
      </c>
      <c r="Z476">
        <v>223.9</v>
      </c>
      <c r="AA476">
        <v>209.25</v>
      </c>
      <c r="AB476">
        <v>240.55</v>
      </c>
      <c r="AC476" s="1">
        <f>(Table2[[#This Row],[Close Price]]/Table2[[#This Row],[Day Low]])-1</f>
        <v>2.5471923536439789E-2</v>
      </c>
      <c r="AD476" s="1">
        <f>(Table2[[#This Row],[Day High]]/Table2[[#This Row],[Close Price]])-1</f>
        <v>1.1557461086774135E-2</v>
      </c>
      <c r="AE476" s="1">
        <f>(Table2[[#This Row],[Close Price]]/Table2[[#This Row],[Current Week Low]])-1</f>
        <v>2.5471923536439789E-2</v>
      </c>
      <c r="AF476" s="1">
        <f>(Table2[[#This Row],[Current Week High]]/Table2[[#This Row],[Close Price]])-1</f>
        <v>4.3433684406747997E-2</v>
      </c>
      <c r="AG476" s="1">
        <f>(Table2[[#This Row],[Close Price]]/Table2[[#This Row],[Current Month Low]])-1</f>
        <v>2.5471923536439789E-2</v>
      </c>
      <c r="AH476" s="1">
        <f>(Table2[[#This Row],[Current Month High]]/Table2[[#This Row],[Close Price]])-1</f>
        <v>0.12102712275142147</v>
      </c>
      <c r="AI476">
        <v>33.539938484481297</v>
      </c>
      <c r="AJ476">
        <v>11.7604166666666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-0.05</v>
      </c>
      <c r="AM476" t="s">
        <v>3165</v>
      </c>
      <c r="AN476">
        <v>-3.57</v>
      </c>
      <c r="AO476" t="s">
        <v>3165</v>
      </c>
      <c r="AP476">
        <v>0.12215618616512</v>
      </c>
      <c r="AQ476">
        <f>(Table2[[#This Row],[Sharpe Ratio]]-AVERAGE(Table2[Sharpe Ratio]))/_xlfn.STDEV.P(Table2[Sharpe Ratio])</f>
        <v>0.72427164598520732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641</v>
      </c>
      <c r="AT476">
        <f>_xlfn.RANK.AVG(Table2[[#This Row],[6M Return vs Nifty Z-Score]],Table2[6M Return vs Nifty Z-Score])</f>
        <v>532</v>
      </c>
      <c r="AU476">
        <f>_xlfn.RANK.AVG(Table2[[#This Row],[Sharpe Ratio Z-Score]],Table2[Sharpe Ratio Z-Score])</f>
        <v>162</v>
      </c>
      <c r="AV476">
        <f>(Table2[[#This Row],[Rank 1Y]]+Table2[[#This Row],[Rank 6M]]+Table2[[#This Row],[Rank Sharpe]])/3</f>
        <v>445</v>
      </c>
    </row>
    <row r="477" spans="1:48" x14ac:dyDescent="0.3">
      <c r="A477" t="s">
        <v>1240</v>
      </c>
      <c r="B477" t="s">
        <v>1241</v>
      </c>
      <c r="C477" t="s">
        <v>3133</v>
      </c>
      <c r="D477" t="s">
        <v>138</v>
      </c>
      <c r="E477">
        <v>9175.4519666399992</v>
      </c>
      <c r="F477">
        <v>170.4</v>
      </c>
      <c r="G477">
        <v>-8.0656897228400002</v>
      </c>
      <c r="H477">
        <f>(Table2[[#This Row],[1Y Return vs Nifty]]-AVERAGE(Table2[1Y Return vs Nifty]))/_xlfn.STDEV.P(Table2[1Y Return vs Nifty])</f>
        <v>-0.54383598728408167</v>
      </c>
      <c r="I477">
        <v>-10.4379563569175</v>
      </c>
      <c r="J477">
        <f>(Table2[[#This Row],[1M Return vs Nifty]]-AVERAGE(Table2[1M Return vs Nifty]))/_xlfn.STDEV.P(Table2[1M Return vs Nifty])</f>
        <v>-1.0199310683627489</v>
      </c>
      <c r="K477">
        <v>-32.3130925911573</v>
      </c>
      <c r="L477">
        <f>(Table2[[#This Row],[6M Return vs Nifty]]-AVERAGE(Table2[6M Return vs Nifty]))/_xlfn.STDEV.P(Table2[6M Return vs Nifty])</f>
        <v>-1.2652804505034689</v>
      </c>
      <c r="M477">
        <v>-11.8810593356037</v>
      </c>
      <c r="N477">
        <f>(Table2[[#This Row],[1W Return vs Nifty]]-AVERAGE(Table2[1W Return vs Nifty]))/_xlfn.STDEV.P(Table2[1W Return vs Nifty])</f>
        <v>-1.5180452728251701</v>
      </c>
      <c r="O477">
        <v>182.05</v>
      </c>
      <c r="P477">
        <v>189.00426869334899</v>
      </c>
      <c r="Q477">
        <v>194.82688988795701</v>
      </c>
      <c r="R477">
        <v>37.795742409681999</v>
      </c>
      <c r="S477" s="1">
        <f>(Table2[[#This Row],[Close Price]]-Table2[[#This Row],[20D EMA]])/Table2[[#This Row],[20D EMA]]</f>
        <v>-6.3993408404284566E-2</v>
      </c>
      <c r="T477" s="1">
        <f>(Table2[[#This Row],[Close Price]]-Table2[[#This Row],[50D EMA]])/Table2[[#This Row],[50D EMA]]</f>
        <v>-9.8433060914267401E-2</v>
      </c>
      <c r="U477" s="1">
        <f>(Table2[[#This Row],[Close Price]]-Table2[[#This Row],[200D EMA]])/Table2[[#This Row],[200D EMA]]</f>
        <v>-0.12537740504919348</v>
      </c>
      <c r="V477">
        <v>1.30846064060594</v>
      </c>
      <c r="W477">
        <v>161.01</v>
      </c>
      <c r="X477">
        <v>174</v>
      </c>
      <c r="Y477">
        <v>161.01</v>
      </c>
      <c r="Z477">
        <v>180.65</v>
      </c>
      <c r="AA477">
        <v>161.01</v>
      </c>
      <c r="AB477">
        <v>205.9</v>
      </c>
      <c r="AC477" s="1">
        <f>(Table2[[#This Row],[Close Price]]/Table2[[#This Row],[Day Low]])-1</f>
        <v>5.8319359046022035E-2</v>
      </c>
      <c r="AD477" s="1">
        <f>(Table2[[#This Row],[Day High]]/Table2[[#This Row],[Close Price]])-1</f>
        <v>2.1126760563380254E-2</v>
      </c>
      <c r="AE477" s="1">
        <f>(Table2[[#This Row],[Close Price]]/Table2[[#This Row],[Current Week Low]])-1</f>
        <v>5.8319359046022035E-2</v>
      </c>
      <c r="AF477" s="1">
        <f>(Table2[[#This Row],[Current Week High]]/Table2[[#This Row],[Close Price]])-1</f>
        <v>6.015258215962449E-2</v>
      </c>
      <c r="AG477" s="1">
        <f>(Table2[[#This Row],[Close Price]]/Table2[[#This Row],[Current Month Low]])-1</f>
        <v>5.8319359046022035E-2</v>
      </c>
      <c r="AH477" s="1">
        <f>(Table2[[#This Row],[Current Month High]]/Table2[[#This Row],[Close Price]])-1</f>
        <v>0.20833333333333326</v>
      </c>
      <c r="AI477">
        <v>67.194835680751098</v>
      </c>
      <c r="AJ477">
        <v>25.710070084839501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-0.15</v>
      </c>
      <c r="AM477" t="s">
        <v>3165</v>
      </c>
      <c r="AN477">
        <v>-0.05</v>
      </c>
      <c r="AO477" t="s">
        <v>3165</v>
      </c>
      <c r="AP477">
        <v>0.13052324238445301</v>
      </c>
      <c r="AQ477">
        <f>(Table2[[#This Row],[Sharpe Ratio]]-AVERAGE(Table2[Sharpe Ratio]))/_xlfn.STDEV.P(Table2[Sharpe Ratio])</f>
        <v>0.82271471200626889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499</v>
      </c>
      <c r="AT477">
        <f>_xlfn.RANK.AVG(Table2[[#This Row],[6M Return vs Nifty Z-Score]],Table2[6M Return vs Nifty Z-Score])</f>
        <v>696</v>
      </c>
      <c r="AU477">
        <f>_xlfn.RANK.AVG(Table2[[#This Row],[Sharpe Ratio Z-Score]],Table2[Sharpe Ratio Z-Score])</f>
        <v>143</v>
      </c>
      <c r="AV477">
        <f>(Table2[[#This Row],[Rank 1Y]]+Table2[[#This Row],[Rank 6M]]+Table2[[#This Row],[Rank Sharpe]])/3</f>
        <v>446</v>
      </c>
    </row>
    <row r="478" spans="1:48" x14ac:dyDescent="0.3">
      <c r="A478" t="s">
        <v>588</v>
      </c>
      <c r="B478" t="s">
        <v>589</v>
      </c>
      <c r="C478" t="s">
        <v>3128</v>
      </c>
      <c r="D478" t="s">
        <v>77</v>
      </c>
      <c r="E478">
        <v>32659.357991425</v>
      </c>
      <c r="F478">
        <v>4226.75</v>
      </c>
      <c r="G478">
        <v>6.3931490705601304</v>
      </c>
      <c r="H478">
        <f>(Table2[[#This Row],[1Y Return vs Nifty]]-AVERAGE(Table2[1Y Return vs Nifty]))/_xlfn.STDEV.P(Table2[1Y Return vs Nifty])</f>
        <v>-0.29633191977173917</v>
      </c>
      <c r="I478">
        <v>-3.96318376688476</v>
      </c>
      <c r="J478">
        <f>(Table2[[#This Row],[1M Return vs Nifty]]-AVERAGE(Table2[1M Return vs Nifty]))/_xlfn.STDEV.P(Table2[1M Return vs Nifty])</f>
        <v>-0.27513601565354556</v>
      </c>
      <c r="K478">
        <v>-7.1822178834080601</v>
      </c>
      <c r="L478">
        <f>(Table2[[#This Row],[6M Return vs Nifty]]-AVERAGE(Table2[6M Return vs Nifty]))/_xlfn.STDEV.P(Table2[6M Return vs Nifty])</f>
        <v>-0.4003558067398818</v>
      </c>
      <c r="M478">
        <v>-0.698409509255143</v>
      </c>
      <c r="N478">
        <f>(Table2[[#This Row],[1W Return vs Nifty]]-AVERAGE(Table2[1W Return vs Nifty]))/_xlfn.STDEV.P(Table2[1W Return vs Nifty])</f>
        <v>0.68408200601650437</v>
      </c>
      <c r="O478">
        <v>4372.1000000000004</v>
      </c>
      <c r="P478">
        <v>4430.6783748457201</v>
      </c>
      <c r="Q478">
        <v>4195.2267620217899</v>
      </c>
      <c r="R478">
        <v>32.775935939983697</v>
      </c>
      <c r="S478" s="1">
        <f>(Table2[[#This Row],[Close Price]]-Table2[[#This Row],[20D EMA]])/Table2[[#This Row],[20D EMA]]</f>
        <v>-3.324489375814834E-2</v>
      </c>
      <c r="T478" s="1">
        <f>(Table2[[#This Row],[Close Price]]-Table2[[#This Row],[50D EMA]])/Table2[[#This Row],[50D EMA]]</f>
        <v>-4.6026445070687635E-2</v>
      </c>
      <c r="U478" s="1">
        <f>(Table2[[#This Row],[Close Price]]-Table2[[#This Row],[200D EMA]])/Table2[[#This Row],[200D EMA]]</f>
        <v>7.5140724843722664E-3</v>
      </c>
      <c r="V478">
        <v>0.80180917308594402</v>
      </c>
      <c r="W478">
        <v>4168</v>
      </c>
      <c r="X478">
        <v>4264.3999999999996</v>
      </c>
      <c r="Y478">
        <v>4165</v>
      </c>
      <c r="Z478">
        <v>4309.95</v>
      </c>
      <c r="AA478">
        <v>4163.1499999999996</v>
      </c>
      <c r="AB478">
        <v>4658.6499999999996</v>
      </c>
      <c r="AC478" s="1">
        <f>(Table2[[#This Row],[Close Price]]/Table2[[#This Row],[Day Low]])-1</f>
        <v>1.4095489443378018E-2</v>
      </c>
      <c r="AD478" s="1">
        <f>(Table2[[#This Row],[Day High]]/Table2[[#This Row],[Close Price]])-1</f>
        <v>8.9075530845210693E-3</v>
      </c>
      <c r="AE478" s="1">
        <f>(Table2[[#This Row],[Close Price]]/Table2[[#This Row],[Current Week Low]])-1</f>
        <v>1.4825930372148965E-2</v>
      </c>
      <c r="AF478" s="1">
        <f>(Table2[[#This Row],[Current Week High]]/Table2[[#This Row],[Close Price]])-1</f>
        <v>1.9684154492222161E-2</v>
      </c>
      <c r="AG478" s="1">
        <f>(Table2[[#This Row],[Close Price]]/Table2[[#This Row],[Current Month Low]])-1</f>
        <v>1.5276893698281446E-2</v>
      </c>
      <c r="AH478" s="1">
        <f>(Table2[[#This Row],[Current Month High]]/Table2[[#This Row],[Close Price]])-1</f>
        <v>0.10218252794700411</v>
      </c>
      <c r="AI478">
        <v>15.8218489383095</v>
      </c>
      <c r="AJ478">
        <v>38.461664455473098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0.03</v>
      </c>
      <c r="AM478" t="s">
        <v>3166</v>
      </c>
      <c r="AN478">
        <v>-3.21</v>
      </c>
      <c r="AO478" t="s">
        <v>3165</v>
      </c>
      <c r="AP478">
        <v>1.0163242980457E-2</v>
      </c>
      <c r="AQ478">
        <f>(Table2[[#This Row],[Sharpe Ratio]]-AVERAGE(Table2[Sharpe Ratio]))/_xlfn.STDEV.P(Table2[Sharpe Ratio])</f>
        <v>-0.59338756542853355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399</v>
      </c>
      <c r="AT478">
        <f>_xlfn.RANK.AVG(Table2[[#This Row],[6M Return vs Nifty Z-Score]],Table2[6M Return vs Nifty Z-Score])</f>
        <v>453</v>
      </c>
      <c r="AU478">
        <f>_xlfn.RANK.AVG(Table2[[#This Row],[Sharpe Ratio Z-Score]],Table2[Sharpe Ratio Z-Score])</f>
        <v>487</v>
      </c>
      <c r="AV478">
        <f>(Table2[[#This Row],[Rank 1Y]]+Table2[[#This Row],[Rank 6M]]+Table2[[#This Row],[Rank Sharpe]])/3</f>
        <v>446.33333333333331</v>
      </c>
    </row>
    <row r="479" spans="1:48" x14ac:dyDescent="0.3">
      <c r="A479" t="s">
        <v>1355</v>
      </c>
      <c r="B479" t="s">
        <v>1356</v>
      </c>
      <c r="C479" t="s">
        <v>3126</v>
      </c>
      <c r="D479" t="s">
        <v>185</v>
      </c>
      <c r="E479">
        <v>7994.5483800000002</v>
      </c>
      <c r="F479">
        <v>523.25</v>
      </c>
      <c r="G479">
        <v>-13.776672590342301</v>
      </c>
      <c r="H479">
        <f>(Table2[[#This Row],[1Y Return vs Nifty]]-AVERAGE(Table2[1Y Return vs Nifty]))/_xlfn.STDEV.P(Table2[1Y Return vs Nifty])</f>
        <v>-0.64159566974525706</v>
      </c>
      <c r="I479">
        <v>-2.3869181179844401</v>
      </c>
      <c r="J479">
        <f>(Table2[[#This Row],[1M Return vs Nifty]]-AVERAGE(Table2[1M Return vs Nifty]))/_xlfn.STDEV.P(Table2[1M Return vs Nifty])</f>
        <v>-9.3817700495470766E-2</v>
      </c>
      <c r="K479">
        <v>-7.0059131324769703</v>
      </c>
      <c r="L479">
        <f>(Table2[[#This Row],[6M Return vs Nifty]]-AVERAGE(Table2[6M Return vs Nifty]))/_xlfn.STDEV.P(Table2[6M Return vs Nifty])</f>
        <v>-0.39428795889669149</v>
      </c>
      <c r="M479">
        <v>-8.7957699049853293</v>
      </c>
      <c r="N479">
        <f>(Table2[[#This Row],[1W Return vs Nifty]]-AVERAGE(Table2[1W Return vs Nifty]))/_xlfn.STDEV.P(Table2[1W Return vs Nifty])</f>
        <v>-0.91047907663809824</v>
      </c>
      <c r="O479">
        <v>566.34</v>
      </c>
      <c r="P479">
        <v>574.31733623672005</v>
      </c>
      <c r="Q479">
        <v>553.98347788506499</v>
      </c>
      <c r="R479">
        <v>22.14874327651</v>
      </c>
      <c r="S479" s="1">
        <f>(Table2[[#This Row],[Close Price]]-Table2[[#This Row],[20D EMA]])/Table2[[#This Row],[20D EMA]]</f>
        <v>-7.6085037256771598E-2</v>
      </c>
      <c r="T479" s="1">
        <f>(Table2[[#This Row],[Close Price]]-Table2[[#This Row],[50D EMA]])/Table2[[#This Row],[50D EMA]]</f>
        <v>-8.8918326184169547E-2</v>
      </c>
      <c r="U479" s="1">
        <f>(Table2[[#This Row],[Close Price]]-Table2[[#This Row],[200D EMA]])/Table2[[#This Row],[200D EMA]]</f>
        <v>-5.5477246365533785E-2</v>
      </c>
      <c r="V479">
        <v>0.53890442252440796</v>
      </c>
      <c r="W479">
        <v>517.1</v>
      </c>
      <c r="X479">
        <v>542</v>
      </c>
      <c r="Y479">
        <v>517.1</v>
      </c>
      <c r="Z479">
        <v>576.70000000000005</v>
      </c>
      <c r="AA479">
        <v>517.1</v>
      </c>
      <c r="AB479">
        <v>601.5</v>
      </c>
      <c r="AC479" s="1">
        <f>(Table2[[#This Row],[Close Price]]/Table2[[#This Row],[Day Low]])-1</f>
        <v>1.1893250821891188E-2</v>
      </c>
      <c r="AD479" s="1">
        <f>(Table2[[#This Row],[Day High]]/Table2[[#This Row],[Close Price]])-1</f>
        <v>3.5833731485905407E-2</v>
      </c>
      <c r="AE479" s="1">
        <f>(Table2[[#This Row],[Close Price]]/Table2[[#This Row],[Current Week Low]])-1</f>
        <v>1.1893250821891188E-2</v>
      </c>
      <c r="AF479" s="1">
        <f>(Table2[[#This Row],[Current Week High]]/Table2[[#This Row],[Close Price]])-1</f>
        <v>0.1021500238891544</v>
      </c>
      <c r="AG479" s="1">
        <f>(Table2[[#This Row],[Close Price]]/Table2[[#This Row],[Current Month Low]])-1</f>
        <v>1.1893250821891188E-2</v>
      </c>
      <c r="AH479" s="1">
        <f>(Table2[[#This Row],[Current Month High]]/Table2[[#This Row],[Close Price]])-1</f>
        <v>0.14954610606784513</v>
      </c>
      <c r="AI479">
        <v>35.269947443860403</v>
      </c>
      <c r="AJ479">
        <v>20.8429561200923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-0.13</v>
      </c>
      <c r="AM479" t="s">
        <v>3165</v>
      </c>
      <c r="AN479">
        <v>-6.84</v>
      </c>
      <c r="AO479" t="s">
        <v>3165</v>
      </c>
      <c r="AP479">
        <v>6.1250914311581001E-2</v>
      </c>
      <c r="AQ479">
        <f>(Table2[[#This Row],[Sharpe Ratio]]-AVERAGE(Table2[Sharpe Ratio]))/_xlfn.STDEV.P(Table2[Sharpe Ratio])</f>
        <v>7.6872773688108275E-3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546</v>
      </c>
      <c r="AT479">
        <f>_xlfn.RANK.AVG(Table2[[#This Row],[6M Return vs Nifty Z-Score]],Table2[6M Return vs Nifty Z-Score])</f>
        <v>452</v>
      </c>
      <c r="AU479">
        <f>_xlfn.RANK.AVG(Table2[[#This Row],[Sharpe Ratio Z-Score]],Table2[Sharpe Ratio Z-Score])</f>
        <v>341</v>
      </c>
      <c r="AV479">
        <f>(Table2[[#This Row],[Rank 1Y]]+Table2[[#This Row],[Rank 6M]]+Table2[[#This Row],[Rank Sharpe]])/3</f>
        <v>446.33333333333331</v>
      </c>
    </row>
    <row r="480" spans="1:48" x14ac:dyDescent="0.3">
      <c r="A480" t="s">
        <v>530</v>
      </c>
      <c r="B480" t="s">
        <v>531</v>
      </c>
      <c r="C480" t="s">
        <v>3120</v>
      </c>
      <c r="D480" t="s">
        <v>34</v>
      </c>
      <c r="E480">
        <v>38811.5862777</v>
      </c>
      <c r="F480">
        <v>50.46</v>
      </c>
      <c r="G480">
        <v>-1.67288028729518</v>
      </c>
      <c r="H480">
        <f>(Table2[[#This Row],[1Y Return vs Nifty]]-AVERAGE(Table2[1Y Return vs Nifty]))/_xlfn.STDEV.P(Table2[1Y Return vs Nifty])</f>
        <v>-0.43440490773910079</v>
      </c>
      <c r="I480">
        <v>-11.019936675466701</v>
      </c>
      <c r="J480">
        <f>(Table2[[#This Row],[1M Return vs Nifty]]-AVERAGE(Table2[1M Return vs Nifty]))/_xlfn.STDEV.P(Table2[1M Return vs Nifty])</f>
        <v>-1.0868764407294684</v>
      </c>
      <c r="K480">
        <v>-31.0105570249858</v>
      </c>
      <c r="L480">
        <f>(Table2[[#This Row],[6M Return vs Nifty]]-AVERAGE(Table2[6M Return vs Nifty]))/_xlfn.STDEV.P(Table2[6M Return vs Nifty])</f>
        <v>-1.2204513260236556</v>
      </c>
      <c r="M480">
        <v>-8.4247759985963402</v>
      </c>
      <c r="N480">
        <f>(Table2[[#This Row],[1W Return vs Nifty]]-AVERAGE(Table2[1W Return vs Nifty]))/_xlfn.STDEV.P(Table2[1W Return vs Nifty])</f>
        <v>-0.83742163370375278</v>
      </c>
      <c r="O480">
        <v>54.99</v>
      </c>
      <c r="P480">
        <v>58.203892505641797</v>
      </c>
      <c r="Q480">
        <v>58.227606923171798</v>
      </c>
      <c r="R480">
        <v>27.381976330596899</v>
      </c>
      <c r="S480" s="1">
        <f>(Table2[[#This Row],[Close Price]]-Table2[[#This Row],[20D EMA]])/Table2[[#This Row],[20D EMA]]</f>
        <v>-8.2378614293507929E-2</v>
      </c>
      <c r="T480" s="1">
        <f>(Table2[[#This Row],[Close Price]]-Table2[[#This Row],[50D EMA]])/Table2[[#This Row],[50D EMA]]</f>
        <v>-0.13304767382853591</v>
      </c>
      <c r="U480" s="1">
        <f>(Table2[[#This Row],[Close Price]]-Table2[[#This Row],[200D EMA]])/Table2[[#This Row],[200D EMA]]</f>
        <v>-0.13340075839662685</v>
      </c>
      <c r="V480">
        <v>1.4551787558192599</v>
      </c>
      <c r="W480">
        <v>47.37</v>
      </c>
      <c r="X480">
        <v>50.93</v>
      </c>
      <c r="Y480">
        <v>47.37</v>
      </c>
      <c r="Z480">
        <v>54.79</v>
      </c>
      <c r="AA480">
        <v>47.37</v>
      </c>
      <c r="AB480">
        <v>60.61</v>
      </c>
      <c r="AC480" s="1">
        <f>(Table2[[#This Row],[Close Price]]/Table2[[#This Row],[Day Low]])-1</f>
        <v>6.5231158961368108E-2</v>
      </c>
      <c r="AD480" s="1">
        <f>(Table2[[#This Row],[Day High]]/Table2[[#This Row],[Close Price]])-1</f>
        <v>9.3143083630597978E-3</v>
      </c>
      <c r="AE480" s="1">
        <f>(Table2[[#This Row],[Close Price]]/Table2[[#This Row],[Current Week Low]])-1</f>
        <v>6.5231158961368108E-2</v>
      </c>
      <c r="AF480" s="1">
        <f>(Table2[[#This Row],[Current Week High]]/Table2[[#This Row],[Close Price]])-1</f>
        <v>8.5810543004359863E-2</v>
      </c>
      <c r="AG480" s="1">
        <f>(Table2[[#This Row],[Close Price]]/Table2[[#This Row],[Current Month Low]])-1</f>
        <v>6.5231158961368108E-2</v>
      </c>
      <c r="AH480" s="1">
        <f>(Table2[[#This Row],[Current Month High]]/Table2[[#This Row],[Close Price]])-1</f>
        <v>0.20114942528735624</v>
      </c>
      <c r="AI480">
        <v>45.659928656361402</v>
      </c>
      <c r="AJ480">
        <v>30.5562742561448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-0.21</v>
      </c>
      <c r="AM480" t="s">
        <v>3165</v>
      </c>
      <c r="AN480">
        <v>-9.6300000000000008</v>
      </c>
      <c r="AO480" t="s">
        <v>3165</v>
      </c>
      <c r="AP480">
        <v>0.105805073493447</v>
      </c>
      <c r="AQ480">
        <f>(Table2[[#This Row],[Sharpe Ratio]]-AVERAGE(Table2[Sharpe Ratio]))/_xlfn.STDEV.P(Table2[Sharpe Ratio])</f>
        <v>0.53189171903598509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452</v>
      </c>
      <c r="AT480">
        <f>_xlfn.RANK.AVG(Table2[[#This Row],[6M Return vs Nifty Z-Score]],Table2[6M Return vs Nifty Z-Score])</f>
        <v>684</v>
      </c>
      <c r="AU480">
        <f>_xlfn.RANK.AVG(Table2[[#This Row],[Sharpe Ratio Z-Score]],Table2[Sharpe Ratio Z-Score])</f>
        <v>204</v>
      </c>
      <c r="AV480">
        <f>(Table2[[#This Row],[Rank 1Y]]+Table2[[#This Row],[Rank 6M]]+Table2[[#This Row],[Rank Sharpe]])/3</f>
        <v>446.66666666666669</v>
      </c>
    </row>
    <row r="481" spans="1:48" x14ac:dyDescent="0.3">
      <c r="A481" t="s">
        <v>1281</v>
      </c>
      <c r="B481" t="s">
        <v>1282</v>
      </c>
      <c r="C481" t="s">
        <v>3124</v>
      </c>
      <c r="D481" t="s">
        <v>258</v>
      </c>
      <c r="E481">
        <v>8750.7691262299995</v>
      </c>
      <c r="F481">
        <v>1334.65</v>
      </c>
      <c r="G481">
        <v>6.1582994340767003</v>
      </c>
      <c r="H481">
        <f>(Table2[[#This Row],[1Y Return vs Nifty]]-AVERAGE(Table2[1Y Return vs Nifty]))/_xlfn.STDEV.P(Table2[1Y Return vs Nifty])</f>
        <v>-0.3003520379232727</v>
      </c>
      <c r="I481">
        <v>2.2524746410166898</v>
      </c>
      <c r="J481">
        <f>(Table2[[#This Row],[1M Return vs Nifty]]-AVERAGE(Table2[1M Return vs Nifty]))/_xlfn.STDEV.P(Table2[1M Return vs Nifty])</f>
        <v>0.43985305418063597</v>
      </c>
      <c r="K481">
        <v>-3.2217464549842401</v>
      </c>
      <c r="L481">
        <f>(Table2[[#This Row],[6M Return vs Nifty]]-AVERAGE(Table2[6M Return vs Nifty]))/_xlfn.STDEV.P(Table2[6M Return vs Nifty])</f>
        <v>-0.26404899771707191</v>
      </c>
      <c r="M481">
        <v>-0.39313943937573398</v>
      </c>
      <c r="N481">
        <f>(Table2[[#This Row],[1W Return vs Nifty]]-AVERAGE(Table2[1W Return vs Nifty]))/_xlfn.STDEV.P(Table2[1W Return vs Nifty])</f>
        <v>0.744196876707654</v>
      </c>
      <c r="O481">
        <v>1363.21</v>
      </c>
      <c r="P481">
        <v>1354.31496072921</v>
      </c>
      <c r="Q481">
        <v>1260.46715593984</v>
      </c>
      <c r="R481">
        <v>40.087492119232799</v>
      </c>
      <c r="S481" s="1">
        <f>(Table2[[#This Row],[Close Price]]-Table2[[#This Row],[20D EMA]])/Table2[[#This Row],[20D EMA]]</f>
        <v>-2.0950550538801758E-2</v>
      </c>
      <c r="T481" s="1">
        <f>(Table2[[#This Row],[Close Price]]-Table2[[#This Row],[50D EMA]])/Table2[[#This Row],[50D EMA]]</f>
        <v>-1.4520227051631814E-2</v>
      </c>
      <c r="U481" s="1">
        <f>(Table2[[#This Row],[Close Price]]-Table2[[#This Row],[200D EMA]])/Table2[[#This Row],[200D EMA]]</f>
        <v>5.8853452635064668E-2</v>
      </c>
      <c r="V481">
        <v>0.51601470306106001</v>
      </c>
      <c r="W481">
        <v>1298.4000000000001</v>
      </c>
      <c r="X481">
        <v>1343.85</v>
      </c>
      <c r="Y481">
        <v>1292</v>
      </c>
      <c r="Z481">
        <v>1387</v>
      </c>
      <c r="AA481">
        <v>1292</v>
      </c>
      <c r="AB481">
        <v>1450</v>
      </c>
      <c r="AC481" s="1">
        <f>(Table2[[#This Row],[Close Price]]/Table2[[#This Row],[Day Low]])-1</f>
        <v>2.7918977202711082E-2</v>
      </c>
      <c r="AD481" s="1">
        <f>(Table2[[#This Row],[Day High]]/Table2[[#This Row],[Close Price]])-1</f>
        <v>6.8931929719400209E-3</v>
      </c>
      <c r="AE481" s="1">
        <f>(Table2[[#This Row],[Close Price]]/Table2[[#This Row],[Current Week Low]])-1</f>
        <v>3.3010835913312775E-2</v>
      </c>
      <c r="AF481" s="1">
        <f>(Table2[[#This Row],[Current Week High]]/Table2[[#This Row],[Close Price]])-1</f>
        <v>3.9223766530551041E-2</v>
      </c>
      <c r="AG481" s="1">
        <f>(Table2[[#This Row],[Close Price]]/Table2[[#This Row],[Current Month Low]])-1</f>
        <v>3.3010835913312775E-2</v>
      </c>
      <c r="AH481" s="1">
        <f>(Table2[[#This Row],[Current Month High]]/Table2[[#This Row],[Close Price]])-1</f>
        <v>8.6427153186228622E-2</v>
      </c>
      <c r="AI481">
        <v>23.9238751732663</v>
      </c>
      <c r="AJ481">
        <v>36.620943801822101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-0.02</v>
      </c>
      <c r="AM481" t="s">
        <v>3165</v>
      </c>
      <c r="AN481">
        <v>-5.32</v>
      </c>
      <c r="AO481" t="s">
        <v>3165</v>
      </c>
      <c r="AQ481">
        <f>(Table2[[#This Row],[Sharpe Ratio]]-AVERAGE(Table2[Sharpe Ratio]))/_xlfn.STDEV.P(Table2[Sharpe Ratio])</f>
        <v>-0.71296376684109852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-9.3314871593152993E-2</v>
      </c>
      <c r="AS481">
        <f>_xlfn.RANK.AVG(Table2[[#This Row],[1Y Return vs Nifty Z-Score]],Table2[1Y Return vs Nifty Z-Score])</f>
        <v>404</v>
      </c>
      <c r="AT481">
        <f>_xlfn.RANK.AVG(Table2[[#This Row],[6M Return vs Nifty Z-Score]],Table2[6M Return vs Nifty Z-Score])</f>
        <v>408</v>
      </c>
      <c r="AU481">
        <f>_xlfn.RANK.AVG(Table2[[#This Row],[Sharpe Ratio Z-Score]],Table2[Sharpe Ratio Z-Score])</f>
        <v>533.5</v>
      </c>
      <c r="AV481">
        <f>(Table2[[#This Row],[Rank 1Y]]+Table2[[#This Row],[Rank 6M]]+Table2[[#This Row],[Rank Sharpe]])/3</f>
        <v>448.5</v>
      </c>
    </row>
    <row r="482" spans="1:48" x14ac:dyDescent="0.3">
      <c r="A482" t="s">
        <v>470</v>
      </c>
      <c r="B482" t="s">
        <v>471</v>
      </c>
      <c r="C482" t="s">
        <v>3120</v>
      </c>
      <c r="D482" t="s">
        <v>34</v>
      </c>
      <c r="E482">
        <v>45887.445837551997</v>
      </c>
      <c r="F482">
        <v>52.86</v>
      </c>
      <c r="G482">
        <v>-2.4983250952840201</v>
      </c>
      <c r="H482">
        <f>(Table2[[#This Row],[1Y Return vs Nifty]]-AVERAGE(Table2[1Y Return vs Nifty]))/_xlfn.STDEV.P(Table2[1Y Return vs Nifty])</f>
        <v>-0.4485347386614455</v>
      </c>
      <c r="I482">
        <v>-5.6249317967984798</v>
      </c>
      <c r="J482">
        <f>(Table2[[#This Row],[1M Return vs Nifty]]-AVERAGE(Table2[1M Return vs Nifty]))/_xlfn.STDEV.P(Table2[1M Return vs Nifty])</f>
        <v>-0.46628739499839844</v>
      </c>
      <c r="K482">
        <v>-26.390450587718199</v>
      </c>
      <c r="L482">
        <f>(Table2[[#This Row],[6M Return vs Nifty]]-AVERAGE(Table2[6M Return vs Nifty]))/_xlfn.STDEV.P(Table2[6M Return vs Nifty])</f>
        <v>-1.0614419815072336</v>
      </c>
      <c r="M482">
        <v>-5.4916515127107903</v>
      </c>
      <c r="N482">
        <f>(Table2[[#This Row],[1W Return vs Nifty]]-AVERAGE(Table2[1W Return vs Nifty]))/_xlfn.STDEV.P(Table2[1W Return vs Nifty])</f>
        <v>-0.259820301022471</v>
      </c>
      <c r="O482">
        <v>57.1</v>
      </c>
      <c r="P482">
        <v>58.681390129475602</v>
      </c>
      <c r="Q482">
        <v>57.822990801491798</v>
      </c>
      <c r="R482">
        <v>24.278928363048301</v>
      </c>
      <c r="S482" s="1">
        <f>(Table2[[#This Row],[Close Price]]-Table2[[#This Row],[20D EMA]])/Table2[[#This Row],[20D EMA]]</f>
        <v>-7.4255691768826654E-2</v>
      </c>
      <c r="T482" s="1">
        <f>(Table2[[#This Row],[Close Price]]-Table2[[#This Row],[50D EMA]])/Table2[[#This Row],[50D EMA]]</f>
        <v>-9.920334396699175E-2</v>
      </c>
      <c r="U482" s="1">
        <f>(Table2[[#This Row],[Close Price]]-Table2[[#This Row],[200D EMA]])/Table2[[#This Row],[200D EMA]]</f>
        <v>-8.58307523132089E-2</v>
      </c>
      <c r="V482">
        <v>0.97667850551799096</v>
      </c>
      <c r="W482">
        <v>50.34</v>
      </c>
      <c r="X482">
        <v>53.78</v>
      </c>
      <c r="Y482">
        <v>50.34</v>
      </c>
      <c r="Z482">
        <v>59.42</v>
      </c>
      <c r="AA482">
        <v>50.34</v>
      </c>
      <c r="AB482">
        <v>60.42</v>
      </c>
      <c r="AC482" s="1">
        <f>(Table2[[#This Row],[Close Price]]/Table2[[#This Row],[Day Low]])-1</f>
        <v>5.0059594755661463E-2</v>
      </c>
      <c r="AD482" s="1">
        <f>(Table2[[#This Row],[Day High]]/Table2[[#This Row],[Close Price]])-1</f>
        <v>1.7404464623533844E-2</v>
      </c>
      <c r="AE482" s="1">
        <f>(Table2[[#This Row],[Close Price]]/Table2[[#This Row],[Current Week Low]])-1</f>
        <v>5.0059594755661463E-2</v>
      </c>
      <c r="AF482" s="1">
        <f>(Table2[[#This Row],[Current Week High]]/Table2[[#This Row],[Close Price]])-1</f>
        <v>0.12410139992432856</v>
      </c>
      <c r="AG482" s="1">
        <f>(Table2[[#This Row],[Close Price]]/Table2[[#This Row],[Current Month Low]])-1</f>
        <v>5.0059594755661463E-2</v>
      </c>
      <c r="AH482" s="1">
        <f>(Table2[[#This Row],[Current Month High]]/Table2[[#This Row],[Close Price]])-1</f>
        <v>0.14301929625425647</v>
      </c>
      <c r="AI482">
        <v>45.478622777147201</v>
      </c>
      <c r="AJ482">
        <v>29.400244798041602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-0.12</v>
      </c>
      <c r="AM482" t="s">
        <v>3165</v>
      </c>
      <c r="AN482">
        <v>-4.2</v>
      </c>
      <c r="AO482" t="s">
        <v>3165</v>
      </c>
      <c r="AP482">
        <v>9.5981105141292003E-2</v>
      </c>
      <c r="AQ482">
        <f>(Table2[[#This Row],[Sharpe Ratio]]-AVERAGE(Table2[Sharpe Ratio]))/_xlfn.STDEV.P(Table2[Sharpe Ratio])</f>
        <v>0.41630727216141789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456</v>
      </c>
      <c r="AT482">
        <f>_xlfn.RANK.AVG(Table2[[#This Row],[6M Return vs Nifty Z-Score]],Table2[6M Return vs Nifty Z-Score])</f>
        <v>656</v>
      </c>
      <c r="AU482">
        <f>_xlfn.RANK.AVG(Table2[[#This Row],[Sharpe Ratio Z-Score]],Table2[Sharpe Ratio Z-Score])</f>
        <v>234</v>
      </c>
      <c r="AV482">
        <f>(Table2[[#This Row],[Rank 1Y]]+Table2[[#This Row],[Rank 6M]]+Table2[[#This Row],[Rank Sharpe]])/3</f>
        <v>448.66666666666669</v>
      </c>
    </row>
    <row r="483" spans="1:48" x14ac:dyDescent="0.3">
      <c r="A483" t="s">
        <v>689</v>
      </c>
      <c r="B483" t="s">
        <v>690</v>
      </c>
      <c r="C483" t="s">
        <v>3131</v>
      </c>
      <c r="D483" t="s">
        <v>275</v>
      </c>
      <c r="E483">
        <v>25543.853912654999</v>
      </c>
      <c r="F483">
        <v>5166.8500000000004</v>
      </c>
      <c r="G483">
        <v>-23.865839888514898</v>
      </c>
      <c r="H483">
        <f>(Table2[[#This Row],[1Y Return vs Nifty]]-AVERAGE(Table2[1Y Return vs Nifty]))/_xlfn.STDEV.P(Table2[1Y Return vs Nifty])</f>
        <v>-0.81430040625909506</v>
      </c>
      <c r="I483">
        <v>2.1556241578253301</v>
      </c>
      <c r="J483">
        <f>(Table2[[#This Row],[1M Return vs Nifty]]-AVERAGE(Table2[1M Return vs Nifty]))/_xlfn.STDEV.P(Table2[1M Return vs Nifty])</f>
        <v>0.42871231375610536</v>
      </c>
      <c r="K483">
        <v>2.95288066627923</v>
      </c>
      <c r="L483">
        <f>(Table2[[#This Row],[6M Return vs Nifty]]-AVERAGE(Table2[6M Return vs Nifty]))/_xlfn.STDEV.P(Table2[6M Return vs Nifty])</f>
        <v>-5.153800375692167E-2</v>
      </c>
      <c r="M483">
        <v>-1.91158516274004</v>
      </c>
      <c r="N483">
        <f>(Table2[[#This Row],[1W Return vs Nifty]]-AVERAGE(Table2[1W Return vs Nifty]))/_xlfn.STDEV.P(Table2[1W Return vs Nifty])</f>
        <v>0.44517913039654888</v>
      </c>
      <c r="O483">
        <v>5330.15</v>
      </c>
      <c r="P483">
        <v>5389.7787253004499</v>
      </c>
      <c r="Q483">
        <v>5284.8630013296197</v>
      </c>
      <c r="R483">
        <v>27.337452892993699</v>
      </c>
      <c r="S483" s="1">
        <f>(Table2[[#This Row],[Close Price]]-Table2[[#This Row],[20D EMA]])/Table2[[#This Row],[20D EMA]]</f>
        <v>-3.063703648114955E-2</v>
      </c>
      <c r="T483" s="1">
        <f>(Table2[[#This Row],[Close Price]]-Table2[[#This Row],[50D EMA]])/Table2[[#This Row],[50D EMA]]</f>
        <v>-4.1361387296659842E-2</v>
      </c>
      <c r="U483" s="1">
        <f>(Table2[[#This Row],[Close Price]]-Table2[[#This Row],[200D EMA]])/Table2[[#This Row],[200D EMA]]</f>
        <v>-2.2330380428012688E-2</v>
      </c>
      <c r="V483">
        <v>0.93260424333399705</v>
      </c>
      <c r="W483">
        <v>5148.1499999999996</v>
      </c>
      <c r="X483">
        <v>5257.05</v>
      </c>
      <c r="Y483">
        <v>5148.1499999999996</v>
      </c>
      <c r="Z483">
        <v>5365</v>
      </c>
      <c r="AA483">
        <v>5074.1000000000004</v>
      </c>
      <c r="AB483">
        <v>5492.6</v>
      </c>
      <c r="AC483" s="1">
        <f>(Table2[[#This Row],[Close Price]]/Table2[[#This Row],[Day Low]])-1</f>
        <v>3.6323727941105499E-3</v>
      </c>
      <c r="AD483" s="1">
        <f>(Table2[[#This Row],[Day High]]/Table2[[#This Row],[Close Price]])-1</f>
        <v>1.7457445058401078E-2</v>
      </c>
      <c r="AE483" s="1">
        <f>(Table2[[#This Row],[Close Price]]/Table2[[#This Row],[Current Week Low]])-1</f>
        <v>3.6323727941105499E-3</v>
      </c>
      <c r="AF483" s="1">
        <f>(Table2[[#This Row],[Current Week High]]/Table2[[#This Row],[Close Price]])-1</f>
        <v>3.8350252087829162E-2</v>
      </c>
      <c r="AG483" s="1">
        <f>(Table2[[#This Row],[Close Price]]/Table2[[#This Row],[Current Month Low]])-1</f>
        <v>1.827910368341179E-2</v>
      </c>
      <c r="AH483" s="1">
        <f>(Table2[[#This Row],[Current Month High]]/Table2[[#This Row],[Close Price]])-1</f>
        <v>6.3046149975323429E-2</v>
      </c>
      <c r="AI483">
        <v>42.253016828435101</v>
      </c>
      <c r="AJ483">
        <v>28.384892533233899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-0.03</v>
      </c>
      <c r="AM483" t="s">
        <v>3165</v>
      </c>
      <c r="AN483">
        <v>0.08</v>
      </c>
      <c r="AO483" t="s">
        <v>3166</v>
      </c>
      <c r="AP483">
        <v>4.0819462002450999E-2</v>
      </c>
      <c r="AQ483">
        <f>(Table2[[#This Row],[Sharpe Ratio]]-AVERAGE(Table2[Sharpe Ratio]))/_xlfn.STDEV.P(Table2[Sharpe Ratio])</f>
        <v>-0.23270011287322467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596</v>
      </c>
      <c r="AT483">
        <f>_xlfn.RANK.AVG(Table2[[#This Row],[6M Return vs Nifty Z-Score]],Table2[6M Return vs Nifty Z-Score])</f>
        <v>345</v>
      </c>
      <c r="AU483">
        <f>_xlfn.RANK.AVG(Table2[[#This Row],[Sharpe Ratio Z-Score]],Table2[Sharpe Ratio Z-Score])</f>
        <v>405</v>
      </c>
      <c r="AV483">
        <f>(Table2[[#This Row],[Rank 1Y]]+Table2[[#This Row],[Rank 6M]]+Table2[[#This Row],[Rank Sharpe]])/3</f>
        <v>448.66666666666669</v>
      </c>
    </row>
    <row r="484" spans="1:48" x14ac:dyDescent="0.3">
      <c r="A484" t="s">
        <v>662</v>
      </c>
      <c r="B484" t="s">
        <v>663</v>
      </c>
      <c r="C484" t="s">
        <v>3120</v>
      </c>
      <c r="D484" t="s">
        <v>545</v>
      </c>
      <c r="E484">
        <v>27195.35290256</v>
      </c>
      <c r="F484">
        <v>836.8</v>
      </c>
      <c r="G484">
        <v>1.1735356974087701</v>
      </c>
      <c r="H484">
        <f>(Table2[[#This Row],[1Y Return vs Nifty]]-AVERAGE(Table2[1Y Return vs Nifty]))/_xlfn.STDEV.P(Table2[1Y Return vs Nifty])</f>
        <v>-0.3856804185797118</v>
      </c>
      <c r="I484">
        <v>-0.53208035077915405</v>
      </c>
      <c r="J484">
        <f>(Table2[[#This Row],[1M Return vs Nifty]]-AVERAGE(Table2[1M Return vs Nifty]))/_xlfn.STDEV.P(Table2[1M Return vs Nifty])</f>
        <v>0.11954484983090241</v>
      </c>
      <c r="K484">
        <v>6.36094645045472</v>
      </c>
      <c r="L484">
        <f>(Table2[[#This Row],[6M Return vs Nifty]]-AVERAGE(Table2[6M Return vs Nifty]))/_xlfn.STDEV.P(Table2[6M Return vs Nifty])</f>
        <v>6.5756762882932335E-2</v>
      </c>
      <c r="M484">
        <v>1.6984465566729401</v>
      </c>
      <c r="N484">
        <f>(Table2[[#This Row],[1W Return vs Nifty]]-AVERAGE(Table2[1W Return vs Nifty]))/_xlfn.STDEV.P(Table2[1W Return vs Nifty])</f>
        <v>1.1560794492164979</v>
      </c>
      <c r="O484">
        <v>854.42</v>
      </c>
      <c r="P484">
        <v>840.55483872539298</v>
      </c>
      <c r="Q484">
        <v>772.85088087679298</v>
      </c>
      <c r="R484">
        <v>39.4638416009929</v>
      </c>
      <c r="S484" s="1">
        <f>(Table2[[#This Row],[Close Price]]-Table2[[#This Row],[20D EMA]])/Table2[[#This Row],[20D EMA]]</f>
        <v>-2.0622176447180549E-2</v>
      </c>
      <c r="T484" s="1">
        <f>(Table2[[#This Row],[Close Price]]-Table2[[#This Row],[50D EMA]])/Table2[[#This Row],[50D EMA]]</f>
        <v>-4.4670954855090955E-3</v>
      </c>
      <c r="U484" s="1">
        <f>(Table2[[#This Row],[Close Price]]-Table2[[#This Row],[200D EMA]])/Table2[[#This Row],[200D EMA]]</f>
        <v>8.2744447480809252E-2</v>
      </c>
      <c r="V484">
        <v>0.454648517622879</v>
      </c>
      <c r="W484">
        <v>826.1</v>
      </c>
      <c r="X484">
        <v>846.8</v>
      </c>
      <c r="Y484">
        <v>826.1</v>
      </c>
      <c r="Z484">
        <v>864.9</v>
      </c>
      <c r="AA484">
        <v>821.9</v>
      </c>
      <c r="AB484">
        <v>898.7</v>
      </c>
      <c r="AC484" s="1">
        <f>(Table2[[#This Row],[Close Price]]/Table2[[#This Row],[Day Low]])-1</f>
        <v>1.2952427066940997E-2</v>
      </c>
      <c r="AD484" s="1">
        <f>(Table2[[#This Row],[Day High]]/Table2[[#This Row],[Close Price]])-1</f>
        <v>1.1950286806883259E-2</v>
      </c>
      <c r="AE484" s="1">
        <f>(Table2[[#This Row],[Close Price]]/Table2[[#This Row],[Current Week Low]])-1</f>
        <v>1.2952427066940997E-2</v>
      </c>
      <c r="AF484" s="1">
        <f>(Table2[[#This Row],[Current Week High]]/Table2[[#This Row],[Close Price]])-1</f>
        <v>3.3580305927342291E-2</v>
      </c>
      <c r="AG484" s="1">
        <f>(Table2[[#This Row],[Close Price]]/Table2[[#This Row],[Current Month Low]])-1</f>
        <v>1.8128726122399241E-2</v>
      </c>
      <c r="AH484" s="1">
        <f>(Table2[[#This Row],[Current Month High]]/Table2[[#This Row],[Close Price]])-1</f>
        <v>7.3972275334608151E-2</v>
      </c>
      <c r="AI484">
        <v>10.2354206500956</v>
      </c>
      <c r="AJ484">
        <v>34.631164025420297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7.0000000000000007E-2</v>
      </c>
      <c r="AM484" t="s">
        <v>3166</v>
      </c>
      <c r="AN484">
        <v>-3.42</v>
      </c>
      <c r="AO484" t="s">
        <v>3165</v>
      </c>
      <c r="AP484">
        <v>-2.0518996764061999E-2</v>
      </c>
      <c r="AQ484">
        <f>(Table2[[#This Row],[Sharpe Ratio]]-AVERAGE(Table2[Sharpe Ratio]))/_xlfn.STDEV.P(Table2[Sharpe Ratio])</f>
        <v>-0.95438116624415004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1.3194771064708455E-3</v>
      </c>
      <c r="AS484">
        <f>_xlfn.RANK.AVG(Table2[[#This Row],[1Y Return vs Nifty Z-Score]],Table2[1Y Return vs Nifty Z-Score])</f>
        <v>432</v>
      </c>
      <c r="AT484">
        <f>_xlfn.RANK.AVG(Table2[[#This Row],[6M Return vs Nifty Z-Score]],Table2[6M Return vs Nifty Z-Score])</f>
        <v>308</v>
      </c>
      <c r="AU484">
        <f>_xlfn.RANK.AVG(Table2[[#This Row],[Sharpe Ratio Z-Score]],Table2[Sharpe Ratio Z-Score])</f>
        <v>611</v>
      </c>
      <c r="AV484">
        <f>(Table2[[#This Row],[Rank 1Y]]+Table2[[#This Row],[Rank 6M]]+Table2[[#This Row],[Rank Sharpe]])/3</f>
        <v>450.33333333333331</v>
      </c>
    </row>
    <row r="485" spans="1:48" x14ac:dyDescent="0.3">
      <c r="A485" t="s">
        <v>1497</v>
      </c>
      <c r="B485" t="s">
        <v>1498</v>
      </c>
      <c r="C485" t="s">
        <v>3137</v>
      </c>
      <c r="D485" t="s">
        <v>1499</v>
      </c>
      <c r="E485">
        <v>6611.6668632000001</v>
      </c>
      <c r="F485">
        <v>863.8</v>
      </c>
      <c r="G485">
        <v>-15.871352841358799</v>
      </c>
      <c r="H485">
        <f>(Table2[[#This Row],[1Y Return vs Nifty]]-AVERAGE(Table2[1Y Return vs Nifty]))/_xlfn.STDEV.P(Table2[1Y Return vs Nifty])</f>
        <v>-0.67745206801293856</v>
      </c>
      <c r="I485">
        <v>-11.6056402282594</v>
      </c>
      <c r="J485">
        <f>(Table2[[#This Row],[1M Return vs Nifty]]-AVERAGE(Table2[1M Return vs Nifty]))/_xlfn.STDEV.P(Table2[1M Return vs Nifty])</f>
        <v>-1.1542500978592551</v>
      </c>
      <c r="K485">
        <v>24.461706443713901</v>
      </c>
      <c r="L485">
        <f>(Table2[[#This Row],[6M Return vs Nifty]]-AVERAGE(Table2[6M Return vs Nifty]))/_xlfn.STDEV.P(Table2[6M Return vs Nifty])</f>
        <v>0.68872725519899725</v>
      </c>
      <c r="M485">
        <v>-4.2627874828472097</v>
      </c>
      <c r="N485">
        <f>(Table2[[#This Row],[1W Return vs Nifty]]-AVERAGE(Table2[1W Return vs Nifty]))/_xlfn.STDEV.P(Table2[1W Return vs Nifty])</f>
        <v>-1.7828014384490685E-2</v>
      </c>
      <c r="O485">
        <v>930.58</v>
      </c>
      <c r="P485">
        <v>940.25673866146496</v>
      </c>
      <c r="Q485">
        <v>855.52126845743601</v>
      </c>
      <c r="R485">
        <v>29.4653151409643</v>
      </c>
      <c r="S485" s="1">
        <f>(Table2[[#This Row],[Close Price]]-Table2[[#This Row],[20D EMA]])/Table2[[#This Row],[20D EMA]]</f>
        <v>-7.1761697006168287E-2</v>
      </c>
      <c r="T485" s="1">
        <f>(Table2[[#This Row],[Close Price]]-Table2[[#This Row],[50D EMA]])/Table2[[#This Row],[50D EMA]]</f>
        <v>-8.1314746832134008E-2</v>
      </c>
      <c r="U485" s="1">
        <f>(Table2[[#This Row],[Close Price]]-Table2[[#This Row],[200D EMA]])/Table2[[#This Row],[200D EMA]]</f>
        <v>9.6768272722092246E-3</v>
      </c>
      <c r="V485">
        <v>0.39013265319144702</v>
      </c>
      <c r="W485">
        <v>855.1</v>
      </c>
      <c r="X485">
        <v>895.1</v>
      </c>
      <c r="Y485">
        <v>850</v>
      </c>
      <c r="Z485">
        <v>935.45</v>
      </c>
      <c r="AA485">
        <v>850</v>
      </c>
      <c r="AB485">
        <v>1017</v>
      </c>
      <c r="AC485" s="1">
        <f>(Table2[[#This Row],[Close Price]]/Table2[[#This Row],[Day Low]])-1</f>
        <v>1.0174248625891558E-2</v>
      </c>
      <c r="AD485" s="1">
        <f>(Table2[[#This Row],[Day High]]/Table2[[#This Row],[Close Price]])-1</f>
        <v>3.6235239638805261E-2</v>
      </c>
      <c r="AE485" s="1">
        <f>(Table2[[#This Row],[Close Price]]/Table2[[#This Row],[Current Week Low]])-1</f>
        <v>1.6235294117646903E-2</v>
      </c>
      <c r="AF485" s="1">
        <f>(Table2[[#This Row],[Current Week High]]/Table2[[#This Row],[Close Price]])-1</f>
        <v>8.2947441537392974E-2</v>
      </c>
      <c r="AG485" s="1">
        <f>(Table2[[#This Row],[Close Price]]/Table2[[#This Row],[Current Month Low]])-1</f>
        <v>1.6235294117646903E-2</v>
      </c>
      <c r="AH485" s="1">
        <f>(Table2[[#This Row],[Current Month High]]/Table2[[#This Row],[Close Price]])-1</f>
        <v>0.17735586941421633</v>
      </c>
      <c r="AI485">
        <v>29.312340819634102</v>
      </c>
      <c r="AJ485">
        <v>46.035502958579798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-0.14000000000000001</v>
      </c>
      <c r="AM485" t="s">
        <v>3165</v>
      </c>
      <c r="AN485">
        <v>-4.51</v>
      </c>
      <c r="AO485" t="s">
        <v>3165</v>
      </c>
      <c r="AP485">
        <v>-5.7338620365229E-2</v>
      </c>
      <c r="AQ485">
        <f>(Table2[[#This Row],[Sharpe Ratio]]-AVERAGE(Table2[Sharpe Ratio]))/_xlfn.STDEV.P(Table2[Sharpe Ratio])</f>
        <v>-1.3875844986975872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553</v>
      </c>
      <c r="AT485">
        <f>_xlfn.RANK.AVG(Table2[[#This Row],[6M Return vs Nifty Z-Score]],Table2[6M Return vs Nifty Z-Score])</f>
        <v>129</v>
      </c>
      <c r="AU485">
        <f>_xlfn.RANK.AVG(Table2[[#This Row],[Sharpe Ratio Z-Score]],Table2[Sharpe Ratio Z-Score])</f>
        <v>673</v>
      </c>
      <c r="AV485">
        <f>(Table2[[#This Row],[Rank 1Y]]+Table2[[#This Row],[Rank 6M]]+Table2[[#This Row],[Rank Sharpe]])/3</f>
        <v>451.66666666666669</v>
      </c>
    </row>
    <row r="486" spans="1:48" x14ac:dyDescent="0.3">
      <c r="A486" t="s">
        <v>986</v>
      </c>
      <c r="B486" t="s">
        <v>987</v>
      </c>
      <c r="C486" t="s">
        <v>3123</v>
      </c>
      <c r="D486" t="s">
        <v>465</v>
      </c>
      <c r="E486">
        <v>14074.48152159</v>
      </c>
      <c r="F486">
        <v>292.85000000000002</v>
      </c>
      <c r="G486">
        <v>-1.41841558260115</v>
      </c>
      <c r="H486">
        <f>(Table2[[#This Row],[1Y Return vs Nifty]]-AVERAGE(Table2[1Y Return vs Nifty]))/_xlfn.STDEV.P(Table2[1Y Return vs Nifty])</f>
        <v>-0.43004902201756912</v>
      </c>
      <c r="I486">
        <v>-16.825909400772002</v>
      </c>
      <c r="J486">
        <f>(Table2[[#This Row],[1M Return vs Nifty]]-AVERAGE(Table2[1M Return vs Nifty]))/_xlfn.STDEV.P(Table2[1M Return vs Nifty])</f>
        <v>-1.7547392423711385</v>
      </c>
      <c r="K486">
        <v>-21.812155319767701</v>
      </c>
      <c r="L486">
        <f>(Table2[[#This Row],[6M Return vs Nifty]]-AVERAGE(Table2[6M Return vs Nifty]))/_xlfn.STDEV.P(Table2[6M Return vs Nifty])</f>
        <v>-0.90387164423379385</v>
      </c>
      <c r="M486">
        <v>-3.4523839714615598</v>
      </c>
      <c r="N486">
        <f>(Table2[[#This Row],[1W Return vs Nifty]]-AVERAGE(Table2[1W Return vs Nifty]))/_xlfn.STDEV.P(Table2[1W Return vs Nifty])</f>
        <v>0.14175953481038056</v>
      </c>
      <c r="O486">
        <v>313.81</v>
      </c>
      <c r="P486">
        <v>327.518383730393</v>
      </c>
      <c r="Q486">
        <v>322.85592385176602</v>
      </c>
      <c r="R486">
        <v>31.243560989110399</v>
      </c>
      <c r="S486" s="1">
        <f>(Table2[[#This Row],[Close Price]]-Table2[[#This Row],[20D EMA]])/Table2[[#This Row],[20D EMA]]</f>
        <v>-6.6792007902871098E-2</v>
      </c>
      <c r="T486" s="1">
        <f>(Table2[[#This Row],[Close Price]]-Table2[[#This Row],[50D EMA]])/Table2[[#This Row],[50D EMA]]</f>
        <v>-0.10585171841508396</v>
      </c>
      <c r="U486" s="1">
        <f>(Table2[[#This Row],[Close Price]]-Table2[[#This Row],[200D EMA]])/Table2[[#This Row],[200D EMA]]</f>
        <v>-9.2939053103893873E-2</v>
      </c>
      <c r="V486">
        <v>1.0828136719224299</v>
      </c>
      <c r="W486">
        <v>279.45</v>
      </c>
      <c r="X486">
        <v>298.7</v>
      </c>
      <c r="Y486">
        <v>279.45</v>
      </c>
      <c r="Z486">
        <v>311.89999999999998</v>
      </c>
      <c r="AA486">
        <v>279.45</v>
      </c>
      <c r="AB486">
        <v>349.9</v>
      </c>
      <c r="AC486" s="1">
        <f>(Table2[[#This Row],[Close Price]]/Table2[[#This Row],[Day Low]])-1</f>
        <v>4.7951332975487704E-2</v>
      </c>
      <c r="AD486" s="1">
        <f>(Table2[[#This Row],[Day High]]/Table2[[#This Row],[Close Price]])-1</f>
        <v>1.9976096977974978E-2</v>
      </c>
      <c r="AE486" s="1">
        <f>(Table2[[#This Row],[Close Price]]/Table2[[#This Row],[Current Week Low]])-1</f>
        <v>4.7951332975487704E-2</v>
      </c>
      <c r="AF486" s="1">
        <f>(Table2[[#This Row],[Current Week High]]/Table2[[#This Row],[Close Price]])-1</f>
        <v>6.5050367082123861E-2</v>
      </c>
      <c r="AG486" s="1">
        <f>(Table2[[#This Row],[Close Price]]/Table2[[#This Row],[Current Month Low]])-1</f>
        <v>4.7951332975487704E-2</v>
      </c>
      <c r="AH486" s="1">
        <f>(Table2[[#This Row],[Current Month High]]/Table2[[#This Row],[Close Price]])-1</f>
        <v>0.1948096295031585</v>
      </c>
      <c r="AI486">
        <v>41.019293153491503</v>
      </c>
      <c r="AJ486">
        <v>35.484617164006401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-0.13</v>
      </c>
      <c r="AM486" t="s">
        <v>3165</v>
      </c>
      <c r="AN486">
        <v>-1.01</v>
      </c>
      <c r="AO486" t="s">
        <v>3165</v>
      </c>
      <c r="AP486">
        <v>7.8115428593639999E-2</v>
      </c>
      <c r="AQ486">
        <f>(Table2[[#This Row],[Sharpe Ratio]]-AVERAGE(Table2[Sharpe Ratio]))/_xlfn.STDEV.P(Table2[Sharpe Ratio])</f>
        <v>0.20610765956318469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449</v>
      </c>
      <c r="AT486">
        <f>_xlfn.RANK.AVG(Table2[[#This Row],[6M Return vs Nifty Z-Score]],Table2[6M Return vs Nifty Z-Score])</f>
        <v>620</v>
      </c>
      <c r="AU486">
        <f>_xlfn.RANK.AVG(Table2[[#This Row],[Sharpe Ratio Z-Score]],Table2[Sharpe Ratio Z-Score])</f>
        <v>288</v>
      </c>
      <c r="AV486">
        <f>(Table2[[#This Row],[Rank 1Y]]+Table2[[#This Row],[Rank 6M]]+Table2[[#This Row],[Rank Sharpe]])/3</f>
        <v>452.33333333333331</v>
      </c>
    </row>
    <row r="487" spans="1:48" x14ac:dyDescent="0.3">
      <c r="A487" t="s">
        <v>2156</v>
      </c>
      <c r="B487" t="s">
        <v>2157</v>
      </c>
      <c r="C487" t="s">
        <v>3118</v>
      </c>
      <c r="D487" t="s">
        <v>67</v>
      </c>
      <c r="E487">
        <v>2709.7972348990002</v>
      </c>
      <c r="F487">
        <v>204.91</v>
      </c>
      <c r="G487">
        <v>-0.51367470662191606</v>
      </c>
      <c r="H487">
        <f>(Table2[[#This Row],[1Y Return vs Nifty]]-AVERAGE(Table2[1Y Return vs Nifty]))/_xlfn.STDEV.P(Table2[1Y Return vs Nifty])</f>
        <v>-0.41456181380886059</v>
      </c>
      <c r="I487">
        <v>-12.26897864725</v>
      </c>
      <c r="J487">
        <f>(Table2[[#This Row],[1M Return vs Nifty]]-AVERAGE(Table2[1M Return vs Nifty]))/_xlfn.STDEV.P(Table2[1M Return vs Nifty])</f>
        <v>-1.230554117169012</v>
      </c>
      <c r="K487">
        <v>-8.5749746585025708</v>
      </c>
      <c r="L487">
        <f>(Table2[[#This Row],[6M Return vs Nifty]]-AVERAGE(Table2[6M Return vs Nifty]))/_xlfn.STDEV.P(Table2[6M Return vs Nifty])</f>
        <v>-0.44829005779786374</v>
      </c>
      <c r="M487">
        <v>-9.9007615384937893</v>
      </c>
      <c r="N487">
        <f>(Table2[[#This Row],[1W Return vs Nifty]]-AVERAGE(Table2[1W Return vs Nifty]))/_xlfn.STDEV.P(Table2[1W Return vs Nifty])</f>
        <v>-1.1280779692822536</v>
      </c>
      <c r="O487">
        <v>221.58</v>
      </c>
      <c r="P487">
        <v>231.50794584996299</v>
      </c>
      <c r="Q487">
        <v>215.11911044351399</v>
      </c>
      <c r="R487">
        <v>32.297991040163197</v>
      </c>
      <c r="S487" s="1">
        <f>(Table2[[#This Row],[Close Price]]-Table2[[#This Row],[20D EMA]])/Table2[[#This Row],[20D EMA]]</f>
        <v>-7.5232421698709334E-2</v>
      </c>
      <c r="T487" s="1">
        <f>(Table2[[#This Row],[Close Price]]-Table2[[#This Row],[50D EMA]])/Table2[[#This Row],[50D EMA]]</f>
        <v>-0.11488999115045817</v>
      </c>
      <c r="U487" s="1">
        <f>(Table2[[#This Row],[Close Price]]-Table2[[#This Row],[200D EMA]])/Table2[[#This Row],[200D EMA]]</f>
        <v>-4.745794282277261E-2</v>
      </c>
      <c r="V487">
        <v>0.389380157605205</v>
      </c>
      <c r="W487">
        <v>197.05</v>
      </c>
      <c r="X487">
        <v>209.22</v>
      </c>
      <c r="Y487">
        <v>196.11</v>
      </c>
      <c r="Z487">
        <v>216.95</v>
      </c>
      <c r="AA487">
        <v>196.11</v>
      </c>
      <c r="AB487">
        <v>246.5</v>
      </c>
      <c r="AC487" s="1">
        <f>(Table2[[#This Row],[Close Price]]/Table2[[#This Row],[Day Low]])-1</f>
        <v>3.9888353209845073E-2</v>
      </c>
      <c r="AD487" s="1">
        <f>(Table2[[#This Row],[Day High]]/Table2[[#This Row],[Close Price]])-1</f>
        <v>2.1033624518081107E-2</v>
      </c>
      <c r="AE487" s="1">
        <f>(Table2[[#This Row],[Close Price]]/Table2[[#This Row],[Current Week Low]])-1</f>
        <v>4.4872775483147054E-2</v>
      </c>
      <c r="AF487" s="1">
        <f>(Table2[[#This Row],[Current Week High]]/Table2[[#This Row],[Close Price]])-1</f>
        <v>5.8757503294128988E-2</v>
      </c>
      <c r="AG487" s="1">
        <f>(Table2[[#This Row],[Close Price]]/Table2[[#This Row],[Current Month Low]])-1</f>
        <v>4.4872775483147054E-2</v>
      </c>
      <c r="AH487" s="1">
        <f>(Table2[[#This Row],[Current Month High]]/Table2[[#This Row],[Close Price]])-1</f>
        <v>0.20296715631252749</v>
      </c>
      <c r="AI487">
        <v>43.258015714216</v>
      </c>
      <c r="AJ487">
        <v>31.859716859716801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-0.17</v>
      </c>
      <c r="AM487" t="s">
        <v>3165</v>
      </c>
      <c r="AN487">
        <v>-6.88</v>
      </c>
      <c r="AO487" t="s">
        <v>3165</v>
      </c>
      <c r="AP487">
        <v>2.4969740818142998E-2</v>
      </c>
      <c r="AQ487">
        <f>(Table2[[#This Row],[Sharpe Ratio]]-AVERAGE(Table2[Sharpe Ratio]))/_xlfn.STDEV.P(Table2[Sharpe Ratio])</f>
        <v>-0.41918089034870221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442</v>
      </c>
      <c r="AT487">
        <f>_xlfn.RANK.AVG(Table2[[#This Row],[6M Return vs Nifty Z-Score]],Table2[6M Return vs Nifty Z-Score])</f>
        <v>473</v>
      </c>
      <c r="AU487">
        <f>_xlfn.RANK.AVG(Table2[[#This Row],[Sharpe Ratio Z-Score]],Table2[Sharpe Ratio Z-Score])</f>
        <v>444</v>
      </c>
      <c r="AV487">
        <f>(Table2[[#This Row],[Rank 1Y]]+Table2[[#This Row],[Rank 6M]]+Table2[[#This Row],[Rank Sharpe]])/3</f>
        <v>453</v>
      </c>
    </row>
    <row r="488" spans="1:48" x14ac:dyDescent="0.3">
      <c r="A488" t="s">
        <v>1317</v>
      </c>
      <c r="B488" t="s">
        <v>1318</v>
      </c>
      <c r="C488" t="s">
        <v>3122</v>
      </c>
      <c r="D488" t="s">
        <v>251</v>
      </c>
      <c r="E488">
        <v>8383.5504572000009</v>
      </c>
      <c r="F488">
        <v>627.85</v>
      </c>
      <c r="G488">
        <v>-25.6825330908949</v>
      </c>
      <c r="H488">
        <f>(Table2[[#This Row],[1Y Return vs Nifty]]-AVERAGE(Table2[1Y Return vs Nifty]))/_xlfn.STDEV.P(Table2[1Y Return vs Nifty])</f>
        <v>-0.84539826712025312</v>
      </c>
      <c r="I488">
        <v>-11.451449642823601</v>
      </c>
      <c r="J488">
        <f>(Table2[[#This Row],[1M Return vs Nifty]]-AVERAGE(Table2[1M Return vs Nifty]))/_xlfn.STDEV.P(Table2[1M Return vs Nifty])</f>
        <v>-1.1365135081010751</v>
      </c>
      <c r="K488">
        <v>-1.9733389813667901</v>
      </c>
      <c r="L488">
        <f>(Table2[[#This Row],[6M Return vs Nifty]]-AVERAGE(Table2[6M Return vs Nifty]))/_xlfn.STDEV.P(Table2[6M Return vs Nifty])</f>
        <v>-0.22108278973795142</v>
      </c>
      <c r="M488">
        <v>-1.1647343321386701</v>
      </c>
      <c r="N488">
        <f>(Table2[[#This Row],[1W Return vs Nifty]]-AVERAGE(Table2[1W Return vs Nifty]))/_xlfn.STDEV.P(Table2[1W Return vs Nifty])</f>
        <v>0.59225165907554678</v>
      </c>
      <c r="O488">
        <v>669.03</v>
      </c>
      <c r="P488">
        <v>680.37620245246501</v>
      </c>
      <c r="Q488">
        <v>644.64704134849001</v>
      </c>
      <c r="R488">
        <v>24.335248394203202</v>
      </c>
      <c r="S488" s="1">
        <f>(Table2[[#This Row],[Close Price]]-Table2[[#This Row],[20D EMA]])/Table2[[#This Row],[20D EMA]]</f>
        <v>-6.155179887299516E-2</v>
      </c>
      <c r="T488" s="1">
        <f>(Table2[[#This Row],[Close Price]]-Table2[[#This Row],[50D EMA]])/Table2[[#This Row],[50D EMA]]</f>
        <v>-7.7201704385207043E-2</v>
      </c>
      <c r="U488" s="1">
        <f>(Table2[[#This Row],[Close Price]]-Table2[[#This Row],[200D EMA]])/Table2[[#This Row],[200D EMA]]</f>
        <v>-2.6056183106577951E-2</v>
      </c>
      <c r="V488">
        <v>0.287177427829099</v>
      </c>
      <c r="W488">
        <v>616.65</v>
      </c>
      <c r="X488">
        <v>641.35</v>
      </c>
      <c r="Y488">
        <v>616.65</v>
      </c>
      <c r="Z488">
        <v>652</v>
      </c>
      <c r="AA488">
        <v>616.65</v>
      </c>
      <c r="AB488">
        <v>704.25</v>
      </c>
      <c r="AC488" s="1">
        <f>(Table2[[#This Row],[Close Price]]/Table2[[#This Row],[Day Low]])-1</f>
        <v>1.8162653044677013E-2</v>
      </c>
      <c r="AD488" s="1">
        <f>(Table2[[#This Row],[Day High]]/Table2[[#This Row],[Close Price]])-1</f>
        <v>2.1501951102970374E-2</v>
      </c>
      <c r="AE488" s="1">
        <f>(Table2[[#This Row],[Close Price]]/Table2[[#This Row],[Current Week Low]])-1</f>
        <v>1.8162653044677013E-2</v>
      </c>
      <c r="AF488" s="1">
        <f>(Table2[[#This Row],[Current Week High]]/Table2[[#This Row],[Close Price]])-1</f>
        <v>3.8464601417536048E-2</v>
      </c>
      <c r="AG488" s="1">
        <f>(Table2[[#This Row],[Close Price]]/Table2[[#This Row],[Current Month Low]])-1</f>
        <v>1.8162653044677013E-2</v>
      </c>
      <c r="AH488" s="1">
        <f>(Table2[[#This Row],[Current Month High]]/Table2[[#This Row],[Close Price]])-1</f>
        <v>0.12168511587162545</v>
      </c>
      <c r="AI488">
        <v>36.179023652146199</v>
      </c>
      <c r="AJ488">
        <v>13.8234227701232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0.02</v>
      </c>
      <c r="AM488" t="s">
        <v>3166</v>
      </c>
      <c r="AN488">
        <v>-5.28</v>
      </c>
      <c r="AO488" t="s">
        <v>3165</v>
      </c>
      <c r="AP488">
        <v>5.1730532242302001E-2</v>
      </c>
      <c r="AQ488">
        <f>(Table2[[#This Row],[Sharpe Ratio]]-AVERAGE(Table2[Sharpe Ratio]))/_xlfn.STDEV.P(Table2[Sharpe Ratio])</f>
        <v>-0.10432530818382624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604</v>
      </c>
      <c r="AT488">
        <f>_xlfn.RANK.AVG(Table2[[#This Row],[6M Return vs Nifty Z-Score]],Table2[6M Return vs Nifty Z-Score])</f>
        <v>396</v>
      </c>
      <c r="AU488">
        <f>_xlfn.RANK.AVG(Table2[[#This Row],[Sharpe Ratio Z-Score]],Table2[Sharpe Ratio Z-Score])</f>
        <v>362</v>
      </c>
      <c r="AV488">
        <f>(Table2[[#This Row],[Rank 1Y]]+Table2[[#This Row],[Rank 6M]]+Table2[[#This Row],[Rank Sharpe]])/3</f>
        <v>454</v>
      </c>
    </row>
    <row r="489" spans="1:48" x14ac:dyDescent="0.3">
      <c r="A489" t="s">
        <v>1234</v>
      </c>
      <c r="B489" t="s">
        <v>1235</v>
      </c>
      <c r="C489" t="s">
        <v>3132</v>
      </c>
      <c r="D489" t="s">
        <v>913</v>
      </c>
      <c r="E489">
        <v>9239.5189583640004</v>
      </c>
      <c r="F489">
        <v>66.91</v>
      </c>
      <c r="G489">
        <v>4.5961858939233498</v>
      </c>
      <c r="H489">
        <f>(Table2[[#This Row],[1Y Return vs Nifty]]-AVERAGE(Table2[1Y Return vs Nifty]))/_xlfn.STDEV.P(Table2[1Y Return vs Nifty])</f>
        <v>-0.32709204523842023</v>
      </c>
      <c r="I489">
        <v>-12.042567787042399</v>
      </c>
      <c r="J489">
        <f>(Table2[[#This Row],[1M Return vs Nifty]]-AVERAGE(Table2[1M Return vs Nifty]))/_xlfn.STDEV.P(Table2[1M Return vs Nifty])</f>
        <v>-1.2045100073230779</v>
      </c>
      <c r="K489">
        <v>-19.2498401140836</v>
      </c>
      <c r="L489">
        <f>(Table2[[#This Row],[6M Return vs Nifty]]-AVERAGE(Table2[6M Return vs Nifty]))/_xlfn.STDEV.P(Table2[6M Return vs Nifty])</f>
        <v>-0.81568491805498067</v>
      </c>
      <c r="M489">
        <v>-6.6633378763167004</v>
      </c>
      <c r="N489">
        <f>(Table2[[#This Row],[1W Return vs Nifty]]-AVERAGE(Table2[1W Return vs Nifty]))/_xlfn.STDEV.P(Table2[1W Return vs Nifty])</f>
        <v>-0.49055295773715296</v>
      </c>
      <c r="O489">
        <v>72.64</v>
      </c>
      <c r="P489">
        <v>75.561033622124199</v>
      </c>
      <c r="Q489">
        <v>74.451881195436698</v>
      </c>
      <c r="R489">
        <v>22.382628328062101</v>
      </c>
      <c r="S489" s="1">
        <f>(Table2[[#This Row],[Close Price]]-Table2[[#This Row],[20D EMA]])/Table2[[#This Row],[20D EMA]]</f>
        <v>-7.8882158590308421E-2</v>
      </c>
      <c r="T489" s="1">
        <f>(Table2[[#This Row],[Close Price]]-Table2[[#This Row],[50D EMA]])/Table2[[#This Row],[50D EMA]]</f>
        <v>-0.11449067339903604</v>
      </c>
      <c r="U489" s="1">
        <f>(Table2[[#This Row],[Close Price]]-Table2[[#This Row],[200D EMA]])/Table2[[#This Row],[200D EMA]]</f>
        <v>-0.10129873247445839</v>
      </c>
      <c r="V489">
        <v>0.39300564651647002</v>
      </c>
      <c r="W489">
        <v>64.62</v>
      </c>
      <c r="X489">
        <v>68</v>
      </c>
      <c r="Y489">
        <v>64.62</v>
      </c>
      <c r="Z489">
        <v>72.34</v>
      </c>
      <c r="AA489">
        <v>64.62</v>
      </c>
      <c r="AB489">
        <v>77.45</v>
      </c>
      <c r="AC489" s="1">
        <f>(Table2[[#This Row],[Close Price]]/Table2[[#This Row],[Day Low]])-1</f>
        <v>3.5437944908696783E-2</v>
      </c>
      <c r="AD489" s="1">
        <f>(Table2[[#This Row],[Day High]]/Table2[[#This Row],[Close Price]])-1</f>
        <v>1.6290539530712911E-2</v>
      </c>
      <c r="AE489" s="1">
        <f>(Table2[[#This Row],[Close Price]]/Table2[[#This Row],[Current Week Low]])-1</f>
        <v>3.5437944908696783E-2</v>
      </c>
      <c r="AF489" s="1">
        <f>(Table2[[#This Row],[Current Week High]]/Table2[[#This Row],[Close Price]])-1</f>
        <v>8.1153788671349592E-2</v>
      </c>
      <c r="AG489" s="1">
        <f>(Table2[[#This Row],[Close Price]]/Table2[[#This Row],[Current Month Low]])-1</f>
        <v>3.5437944908696783E-2</v>
      </c>
      <c r="AH489" s="1">
        <f>(Table2[[#This Row],[Current Month High]]/Table2[[#This Row],[Close Price]])-1</f>
        <v>0.15752503362726067</v>
      </c>
      <c r="AI489">
        <v>41.757584815423698</v>
      </c>
      <c r="AJ489">
        <v>38.530020703933701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</v>
      </c>
      <c r="AM489">
        <v>0</v>
      </c>
      <c r="AN489">
        <v>-3.5</v>
      </c>
      <c r="AO489" t="s">
        <v>3165</v>
      </c>
      <c r="AP489">
        <v>5.5316560134763999E-2</v>
      </c>
      <c r="AQ489">
        <f>(Table2[[#This Row],[Sharpe Ratio]]-AVERAGE(Table2[Sharpe Ratio]))/_xlfn.STDEV.P(Table2[Sharpe Ratio])</f>
        <v>-6.2133697261538681E-2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413</v>
      </c>
      <c r="AT489">
        <f>_xlfn.RANK.AVG(Table2[[#This Row],[6M Return vs Nifty Z-Score]],Table2[6M Return vs Nifty Z-Score])</f>
        <v>598</v>
      </c>
      <c r="AU489">
        <f>_xlfn.RANK.AVG(Table2[[#This Row],[Sharpe Ratio Z-Score]],Table2[Sharpe Ratio Z-Score])</f>
        <v>352</v>
      </c>
      <c r="AV489">
        <f>(Table2[[#This Row],[Rank 1Y]]+Table2[[#This Row],[Rank 6M]]+Table2[[#This Row],[Rank Sharpe]])/3</f>
        <v>454.33333333333331</v>
      </c>
    </row>
    <row r="490" spans="1:48" x14ac:dyDescent="0.3">
      <c r="A490" t="s">
        <v>463</v>
      </c>
      <c r="B490" t="s">
        <v>464</v>
      </c>
      <c r="C490" t="s">
        <v>3120</v>
      </c>
      <c r="D490" t="s">
        <v>465</v>
      </c>
      <c r="E490">
        <v>47442.948931890001</v>
      </c>
      <c r="F490">
        <v>745.1</v>
      </c>
      <c r="G490">
        <v>-46.063924387050697</v>
      </c>
      <c r="H490">
        <f>(Table2[[#This Row],[1Y Return vs Nifty]]-AVERAGE(Table2[1Y Return vs Nifty]))/_xlfn.STDEV.P(Table2[1Y Return vs Nifty])</f>
        <v>-1.1942836319437278</v>
      </c>
      <c r="I490">
        <v>8.6585392674342501</v>
      </c>
      <c r="J490">
        <f>(Table2[[#This Row],[1M Return vs Nifty]]-AVERAGE(Table2[1M Return vs Nifty]))/_xlfn.STDEV.P(Table2[1M Return vs Nifty])</f>
        <v>1.1767446090185649</v>
      </c>
      <c r="K490">
        <v>85.452468843840904</v>
      </c>
      <c r="L490">
        <f>(Table2[[#This Row],[6M Return vs Nifty]]-AVERAGE(Table2[6M Return vs Nifty]))/_xlfn.STDEV.P(Table2[6M Return vs Nifty])</f>
        <v>2.7878349884261637</v>
      </c>
      <c r="M490">
        <v>-3.7104706331099502</v>
      </c>
      <c r="N490">
        <f>(Table2[[#This Row],[1W Return vs Nifty]]-AVERAGE(Table2[1W Return vs Nifty]))/_xlfn.STDEV.P(Table2[1W Return vs Nifty])</f>
        <v>9.093618911444544E-2</v>
      </c>
      <c r="O490">
        <v>705.83</v>
      </c>
      <c r="P490">
        <v>650.65587437436795</v>
      </c>
      <c r="Q490">
        <v>570.82496209290605</v>
      </c>
      <c r="R490">
        <v>59.031542550998601</v>
      </c>
      <c r="S490" s="1">
        <f>(Table2[[#This Row],[Close Price]]-Table2[[#This Row],[20D EMA]])/Table2[[#This Row],[20D EMA]]</f>
        <v>5.5636626383123389E-2</v>
      </c>
      <c r="T490" s="1">
        <f>(Table2[[#This Row],[Close Price]]-Table2[[#This Row],[50D EMA]])/Table2[[#This Row],[50D EMA]]</f>
        <v>0.14515219080507638</v>
      </c>
      <c r="U490" s="1">
        <f>(Table2[[#This Row],[Close Price]]-Table2[[#This Row],[200D EMA]])/Table2[[#This Row],[200D EMA]]</f>
        <v>0.30530381374374688</v>
      </c>
      <c r="V490">
        <v>1.2046980931345499</v>
      </c>
      <c r="W490">
        <v>700.6</v>
      </c>
      <c r="X490">
        <v>771.7</v>
      </c>
      <c r="Y490">
        <v>669.8</v>
      </c>
      <c r="Z490">
        <v>771.7</v>
      </c>
      <c r="AA490">
        <v>637.1</v>
      </c>
      <c r="AB490">
        <v>772.85</v>
      </c>
      <c r="AC490" s="1">
        <f>(Table2[[#This Row],[Close Price]]/Table2[[#This Row],[Day Low]])-1</f>
        <v>6.3516985441050444E-2</v>
      </c>
      <c r="AD490" s="1">
        <f>(Table2[[#This Row],[Day High]]/Table2[[#This Row],[Close Price]])-1</f>
        <v>3.5699906052878871E-2</v>
      </c>
      <c r="AE490" s="1">
        <f>(Table2[[#This Row],[Close Price]]/Table2[[#This Row],[Current Week Low]])-1</f>
        <v>0.11242161839355047</v>
      </c>
      <c r="AF490" s="1">
        <f>(Table2[[#This Row],[Current Week High]]/Table2[[#This Row],[Close Price]])-1</f>
        <v>3.5699906052878871E-2</v>
      </c>
      <c r="AG490" s="1">
        <f>(Table2[[#This Row],[Close Price]]/Table2[[#This Row],[Current Month Low]])-1</f>
        <v>0.16951812902213148</v>
      </c>
      <c r="AH490" s="1">
        <f>(Table2[[#This Row],[Current Month High]]/Table2[[#This Row],[Close Price]])-1</f>
        <v>3.7243323043886667E-2</v>
      </c>
      <c r="AI490">
        <v>33.136491746074299</v>
      </c>
      <c r="AJ490">
        <v>140.35483870967701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0.36</v>
      </c>
      <c r="AM490" t="s">
        <v>3166</v>
      </c>
      <c r="AN490">
        <v>14.31</v>
      </c>
      <c r="AO490" t="s">
        <v>3166</v>
      </c>
      <c r="AP490">
        <v>-4.5160193163530003E-2</v>
      </c>
      <c r="AQ490">
        <f>(Table2[[#This Row],[Sharpe Ratio]]-AVERAGE(Table2[Sharpe Ratio]))/_xlfn.STDEV.P(Table2[Sharpe Ratio])</f>
        <v>-1.2442985350776228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1.6169336195378232</v>
      </c>
      <c r="AS490">
        <f>_xlfn.RANK.AVG(Table2[[#This Row],[1Y Return vs Nifty Z-Score]],Table2[1Y Return vs Nifty Z-Score])</f>
        <v>700</v>
      </c>
      <c r="AT490">
        <f>_xlfn.RANK.AVG(Table2[[#This Row],[6M Return vs Nifty Z-Score]],Table2[6M Return vs Nifty Z-Score])</f>
        <v>14</v>
      </c>
      <c r="AU490">
        <f>_xlfn.RANK.AVG(Table2[[#This Row],[Sharpe Ratio Z-Score]],Table2[Sharpe Ratio Z-Score])</f>
        <v>651</v>
      </c>
      <c r="AV490">
        <f>(Table2[[#This Row],[Rank 1Y]]+Table2[[#This Row],[Rank 6M]]+Table2[[#This Row],[Rank Sharpe]])/3</f>
        <v>455</v>
      </c>
    </row>
    <row r="491" spans="1:48" x14ac:dyDescent="0.3">
      <c r="A491" t="s">
        <v>431</v>
      </c>
      <c r="B491" t="s">
        <v>432</v>
      </c>
      <c r="C491" t="s">
        <v>3120</v>
      </c>
      <c r="D491" t="s">
        <v>34</v>
      </c>
      <c r="E491">
        <v>52056.241898303997</v>
      </c>
      <c r="F491">
        <v>43.54</v>
      </c>
      <c r="G491">
        <v>-4.9384325788697803</v>
      </c>
      <c r="H491">
        <f>(Table2[[#This Row],[1Y Return vs Nifty]]-AVERAGE(Table2[1Y Return vs Nifty]))/_xlfn.STDEV.P(Table2[1Y Return vs Nifty])</f>
        <v>-0.49030410451331835</v>
      </c>
      <c r="I491">
        <v>-3.9395007118839702</v>
      </c>
      <c r="J491">
        <f>(Table2[[#This Row],[1M Return vs Nifty]]-AVERAGE(Table2[1M Return vs Nifty]))/_xlfn.STDEV.P(Table2[1M Return vs Nifty])</f>
        <v>-0.27241174666149143</v>
      </c>
      <c r="K491">
        <v>-29.935282741934198</v>
      </c>
      <c r="L491">
        <f>(Table2[[#This Row],[6M Return vs Nifty]]-AVERAGE(Table2[6M Return vs Nifty]))/_xlfn.STDEV.P(Table2[6M Return vs Nifty])</f>
        <v>-1.1834438108841299</v>
      </c>
      <c r="M491">
        <v>-1.3391184283792601</v>
      </c>
      <c r="N491">
        <f>(Table2[[#This Row],[1W Return vs Nifty]]-AVERAGE(Table2[1W Return vs Nifty]))/_xlfn.STDEV.P(Table2[1W Return vs Nifty])</f>
        <v>0.5579113210259069</v>
      </c>
      <c r="O491">
        <v>46.04</v>
      </c>
      <c r="P491">
        <v>48.281488509820797</v>
      </c>
      <c r="Q491">
        <v>49.073028789097698</v>
      </c>
      <c r="R491">
        <v>29.1670034180651</v>
      </c>
      <c r="S491" s="1">
        <f>(Table2[[#This Row],[Close Price]]-Table2[[#This Row],[20D EMA]])/Table2[[#This Row],[20D EMA]]</f>
        <v>-5.4300608166811468E-2</v>
      </c>
      <c r="T491" s="1">
        <f>(Table2[[#This Row],[Close Price]]-Table2[[#This Row],[50D EMA]])/Table2[[#This Row],[50D EMA]]</f>
        <v>-9.8205102124313035E-2</v>
      </c>
      <c r="U491" s="1">
        <f>(Table2[[#This Row],[Close Price]]-Table2[[#This Row],[200D EMA]])/Table2[[#This Row],[200D EMA]]</f>
        <v>-0.1127509127850479</v>
      </c>
      <c r="V491">
        <v>0.86899164115996197</v>
      </c>
      <c r="W491">
        <v>41.83</v>
      </c>
      <c r="X491">
        <v>44.35</v>
      </c>
      <c r="Y491">
        <v>41.83</v>
      </c>
      <c r="Z491">
        <v>48.43</v>
      </c>
      <c r="AA491">
        <v>41.83</v>
      </c>
      <c r="AB491">
        <v>48.54</v>
      </c>
      <c r="AC491" s="1">
        <f>(Table2[[#This Row],[Close Price]]/Table2[[#This Row],[Day Low]])-1</f>
        <v>4.0879751374611528E-2</v>
      </c>
      <c r="AD491" s="1">
        <f>(Table2[[#This Row],[Day High]]/Table2[[#This Row],[Close Price]])-1</f>
        <v>1.8603582912264605E-2</v>
      </c>
      <c r="AE491" s="1">
        <f>(Table2[[#This Row],[Close Price]]/Table2[[#This Row],[Current Week Low]])-1</f>
        <v>4.0879751374611528E-2</v>
      </c>
      <c r="AF491" s="1">
        <f>(Table2[[#This Row],[Current Week High]]/Table2[[#This Row],[Close Price]])-1</f>
        <v>0.11231051906293055</v>
      </c>
      <c r="AG491" s="1">
        <f>(Table2[[#This Row],[Close Price]]/Table2[[#This Row],[Current Month Low]])-1</f>
        <v>4.0879751374611528E-2</v>
      </c>
      <c r="AH491" s="1">
        <f>(Table2[[#This Row],[Current Month High]]/Table2[[#This Row],[Close Price]])-1</f>
        <v>0.11483693155718888</v>
      </c>
      <c r="AI491">
        <v>62.264584290307702</v>
      </c>
      <c r="AJ491">
        <v>25.294964028776899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-0.18</v>
      </c>
      <c r="AM491" t="s">
        <v>3165</v>
      </c>
      <c r="AN491">
        <v>-2.29</v>
      </c>
      <c r="AO491" t="s">
        <v>3165</v>
      </c>
      <c r="AP491">
        <v>0.10383300841910401</v>
      </c>
      <c r="AQ491">
        <f>(Table2[[#This Row],[Sharpe Ratio]]-AVERAGE(Table2[Sharpe Ratio]))/_xlfn.STDEV.P(Table2[Sharpe Ratio])</f>
        <v>0.50868927755330395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478</v>
      </c>
      <c r="AT491">
        <f>_xlfn.RANK.AVG(Table2[[#This Row],[6M Return vs Nifty Z-Score]],Table2[6M Return vs Nifty Z-Score])</f>
        <v>678</v>
      </c>
      <c r="AU491">
        <f>_xlfn.RANK.AVG(Table2[[#This Row],[Sharpe Ratio Z-Score]],Table2[Sharpe Ratio Z-Score])</f>
        <v>211</v>
      </c>
      <c r="AV491">
        <f>(Table2[[#This Row],[Rank 1Y]]+Table2[[#This Row],[Rank 6M]]+Table2[[#This Row],[Rank Sharpe]])/3</f>
        <v>455.66666666666669</v>
      </c>
    </row>
    <row r="492" spans="1:48" x14ac:dyDescent="0.3">
      <c r="A492" t="s">
        <v>745</v>
      </c>
      <c r="B492" t="s">
        <v>746</v>
      </c>
      <c r="C492" t="s">
        <v>3134</v>
      </c>
      <c r="D492" t="s">
        <v>166</v>
      </c>
      <c r="E492">
        <v>22353.358066199999</v>
      </c>
      <c r="F492">
        <v>7592.4</v>
      </c>
      <c r="G492">
        <v>-7.9359084964714999</v>
      </c>
      <c r="H492">
        <f>(Table2[[#This Row],[1Y Return vs Nifty]]-AVERAGE(Table2[1Y Return vs Nifty]))/_xlfn.STDEV.P(Table2[1Y Return vs Nifty])</f>
        <v>-0.54161441320943293</v>
      </c>
      <c r="I492">
        <v>2.2371948696336501</v>
      </c>
      <c r="J492">
        <f>(Table2[[#This Row],[1M Return vs Nifty]]-AVERAGE(Table2[1M Return vs Nifty]))/_xlfn.STDEV.P(Table2[1M Return vs Nifty])</f>
        <v>0.43809541744909508</v>
      </c>
      <c r="K492">
        <v>19.278255973862599</v>
      </c>
      <c r="L492">
        <f>(Table2[[#This Row],[6M Return vs Nifty]]-AVERAGE(Table2[6M Return vs Nifty]))/_xlfn.STDEV.P(Table2[6M Return vs Nifty])</f>
        <v>0.51032940382138936</v>
      </c>
      <c r="M492">
        <v>-2.68586440245338</v>
      </c>
      <c r="N492">
        <f>(Table2[[#This Row],[1W Return vs Nifty]]-AVERAGE(Table2[1W Return vs Nifty]))/_xlfn.STDEV.P(Table2[1W Return vs Nifty])</f>
        <v>0.29270530159113706</v>
      </c>
      <c r="O492">
        <v>7736.36</v>
      </c>
      <c r="P492">
        <v>7677.0187530175099</v>
      </c>
      <c r="Q492">
        <v>7090.1261285813098</v>
      </c>
      <c r="R492">
        <v>41.994834672642497</v>
      </c>
      <c r="S492" s="1">
        <f>(Table2[[#This Row],[Close Price]]-Table2[[#This Row],[20D EMA]])/Table2[[#This Row],[20D EMA]]</f>
        <v>-1.8608234363447416E-2</v>
      </c>
      <c r="T492" s="1">
        <f>(Table2[[#This Row],[Close Price]]-Table2[[#This Row],[50D EMA]])/Table2[[#This Row],[50D EMA]]</f>
        <v>-1.1022345488507529E-2</v>
      </c>
      <c r="U492" s="1">
        <f>(Table2[[#This Row],[Close Price]]-Table2[[#This Row],[200D EMA]])/Table2[[#This Row],[200D EMA]]</f>
        <v>7.0841316827066333E-2</v>
      </c>
      <c r="V492">
        <v>0.88446747859566799</v>
      </c>
      <c r="W492">
        <v>7402.05</v>
      </c>
      <c r="X492">
        <v>7717.95</v>
      </c>
      <c r="Y492">
        <v>7386.8</v>
      </c>
      <c r="Z492">
        <v>7834.85</v>
      </c>
      <c r="AA492">
        <v>7386.8</v>
      </c>
      <c r="AB492">
        <v>8180</v>
      </c>
      <c r="AC492" s="1">
        <f>(Table2[[#This Row],[Close Price]]/Table2[[#This Row],[Day Low]])-1</f>
        <v>2.5715848987780232E-2</v>
      </c>
      <c r="AD492" s="1">
        <f>(Table2[[#This Row],[Day High]]/Table2[[#This Row],[Close Price]])-1</f>
        <v>1.6536273115220546E-2</v>
      </c>
      <c r="AE492" s="1">
        <f>(Table2[[#This Row],[Close Price]]/Table2[[#This Row],[Current Week Low]])-1</f>
        <v>2.7833432609519537E-2</v>
      </c>
      <c r="AF492" s="1">
        <f>(Table2[[#This Row],[Current Week High]]/Table2[[#This Row],[Close Price]])-1</f>
        <v>3.1933249038512246E-2</v>
      </c>
      <c r="AG492" s="1">
        <f>(Table2[[#This Row],[Close Price]]/Table2[[#This Row],[Current Month Low]])-1</f>
        <v>2.7833432609519537E-2</v>
      </c>
      <c r="AH492" s="1">
        <f>(Table2[[#This Row],[Current Month High]]/Table2[[#This Row],[Close Price]])-1</f>
        <v>7.7393182656340542E-2</v>
      </c>
      <c r="AI492">
        <v>7.7393182656340498</v>
      </c>
      <c r="AJ492">
        <v>46.717296153511597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0.01</v>
      </c>
      <c r="AM492" t="s">
        <v>3166</v>
      </c>
      <c r="AN492">
        <v>1.05</v>
      </c>
      <c r="AO492" t="s">
        <v>3166</v>
      </c>
      <c r="AP492">
        <v>-8.3467750741642005E-2</v>
      </c>
      <c r="AQ492">
        <f>(Table2[[#This Row],[Sharpe Ratio]]-AVERAGE(Table2[Sharpe Ratio]))/_xlfn.STDEV.P(Table2[Sharpe Ratio])</f>
        <v>-1.6950082376196134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-0.99549252796742504</v>
      </c>
      <c r="AS492">
        <f>_xlfn.RANK.AVG(Table2[[#This Row],[1Y Return vs Nifty Z-Score]],Table2[1Y Return vs Nifty Z-Score])</f>
        <v>498</v>
      </c>
      <c r="AT492">
        <f>_xlfn.RANK.AVG(Table2[[#This Row],[6M Return vs Nifty Z-Score]],Table2[6M Return vs Nifty Z-Score])</f>
        <v>173</v>
      </c>
      <c r="AU492">
        <f>_xlfn.RANK.AVG(Table2[[#This Row],[Sharpe Ratio Z-Score]],Table2[Sharpe Ratio Z-Score])</f>
        <v>700</v>
      </c>
      <c r="AV492">
        <f>(Table2[[#This Row],[Rank 1Y]]+Table2[[#This Row],[Rank 6M]]+Table2[[#This Row],[Rank Sharpe]])/3</f>
        <v>457</v>
      </c>
    </row>
    <row r="493" spans="1:48" x14ac:dyDescent="0.3">
      <c r="A493" t="s">
        <v>962</v>
      </c>
      <c r="B493" t="s">
        <v>963</v>
      </c>
      <c r="C493" t="s">
        <v>3134</v>
      </c>
      <c r="D493" t="s">
        <v>454</v>
      </c>
      <c r="E493">
        <v>14822.258797439999</v>
      </c>
      <c r="F493">
        <v>4834.3999999999996</v>
      </c>
      <c r="G493">
        <v>-22.941609307679801</v>
      </c>
      <c r="H493">
        <f>(Table2[[#This Row],[1Y Return vs Nifty]]-AVERAGE(Table2[1Y Return vs Nifty]))/_xlfn.STDEV.P(Table2[1Y Return vs Nifty])</f>
        <v>-0.79847957643004974</v>
      </c>
      <c r="I493">
        <v>-2.1873487765662798</v>
      </c>
      <c r="J493">
        <f>(Table2[[#This Row],[1M Return vs Nifty]]-AVERAGE(Table2[1M Return vs Nifty]))/_xlfn.STDEV.P(Table2[1M Return vs Nifty])</f>
        <v>-7.0861178688126789E-2</v>
      </c>
      <c r="K493">
        <v>2.5116641877527699</v>
      </c>
      <c r="L493">
        <f>(Table2[[#This Row],[6M Return vs Nifty]]-AVERAGE(Table2[6M Return vs Nifty]))/_xlfn.STDEV.P(Table2[6M Return vs Nifty])</f>
        <v>-6.6723269289857876E-2</v>
      </c>
      <c r="M493">
        <v>-5.0402268555660896</v>
      </c>
      <c r="N493">
        <f>(Table2[[#This Row],[1W Return vs Nifty]]-AVERAGE(Table2[1W Return vs Nifty]))/_xlfn.STDEV.P(Table2[1W Return vs Nifty])</f>
        <v>-0.17092414784973997</v>
      </c>
      <c r="O493">
        <v>5103.08</v>
      </c>
      <c r="P493">
        <v>5176.9280327230899</v>
      </c>
      <c r="Q493">
        <v>4930.0441401838898</v>
      </c>
      <c r="R493">
        <v>28.612896861482</v>
      </c>
      <c r="S493" s="1">
        <f>(Table2[[#This Row],[Close Price]]-Table2[[#This Row],[20D EMA]])/Table2[[#This Row],[20D EMA]]</f>
        <v>-5.2650556134726537E-2</v>
      </c>
      <c r="T493" s="1">
        <f>(Table2[[#This Row],[Close Price]]-Table2[[#This Row],[50D EMA]])/Table2[[#This Row],[50D EMA]]</f>
        <v>-6.6164341199643609E-2</v>
      </c>
      <c r="U493" s="1">
        <f>(Table2[[#This Row],[Close Price]]-Table2[[#This Row],[200D EMA]])/Table2[[#This Row],[200D EMA]]</f>
        <v>-1.9400260416395105E-2</v>
      </c>
      <c r="V493">
        <v>0.56090887537497003</v>
      </c>
      <c r="W493">
        <v>4710.1000000000004</v>
      </c>
      <c r="X493">
        <v>4949.8999999999996</v>
      </c>
      <c r="Y493">
        <v>4710.1000000000004</v>
      </c>
      <c r="Z493">
        <v>5085.05</v>
      </c>
      <c r="AA493">
        <v>4710.1000000000004</v>
      </c>
      <c r="AB493">
        <v>5359</v>
      </c>
      <c r="AC493" s="1">
        <f>(Table2[[#This Row],[Close Price]]/Table2[[#This Row],[Day Low]])-1</f>
        <v>2.6390097874779528E-2</v>
      </c>
      <c r="AD493" s="1">
        <f>(Table2[[#This Row],[Day High]]/Table2[[#This Row],[Close Price]])-1</f>
        <v>2.3891279165977108E-2</v>
      </c>
      <c r="AE493" s="1">
        <f>(Table2[[#This Row],[Close Price]]/Table2[[#This Row],[Current Week Low]])-1</f>
        <v>2.6390097874779528E-2</v>
      </c>
      <c r="AF493" s="1">
        <f>(Table2[[#This Row],[Current Week High]]/Table2[[#This Row],[Close Price]])-1</f>
        <v>5.1847178553698692E-2</v>
      </c>
      <c r="AG493" s="1">
        <f>(Table2[[#This Row],[Close Price]]/Table2[[#This Row],[Current Month Low]])-1</f>
        <v>2.6390097874779528E-2</v>
      </c>
      <c r="AH493" s="1">
        <f>(Table2[[#This Row],[Current Month High]]/Table2[[#This Row],[Close Price]])-1</f>
        <v>0.1085139831209665</v>
      </c>
      <c r="AI493">
        <v>23.259349660764499</v>
      </c>
      <c r="AJ493">
        <v>20.228798806267001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-0.04</v>
      </c>
      <c r="AM493" t="s">
        <v>3165</v>
      </c>
      <c r="AN493">
        <v>-3.65</v>
      </c>
      <c r="AO493" t="s">
        <v>3165</v>
      </c>
      <c r="AP493">
        <v>2.8790578079762E-2</v>
      </c>
      <c r="AQ493">
        <f>(Table2[[#This Row],[Sharpe Ratio]]-AVERAGE(Table2[Sharpe Ratio]))/_xlfn.STDEV.P(Table2[Sharpe Ratio])</f>
        <v>-0.37422661671394525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590</v>
      </c>
      <c r="AT493">
        <f>_xlfn.RANK.AVG(Table2[[#This Row],[6M Return vs Nifty Z-Score]],Table2[6M Return vs Nifty Z-Score])</f>
        <v>352</v>
      </c>
      <c r="AU493">
        <f>_xlfn.RANK.AVG(Table2[[#This Row],[Sharpe Ratio Z-Score]],Table2[Sharpe Ratio Z-Score])</f>
        <v>431</v>
      </c>
      <c r="AV493">
        <f>(Table2[[#This Row],[Rank 1Y]]+Table2[[#This Row],[Rank 6M]]+Table2[[#This Row],[Rank Sharpe]])/3</f>
        <v>457.66666666666669</v>
      </c>
    </row>
    <row r="494" spans="1:48" x14ac:dyDescent="0.3">
      <c r="A494" t="s">
        <v>697</v>
      </c>
      <c r="B494" t="s">
        <v>698</v>
      </c>
      <c r="C494" t="s">
        <v>3131</v>
      </c>
      <c r="D494" t="s">
        <v>275</v>
      </c>
      <c r="E494">
        <v>25207.6224</v>
      </c>
      <c r="F494">
        <v>2276.6999999999998</v>
      </c>
      <c r="G494">
        <v>-17.145469477281299</v>
      </c>
      <c r="H494">
        <f>(Table2[[#This Row],[1Y Return vs Nifty]]-AVERAGE(Table2[1Y Return vs Nifty]))/_xlfn.STDEV.P(Table2[1Y Return vs Nifty])</f>
        <v>-0.69926219082998686</v>
      </c>
      <c r="I494">
        <v>2.0203079543723499</v>
      </c>
      <c r="J494">
        <f>(Table2[[#This Row],[1M Return vs Nifty]]-AVERAGE(Table2[1M Return vs Nifty]))/_xlfn.STDEV.P(Table2[1M Return vs Nifty])</f>
        <v>0.41314684987582689</v>
      </c>
      <c r="K494">
        <v>1.1423393809337901</v>
      </c>
      <c r="L494">
        <f>(Table2[[#This Row],[6M Return vs Nifty]]-AVERAGE(Table2[6M Return vs Nifty]))/_xlfn.STDEV.P(Table2[6M Return vs Nifty])</f>
        <v>-0.11385106665097976</v>
      </c>
      <c r="M494">
        <v>-4.8849674824979399</v>
      </c>
      <c r="N494">
        <f>(Table2[[#This Row],[1W Return vs Nifty]]-AVERAGE(Table2[1W Return vs Nifty]))/_xlfn.STDEV.P(Table2[1W Return vs Nifty])</f>
        <v>-0.14034991848205985</v>
      </c>
      <c r="O494">
        <v>2403.3000000000002</v>
      </c>
      <c r="P494">
        <v>2433.8220223477201</v>
      </c>
      <c r="Q494">
        <v>2374.3018020448899</v>
      </c>
      <c r="R494">
        <v>25.738592300758398</v>
      </c>
      <c r="S494" s="1">
        <f>(Table2[[#This Row],[Close Price]]-Table2[[#This Row],[20D EMA]])/Table2[[#This Row],[20D EMA]]</f>
        <v>-5.2677568343527797E-2</v>
      </c>
      <c r="T494" s="1">
        <f>(Table2[[#This Row],[Close Price]]-Table2[[#This Row],[50D EMA]])/Table2[[#This Row],[50D EMA]]</f>
        <v>-6.4557728915673476E-2</v>
      </c>
      <c r="U494" s="1">
        <f>(Table2[[#This Row],[Close Price]]-Table2[[#This Row],[200D EMA]])/Table2[[#This Row],[200D EMA]]</f>
        <v>-4.1107580325647562E-2</v>
      </c>
      <c r="V494">
        <v>1.2370264285164401</v>
      </c>
      <c r="W494">
        <v>2224.25</v>
      </c>
      <c r="X494">
        <v>2295.6</v>
      </c>
      <c r="Y494">
        <v>2224.25</v>
      </c>
      <c r="Z494">
        <v>2467.4499999999998</v>
      </c>
      <c r="AA494">
        <v>2224.25</v>
      </c>
      <c r="AB494">
        <v>2632</v>
      </c>
      <c r="AC494" s="1">
        <f>(Table2[[#This Row],[Close Price]]/Table2[[#This Row],[Day Low]])-1</f>
        <v>2.3580982353602176E-2</v>
      </c>
      <c r="AD494" s="1">
        <f>(Table2[[#This Row],[Day High]]/Table2[[#This Row],[Close Price]])-1</f>
        <v>8.3014889972328199E-3</v>
      </c>
      <c r="AE494" s="1">
        <f>(Table2[[#This Row],[Close Price]]/Table2[[#This Row],[Current Week Low]])-1</f>
        <v>2.3580982353602176E-2</v>
      </c>
      <c r="AF494" s="1">
        <f>(Table2[[#This Row],[Current Week High]]/Table2[[#This Row],[Close Price]])-1</f>
        <v>8.3783546360961081E-2</v>
      </c>
      <c r="AG494" s="1">
        <f>(Table2[[#This Row],[Close Price]]/Table2[[#This Row],[Current Month Low]])-1</f>
        <v>2.3580982353602176E-2</v>
      </c>
      <c r="AH494" s="1">
        <f>(Table2[[#This Row],[Current Month High]]/Table2[[#This Row],[Close Price]])-1</f>
        <v>0.15605920850353594</v>
      </c>
      <c r="AI494">
        <v>30.012737734440101</v>
      </c>
      <c r="AJ494">
        <v>21.411049488054498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-0.04</v>
      </c>
      <c r="AM494" t="s">
        <v>3165</v>
      </c>
      <c r="AN494">
        <v>-5.0999999999999996</v>
      </c>
      <c r="AO494" t="s">
        <v>3165</v>
      </c>
      <c r="AP494">
        <v>2.3371903850287999E-2</v>
      </c>
      <c r="AQ494">
        <f>(Table2[[#This Row],[Sharpe Ratio]]-AVERAGE(Table2[Sharpe Ratio]))/_xlfn.STDEV.P(Table2[Sharpe Ratio])</f>
        <v>-0.43798033019876476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558</v>
      </c>
      <c r="AT494">
        <f>_xlfn.RANK.AVG(Table2[[#This Row],[6M Return vs Nifty Z-Score]],Table2[6M Return vs Nifty Z-Score])</f>
        <v>366</v>
      </c>
      <c r="AU494">
        <f>_xlfn.RANK.AVG(Table2[[#This Row],[Sharpe Ratio Z-Score]],Table2[Sharpe Ratio Z-Score])</f>
        <v>450</v>
      </c>
      <c r="AV494">
        <f>(Table2[[#This Row],[Rank 1Y]]+Table2[[#This Row],[Rank 6M]]+Table2[[#This Row],[Rank Sharpe]])/3</f>
        <v>458</v>
      </c>
    </row>
    <row r="495" spans="1:48" x14ac:dyDescent="0.3">
      <c r="A495" t="s">
        <v>958</v>
      </c>
      <c r="B495" t="s">
        <v>959</v>
      </c>
      <c r="C495" t="s">
        <v>3123</v>
      </c>
      <c r="D495" t="s">
        <v>48</v>
      </c>
      <c r="E495">
        <v>15015.520418534999</v>
      </c>
      <c r="F495">
        <v>1552.45</v>
      </c>
      <c r="G495">
        <v>9.8645563463311099</v>
      </c>
      <c r="H495">
        <f>(Table2[[#This Row],[1Y Return vs Nifty]]-AVERAGE(Table2[1Y Return vs Nifty]))/_xlfn.STDEV.P(Table2[1Y Return vs Nifty])</f>
        <v>-0.23690893062150112</v>
      </c>
      <c r="I495">
        <v>-3.55360096976796</v>
      </c>
      <c r="J495">
        <f>(Table2[[#This Row],[1M Return vs Nifty]]-AVERAGE(Table2[1M Return vs Nifty]))/_xlfn.STDEV.P(Table2[1M Return vs Nifty])</f>
        <v>-0.22802158240889508</v>
      </c>
      <c r="K495">
        <v>6.0478135050422104</v>
      </c>
      <c r="L495">
        <f>(Table2[[#This Row],[6M Return vs Nifty]]-AVERAGE(Table2[6M Return vs Nifty]))/_xlfn.STDEV.P(Table2[6M Return vs Nifty])</f>
        <v>5.4979724502408164E-2</v>
      </c>
      <c r="M495">
        <v>-6.9438991878891896</v>
      </c>
      <c r="N495">
        <f>(Table2[[#This Row],[1W Return vs Nifty]]-AVERAGE(Table2[1W Return vs Nifty]))/_xlfn.STDEV.P(Table2[1W Return vs Nifty])</f>
        <v>-0.54580209163613658</v>
      </c>
      <c r="O495">
        <v>1614.89</v>
      </c>
      <c r="P495">
        <v>1626.2548809280599</v>
      </c>
      <c r="Q495">
        <v>1512.21613029068</v>
      </c>
      <c r="R495">
        <v>34.921662818468299</v>
      </c>
      <c r="S495" s="1">
        <f>(Table2[[#This Row],[Close Price]]-Table2[[#This Row],[20D EMA]])/Table2[[#This Row],[20D EMA]]</f>
        <v>-3.8665172240833774E-2</v>
      </c>
      <c r="T495" s="1">
        <f>(Table2[[#This Row],[Close Price]]-Table2[[#This Row],[50D EMA]])/Table2[[#This Row],[50D EMA]]</f>
        <v>-4.5383341685001702E-2</v>
      </c>
      <c r="U495" s="1">
        <f>(Table2[[#This Row],[Close Price]]-Table2[[#This Row],[200D EMA]])/Table2[[#This Row],[200D EMA]]</f>
        <v>2.6605899053322661E-2</v>
      </c>
      <c r="V495">
        <v>1.02499849419321</v>
      </c>
      <c r="W495">
        <v>1520.45</v>
      </c>
      <c r="X495">
        <v>1585</v>
      </c>
      <c r="Y495">
        <v>1520.45</v>
      </c>
      <c r="Z495">
        <v>1631.7</v>
      </c>
      <c r="AA495">
        <v>1520.45</v>
      </c>
      <c r="AB495">
        <v>1749</v>
      </c>
      <c r="AC495" s="1">
        <f>(Table2[[#This Row],[Close Price]]/Table2[[#This Row],[Day Low]])-1</f>
        <v>2.1046400736624005E-2</v>
      </c>
      <c r="AD495" s="1">
        <f>(Table2[[#This Row],[Day High]]/Table2[[#This Row],[Close Price]])-1</f>
        <v>2.0966858836033442E-2</v>
      </c>
      <c r="AE495" s="1">
        <f>(Table2[[#This Row],[Close Price]]/Table2[[#This Row],[Current Week Low]])-1</f>
        <v>2.1046400736624005E-2</v>
      </c>
      <c r="AF495" s="1">
        <f>(Table2[[#This Row],[Current Week High]]/Table2[[#This Row],[Close Price]])-1</f>
        <v>5.1048342941801605E-2</v>
      </c>
      <c r="AG495" s="1">
        <f>(Table2[[#This Row],[Close Price]]/Table2[[#This Row],[Current Month Low]])-1</f>
        <v>2.1046400736624005E-2</v>
      </c>
      <c r="AH495" s="1">
        <f>(Table2[[#This Row],[Current Month High]]/Table2[[#This Row],[Close Price]])-1</f>
        <v>0.12660633192695414</v>
      </c>
      <c r="AI495">
        <v>19.810621920190599</v>
      </c>
      <c r="AJ495">
        <v>51.465925167081302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-0.03</v>
      </c>
      <c r="AM495" t="s">
        <v>3165</v>
      </c>
      <c r="AN495">
        <v>-3</v>
      </c>
      <c r="AO495" t="s">
        <v>3165</v>
      </c>
      <c r="AP495">
        <v>-6.3190294544160003E-2</v>
      </c>
      <c r="AQ495">
        <f>(Table2[[#This Row],[Sharpe Ratio]]-AVERAGE(Table2[Sharpe Ratio]))/_xlfn.STDEV.P(Table2[Sharpe Ratio])</f>
        <v>-1.4564326972072617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377</v>
      </c>
      <c r="AT495">
        <f>_xlfn.RANK.AVG(Table2[[#This Row],[6M Return vs Nifty Z-Score]],Table2[6M Return vs Nifty Z-Score])</f>
        <v>314</v>
      </c>
      <c r="AU495">
        <f>_xlfn.RANK.AVG(Table2[[#This Row],[Sharpe Ratio Z-Score]],Table2[Sharpe Ratio Z-Score])</f>
        <v>684</v>
      </c>
      <c r="AV495">
        <f>(Table2[[#This Row],[Rank 1Y]]+Table2[[#This Row],[Rank 6M]]+Table2[[#This Row],[Rank Sharpe]])/3</f>
        <v>458.33333333333331</v>
      </c>
    </row>
    <row r="496" spans="1:48" x14ac:dyDescent="0.3">
      <c r="A496" t="s">
        <v>1483</v>
      </c>
      <c r="B496" t="s">
        <v>1484</v>
      </c>
      <c r="C496" t="s">
        <v>3123</v>
      </c>
      <c r="D496" t="s">
        <v>48</v>
      </c>
      <c r="E496">
        <v>6698.2704055049999</v>
      </c>
      <c r="F496">
        <v>179.97</v>
      </c>
      <c r="G496">
        <v>-7.1869618642638997</v>
      </c>
      <c r="H496">
        <f>(Table2[[#This Row],[1Y Return vs Nifty]]-AVERAGE(Table2[1Y Return vs Nifty]))/_xlfn.STDEV.P(Table2[1Y Return vs Nifty])</f>
        <v>-0.52879406570644638</v>
      </c>
      <c r="I496">
        <v>-0.15764598835115301</v>
      </c>
      <c r="J496">
        <f>(Table2[[#This Row],[1M Return vs Nifty]]-AVERAGE(Table2[1M Return vs Nifty]))/_xlfn.STDEV.P(Table2[1M Return vs Nifty])</f>
        <v>0.16261614798429283</v>
      </c>
      <c r="K496">
        <v>-22.426906770888301</v>
      </c>
      <c r="L496">
        <f>(Table2[[#This Row],[6M Return vs Nifty]]-AVERAGE(Table2[6M Return vs Nifty]))/_xlfn.STDEV.P(Table2[6M Return vs Nifty])</f>
        <v>-0.92502943066371368</v>
      </c>
      <c r="M496">
        <v>-1.4459989913423299</v>
      </c>
      <c r="N496">
        <f>(Table2[[#This Row],[1W Return vs Nifty]]-AVERAGE(Table2[1W Return vs Nifty]))/_xlfn.STDEV.P(Table2[1W Return vs Nifty])</f>
        <v>0.53686401945303952</v>
      </c>
      <c r="O496">
        <v>188.38</v>
      </c>
      <c r="P496">
        <v>190.925927936053</v>
      </c>
      <c r="Q496">
        <v>190.15229934724701</v>
      </c>
      <c r="R496">
        <v>30.1218759136095</v>
      </c>
      <c r="S496" s="1">
        <f>(Table2[[#This Row],[Close Price]]-Table2[[#This Row],[20D EMA]])/Table2[[#This Row],[20D EMA]]</f>
        <v>-4.4643805074848691E-2</v>
      </c>
      <c r="T496" s="1">
        <f>(Table2[[#This Row],[Close Price]]-Table2[[#This Row],[50D EMA]])/Table2[[#This Row],[50D EMA]]</f>
        <v>-5.7383133105538608E-2</v>
      </c>
      <c r="U496" s="1">
        <f>(Table2[[#This Row],[Close Price]]-Table2[[#This Row],[200D EMA]])/Table2[[#This Row],[200D EMA]]</f>
        <v>-5.3548126329267171E-2</v>
      </c>
      <c r="V496">
        <v>0.616435671418751</v>
      </c>
      <c r="W496">
        <v>175.1</v>
      </c>
      <c r="X496">
        <v>182.96</v>
      </c>
      <c r="Y496">
        <v>175.1</v>
      </c>
      <c r="Z496">
        <v>192</v>
      </c>
      <c r="AA496">
        <v>175.1</v>
      </c>
      <c r="AB496">
        <v>198.4</v>
      </c>
      <c r="AC496" s="1">
        <f>(Table2[[#This Row],[Close Price]]/Table2[[#This Row],[Day Low]])-1</f>
        <v>2.7812678469446128E-2</v>
      </c>
      <c r="AD496" s="1">
        <f>(Table2[[#This Row],[Day High]]/Table2[[#This Row],[Close Price]])-1</f>
        <v>1.661388009112641E-2</v>
      </c>
      <c r="AE496" s="1">
        <f>(Table2[[#This Row],[Close Price]]/Table2[[#This Row],[Current Week Low]])-1</f>
        <v>2.7812678469446128E-2</v>
      </c>
      <c r="AF496" s="1">
        <f>(Table2[[#This Row],[Current Week High]]/Table2[[#This Row],[Close Price]])-1</f>
        <v>6.6844474079013283E-2</v>
      </c>
      <c r="AG496" s="1">
        <f>(Table2[[#This Row],[Close Price]]/Table2[[#This Row],[Current Month Low]])-1</f>
        <v>2.7812678469446128E-2</v>
      </c>
      <c r="AH496" s="1">
        <f>(Table2[[#This Row],[Current Month High]]/Table2[[#This Row],[Close Price]])-1</f>
        <v>0.10240595654831375</v>
      </c>
      <c r="AI496">
        <v>38.5230871811968</v>
      </c>
      <c r="AJ496">
        <v>31.173469387755102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-0.01</v>
      </c>
      <c r="AM496" t="s">
        <v>3165</v>
      </c>
      <c r="AN496">
        <v>-2.16</v>
      </c>
      <c r="AO496" t="s">
        <v>3165</v>
      </c>
      <c r="AP496">
        <v>8.6321287795422003E-2</v>
      </c>
      <c r="AQ496">
        <f>(Table2[[#This Row],[Sharpe Ratio]]-AVERAGE(Table2[Sharpe Ratio]))/_xlfn.STDEV.P(Table2[Sharpe Ratio])</f>
        <v>0.30265415309504679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491</v>
      </c>
      <c r="AT496">
        <f>_xlfn.RANK.AVG(Table2[[#This Row],[6M Return vs Nifty Z-Score]],Table2[6M Return vs Nifty Z-Score])</f>
        <v>624</v>
      </c>
      <c r="AU496">
        <f>_xlfn.RANK.AVG(Table2[[#This Row],[Sharpe Ratio Z-Score]],Table2[Sharpe Ratio Z-Score])</f>
        <v>263</v>
      </c>
      <c r="AV496">
        <f>(Table2[[#This Row],[Rank 1Y]]+Table2[[#This Row],[Rank 6M]]+Table2[[#This Row],[Rank Sharpe]])/3</f>
        <v>459.33333333333331</v>
      </c>
    </row>
    <row r="497" spans="1:48" x14ac:dyDescent="0.3">
      <c r="A497" t="s">
        <v>1401</v>
      </c>
      <c r="B497" t="s">
        <v>1402</v>
      </c>
      <c r="C497" t="s">
        <v>3120</v>
      </c>
      <c r="D497" t="s">
        <v>21</v>
      </c>
      <c r="E497">
        <v>7636.2858109999997</v>
      </c>
      <c r="F497">
        <v>27.5</v>
      </c>
      <c r="G497">
        <v>27.170208205632999</v>
      </c>
      <c r="H497">
        <f>(Table2[[#This Row],[1Y Return vs Nifty]]-AVERAGE(Table2[1Y Return vs Nifty]))/_xlfn.STDEV.P(Table2[1Y Return vs Nifty])</f>
        <v>5.9326423222049861E-2</v>
      </c>
      <c r="I497">
        <v>2.4161911953349202</v>
      </c>
      <c r="J497">
        <f>(Table2[[#This Row],[1M Return vs Nifty]]-AVERAGE(Table2[1M Return vs Nifty]))/_xlfn.STDEV.P(Table2[1M Return vs Nifty])</f>
        <v>0.45868541902546817</v>
      </c>
      <c r="K497">
        <v>-27.032190712216899</v>
      </c>
      <c r="L497">
        <f>(Table2[[#This Row],[6M Return vs Nifty]]-AVERAGE(Table2[6M Return vs Nifty]))/_xlfn.STDEV.P(Table2[6M Return vs Nifty])</f>
        <v>-1.0835286320924471</v>
      </c>
      <c r="M497">
        <v>-0.99588284286470197</v>
      </c>
      <c r="N497">
        <f>(Table2[[#This Row],[1W Return vs Nifty]]-AVERAGE(Table2[1W Return vs Nifty]))/_xlfn.STDEV.P(Table2[1W Return vs Nifty])</f>
        <v>0.6255024964331769</v>
      </c>
      <c r="O497">
        <v>28.64</v>
      </c>
      <c r="P497">
        <v>28.834023316014299</v>
      </c>
      <c r="Q497">
        <v>28.114517982497901</v>
      </c>
      <c r="R497">
        <v>36.4004194507881</v>
      </c>
      <c r="S497" s="1">
        <f>(Table2[[#This Row],[Close Price]]-Table2[[#This Row],[20D EMA]])/Table2[[#This Row],[20D EMA]]</f>
        <v>-3.9804469273743037E-2</v>
      </c>
      <c r="T497" s="1">
        <f>(Table2[[#This Row],[Close Price]]-Table2[[#This Row],[50D EMA]])/Table2[[#This Row],[50D EMA]]</f>
        <v>-4.626559746427715E-2</v>
      </c>
      <c r="U497" s="1">
        <f>(Table2[[#This Row],[Close Price]]-Table2[[#This Row],[200D EMA]])/Table2[[#This Row],[200D EMA]]</f>
        <v>-2.1857674489758502E-2</v>
      </c>
      <c r="V497">
        <v>0.52354579268770896</v>
      </c>
      <c r="W497">
        <v>26.81</v>
      </c>
      <c r="X497">
        <v>28.07</v>
      </c>
      <c r="Y497">
        <v>26.81</v>
      </c>
      <c r="Z497">
        <v>29.29</v>
      </c>
      <c r="AA497">
        <v>26.81</v>
      </c>
      <c r="AB497">
        <v>32.299999999999997</v>
      </c>
      <c r="AC497" s="1">
        <f>(Table2[[#This Row],[Close Price]]/Table2[[#This Row],[Day Low]])-1</f>
        <v>2.5736665423349514E-2</v>
      </c>
      <c r="AD497" s="1">
        <f>(Table2[[#This Row],[Day High]]/Table2[[#This Row],[Close Price]])-1</f>
        <v>2.0727272727272705E-2</v>
      </c>
      <c r="AE497" s="1">
        <f>(Table2[[#This Row],[Close Price]]/Table2[[#This Row],[Current Week Low]])-1</f>
        <v>2.5736665423349514E-2</v>
      </c>
      <c r="AF497" s="1">
        <f>(Table2[[#This Row],[Current Week High]]/Table2[[#This Row],[Close Price]])-1</f>
        <v>6.5090909090909088E-2</v>
      </c>
      <c r="AG497" s="1">
        <f>(Table2[[#This Row],[Close Price]]/Table2[[#This Row],[Current Month Low]])-1</f>
        <v>2.5736665423349514E-2</v>
      </c>
      <c r="AH497" s="1">
        <f>(Table2[[#This Row],[Current Month High]]/Table2[[#This Row],[Close Price]])-1</f>
        <v>0.17454545454545434</v>
      </c>
      <c r="AI497">
        <v>47.282884713052297</v>
      </c>
      <c r="AJ497">
        <v>62.5692083535696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-0.21</v>
      </c>
      <c r="AM497" t="s">
        <v>3165</v>
      </c>
      <c r="AN497">
        <v>-2.83</v>
      </c>
      <c r="AO497" t="s">
        <v>3165</v>
      </c>
      <c r="AP497">
        <v>2.4915515585674002E-2</v>
      </c>
      <c r="AQ497">
        <f>(Table2[[#This Row],[Sharpe Ratio]]-AVERAGE(Table2[Sharpe Ratio]))/_xlfn.STDEV.P(Table2[Sharpe Ratio])</f>
        <v>-0.41981888034183967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278</v>
      </c>
      <c r="AT497">
        <f>_xlfn.RANK.AVG(Table2[[#This Row],[6M Return vs Nifty Z-Score]],Table2[6M Return vs Nifty Z-Score])</f>
        <v>661</v>
      </c>
      <c r="AU497">
        <f>_xlfn.RANK.AVG(Table2[[#This Row],[Sharpe Ratio Z-Score]],Table2[Sharpe Ratio Z-Score])</f>
        <v>445</v>
      </c>
      <c r="AV497">
        <f>(Table2[[#This Row],[Rank 1Y]]+Table2[[#This Row],[Rank 6M]]+Table2[[#This Row],[Rank Sharpe]])/3</f>
        <v>461.33333333333331</v>
      </c>
    </row>
    <row r="498" spans="1:48" x14ac:dyDescent="0.3">
      <c r="A498" t="s">
        <v>458</v>
      </c>
      <c r="B498" t="s">
        <v>459</v>
      </c>
      <c r="C498" t="s">
        <v>611</v>
      </c>
      <c r="D498" t="s">
        <v>460</v>
      </c>
      <c r="E498">
        <v>48123.668219849998</v>
      </c>
      <c r="F498">
        <v>43145.25</v>
      </c>
      <c r="G498">
        <v>-11.4950315810646</v>
      </c>
      <c r="H498">
        <f>(Table2[[#This Row],[1Y Return vs Nifty]]-AVERAGE(Table2[1Y Return vs Nifty]))/_xlfn.STDEV.P(Table2[1Y Return vs Nifty])</f>
        <v>-0.60253890740989113</v>
      </c>
      <c r="I498">
        <v>8.1096041986070695</v>
      </c>
      <c r="J498">
        <f>(Table2[[#This Row],[1M Return vs Nifty]]-AVERAGE(Table2[1M Return vs Nifty]))/_xlfn.STDEV.P(Table2[1M Return vs Nifty])</f>
        <v>1.1136004417391698</v>
      </c>
      <c r="K498">
        <v>10.5705214894365</v>
      </c>
      <c r="L498">
        <f>(Table2[[#This Row],[6M Return vs Nifty]]-AVERAGE(Table2[6M Return vs Nifty]))/_xlfn.STDEV.P(Table2[6M Return vs Nifty])</f>
        <v>0.21063692456965202</v>
      </c>
      <c r="M498">
        <v>-2.4838822331673098</v>
      </c>
      <c r="N498">
        <f>(Table2[[#This Row],[1W Return vs Nifty]]-AVERAGE(Table2[1W Return vs Nifty]))/_xlfn.STDEV.P(Table2[1W Return vs Nifty])</f>
        <v>0.33248035059396436</v>
      </c>
      <c r="O498">
        <v>43944.7</v>
      </c>
      <c r="P498">
        <v>42762.527423239699</v>
      </c>
      <c r="Q498">
        <v>39938.6890519546</v>
      </c>
      <c r="R498">
        <v>36.978219198712701</v>
      </c>
      <c r="S498" s="1">
        <f>(Table2[[#This Row],[Close Price]]-Table2[[#This Row],[20D EMA]])/Table2[[#This Row],[20D EMA]]</f>
        <v>-1.8192182447485071E-2</v>
      </c>
      <c r="T498" s="1">
        <f>(Table2[[#This Row],[Close Price]]-Table2[[#This Row],[50D EMA]])/Table2[[#This Row],[50D EMA]]</f>
        <v>8.9499522086785525E-3</v>
      </c>
      <c r="U498" s="1">
        <f>(Table2[[#This Row],[Close Price]]-Table2[[#This Row],[200D EMA]])/Table2[[#This Row],[200D EMA]]</f>
        <v>8.0287085634536404E-2</v>
      </c>
      <c r="V498">
        <v>1.2938746098145699</v>
      </c>
      <c r="W498">
        <v>42856.05</v>
      </c>
      <c r="X498">
        <v>44246.8</v>
      </c>
      <c r="Y498">
        <v>42856.05</v>
      </c>
      <c r="Z498">
        <v>45900</v>
      </c>
      <c r="AA498">
        <v>40805</v>
      </c>
      <c r="AB498">
        <v>46810.400000000001</v>
      </c>
      <c r="AC498" s="1">
        <f>(Table2[[#This Row],[Close Price]]/Table2[[#This Row],[Day Low]])-1</f>
        <v>6.7481720783879595E-3</v>
      </c>
      <c r="AD498" s="1">
        <f>(Table2[[#This Row],[Day High]]/Table2[[#This Row],[Close Price]])-1</f>
        <v>2.5531199842392827E-2</v>
      </c>
      <c r="AE498" s="1">
        <f>(Table2[[#This Row],[Close Price]]/Table2[[#This Row],[Current Week Low]])-1</f>
        <v>6.7481720783879595E-3</v>
      </c>
      <c r="AF498" s="1">
        <f>(Table2[[#This Row],[Current Week High]]/Table2[[#This Row],[Close Price]])-1</f>
        <v>6.3848279938115926E-2</v>
      </c>
      <c r="AG498" s="1">
        <f>(Table2[[#This Row],[Close Price]]/Table2[[#This Row],[Current Month Low]])-1</f>
        <v>5.7352040191153142E-2</v>
      </c>
      <c r="AH498" s="1">
        <f>(Table2[[#This Row],[Current Month High]]/Table2[[#This Row],[Close Price]])-1</f>
        <v>8.4949096366343957E-2</v>
      </c>
      <c r="AI498">
        <v>8.4949096366343895</v>
      </c>
      <c r="AJ498">
        <v>30.4662375775059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0.02</v>
      </c>
      <c r="AM498" t="s">
        <v>3166</v>
      </c>
      <c r="AN498">
        <v>4.17</v>
      </c>
      <c r="AO498" t="s">
        <v>3166</v>
      </c>
      <c r="AP498">
        <v>-2.1506022239239E-2</v>
      </c>
      <c r="AQ498">
        <f>(Table2[[#This Row],[Sharpe Ratio]]-AVERAGE(Table2[Sharpe Ratio]))/_xlfn.STDEV.P(Table2[Sharpe Ratio])</f>
        <v>-0.96599406945290411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8.8184740039990855E-2</v>
      </c>
      <c r="AS498">
        <f>_xlfn.RANK.AVG(Table2[[#This Row],[1Y Return vs Nifty Z-Score]],Table2[1Y Return vs Nifty Z-Score])</f>
        <v>523</v>
      </c>
      <c r="AT498">
        <f>_xlfn.RANK.AVG(Table2[[#This Row],[6M Return vs Nifty Z-Score]],Table2[6M Return vs Nifty Z-Score])</f>
        <v>254</v>
      </c>
      <c r="AU498">
        <f>_xlfn.RANK.AVG(Table2[[#This Row],[Sharpe Ratio Z-Score]],Table2[Sharpe Ratio Z-Score])</f>
        <v>614</v>
      </c>
      <c r="AV498">
        <f>(Table2[[#This Row],[Rank 1Y]]+Table2[[#This Row],[Rank 6M]]+Table2[[#This Row],[Rank Sharpe]])/3</f>
        <v>463.66666666666669</v>
      </c>
    </row>
    <row r="499" spans="1:48" x14ac:dyDescent="0.3">
      <c r="A499" t="s">
        <v>1924</v>
      </c>
      <c r="B499" t="s">
        <v>1925</v>
      </c>
      <c r="C499" t="s">
        <v>3131</v>
      </c>
      <c r="D499" t="s">
        <v>265</v>
      </c>
      <c r="E499">
        <v>3640.5838181399999</v>
      </c>
      <c r="F499">
        <v>1159.7</v>
      </c>
      <c r="G499">
        <v>-21.444938329134001</v>
      </c>
      <c r="H499">
        <f>(Table2[[#This Row],[1Y Return vs Nifty]]-AVERAGE(Table2[1Y Return vs Nifty]))/_xlfn.STDEV.P(Table2[1Y Return vs Nifty])</f>
        <v>-0.7728598043162026</v>
      </c>
      <c r="I499">
        <v>2.5033138292883499</v>
      </c>
      <c r="J499">
        <f>(Table2[[#This Row],[1M Return vs Nifty]]-AVERAGE(Table2[1M Return vs Nifty]))/_xlfn.STDEV.P(Table2[1M Return vs Nifty])</f>
        <v>0.46870716200488938</v>
      </c>
      <c r="K499">
        <v>21.574707734520398</v>
      </c>
      <c r="L499">
        <f>(Table2[[#This Row],[6M Return vs Nifty]]-AVERAGE(Table2[6M Return vs Nifty]))/_xlfn.STDEV.P(Table2[6M Return vs Nifty])</f>
        <v>0.58936595722853102</v>
      </c>
      <c r="M499">
        <v>5.32894297562349E-2</v>
      </c>
      <c r="N499">
        <f>(Table2[[#This Row],[1W Return vs Nifty]]-AVERAGE(Table2[1W Return vs Nifty]))/_xlfn.STDEV.P(Table2[1W Return vs Nifty])</f>
        <v>0.83210924149096177</v>
      </c>
      <c r="O499">
        <v>1158.25</v>
      </c>
      <c r="P499">
        <v>1157.00480928201</v>
      </c>
      <c r="Q499">
        <v>1088.3671795084699</v>
      </c>
      <c r="R499">
        <v>51.214924895135297</v>
      </c>
      <c r="S499" s="1">
        <f>(Table2[[#This Row],[Close Price]]-Table2[[#This Row],[20D EMA]])/Table2[[#This Row],[20D EMA]]</f>
        <v>1.2518886250809803E-3</v>
      </c>
      <c r="T499" s="1">
        <f>(Table2[[#This Row],[Close Price]]-Table2[[#This Row],[50D EMA]])/Table2[[#This Row],[50D EMA]]</f>
        <v>2.32945506913024E-3</v>
      </c>
      <c r="U499" s="1">
        <f>(Table2[[#This Row],[Close Price]]-Table2[[#This Row],[200D EMA]])/Table2[[#This Row],[200D EMA]]</f>
        <v>6.5541135229514699E-2</v>
      </c>
      <c r="V499">
        <v>0.50854081261429596</v>
      </c>
      <c r="W499">
        <v>1137.6500000000001</v>
      </c>
      <c r="X499">
        <v>1180.5999999999999</v>
      </c>
      <c r="Y499">
        <v>1130</v>
      </c>
      <c r="Z499">
        <v>1210</v>
      </c>
      <c r="AA499">
        <v>1071.4000000000001</v>
      </c>
      <c r="AB499">
        <v>1210</v>
      </c>
      <c r="AC499" s="1">
        <f>(Table2[[#This Row],[Close Price]]/Table2[[#This Row],[Day Low]])-1</f>
        <v>1.9382059508636251E-2</v>
      </c>
      <c r="AD499" s="1">
        <f>(Table2[[#This Row],[Day High]]/Table2[[#This Row],[Close Price]])-1</f>
        <v>1.8021902216090346E-2</v>
      </c>
      <c r="AE499" s="1">
        <f>(Table2[[#This Row],[Close Price]]/Table2[[#This Row],[Current Week Low]])-1</f>
        <v>2.628318584070799E-2</v>
      </c>
      <c r="AF499" s="1">
        <f>(Table2[[#This Row],[Current Week High]]/Table2[[#This Row],[Close Price]])-1</f>
        <v>4.3373286194705596E-2</v>
      </c>
      <c r="AG499" s="1">
        <f>(Table2[[#This Row],[Close Price]]/Table2[[#This Row],[Current Month Low]])-1</f>
        <v>8.2415531080828774E-2</v>
      </c>
      <c r="AH499" s="1">
        <f>(Table2[[#This Row],[Current Month High]]/Table2[[#This Row],[Close Price]])-1</f>
        <v>4.3373286194705596E-2</v>
      </c>
      <c r="AI499">
        <v>18.565146158489199</v>
      </c>
      <c r="AJ499">
        <v>54.287234750216101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0.03</v>
      </c>
      <c r="AM499" t="s">
        <v>3166</v>
      </c>
      <c r="AN499">
        <v>6.81</v>
      </c>
      <c r="AO499" t="s">
        <v>3166</v>
      </c>
      <c r="AP499">
        <v>-4.8049656144949E-2</v>
      </c>
      <c r="AQ499">
        <f>(Table2[[#This Row],[Sharpe Ratio]]-AVERAGE(Table2[Sharpe Ratio]))/_xlfn.STDEV.P(Table2[Sharpe Ratio])</f>
        <v>-1.2782946727380817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-0.16097211632990238</v>
      </c>
      <c r="AS499">
        <f>_xlfn.RANK.AVG(Table2[[#This Row],[1Y Return vs Nifty Z-Score]],Table2[1Y Return vs Nifty Z-Score])</f>
        <v>587</v>
      </c>
      <c r="AT499">
        <f>_xlfn.RANK.AVG(Table2[[#This Row],[6M Return vs Nifty Z-Score]],Table2[6M Return vs Nifty Z-Score])</f>
        <v>148</v>
      </c>
      <c r="AU499">
        <f>_xlfn.RANK.AVG(Table2[[#This Row],[Sharpe Ratio Z-Score]],Table2[Sharpe Ratio Z-Score])</f>
        <v>657</v>
      </c>
      <c r="AV499">
        <f>(Table2[[#This Row],[Rank 1Y]]+Table2[[#This Row],[Rank 6M]]+Table2[[#This Row],[Rank Sharpe]])/3</f>
        <v>464</v>
      </c>
    </row>
    <row r="500" spans="1:48" x14ac:dyDescent="0.3">
      <c r="A500" t="s">
        <v>167</v>
      </c>
      <c r="B500" t="s">
        <v>168</v>
      </c>
      <c r="C500" t="s">
        <v>3120</v>
      </c>
      <c r="D500" t="s">
        <v>43</v>
      </c>
      <c r="E500">
        <v>155727.93937087501</v>
      </c>
      <c r="F500">
        <v>723.75</v>
      </c>
      <c r="G500">
        <v>-10.974943848487801</v>
      </c>
      <c r="H500">
        <f>(Table2[[#This Row],[1Y Return vs Nifty]]-AVERAGE(Table2[1Y Return vs Nifty]))/_xlfn.STDEV.P(Table2[1Y Return vs Nifty])</f>
        <v>-0.59363612959243695</v>
      </c>
      <c r="I500">
        <v>7.2382782765741798</v>
      </c>
      <c r="J500">
        <f>(Table2[[#This Row],[1M Return vs Nifty]]-AVERAGE(Table2[1M Return vs Nifty]))/_xlfn.STDEV.P(Table2[1M Return vs Nifty])</f>
        <v>1.0133715569399739</v>
      </c>
      <c r="K500">
        <v>11.1511292004464</v>
      </c>
      <c r="L500">
        <f>(Table2[[#This Row],[6M Return vs Nifty]]-AVERAGE(Table2[6M Return vs Nifty]))/_xlfn.STDEV.P(Table2[6M Return vs Nifty])</f>
        <v>0.23061959224244813</v>
      </c>
      <c r="M500">
        <v>2.7188280580607</v>
      </c>
      <c r="N500">
        <f>(Table2[[#This Row],[1W Return vs Nifty]]-AVERAGE(Table2[1W Return vs Nifty]))/_xlfn.STDEV.P(Table2[1W Return vs Nifty])</f>
        <v>1.3570166129410566</v>
      </c>
      <c r="O500">
        <v>724.34</v>
      </c>
      <c r="P500">
        <v>711.61104148512004</v>
      </c>
      <c r="Q500">
        <v>657.169025491242</v>
      </c>
      <c r="R500">
        <v>47.865428582510901</v>
      </c>
      <c r="S500" s="1">
        <f>(Table2[[#This Row],[Close Price]]-Table2[[#This Row],[20D EMA]])/Table2[[#This Row],[20D EMA]]</f>
        <v>-8.1453461081816797E-4</v>
      </c>
      <c r="T500" s="1">
        <f>(Table2[[#This Row],[Close Price]]-Table2[[#This Row],[50D EMA]])/Table2[[#This Row],[50D EMA]]</f>
        <v>1.7058417881693013E-2</v>
      </c>
      <c r="U500" s="1">
        <f>(Table2[[#This Row],[Close Price]]-Table2[[#This Row],[200D EMA]])/Table2[[#This Row],[200D EMA]]</f>
        <v>0.10131483975372683</v>
      </c>
      <c r="V500">
        <v>0.83496624675961495</v>
      </c>
      <c r="W500">
        <v>718.2</v>
      </c>
      <c r="X500">
        <v>732</v>
      </c>
      <c r="Y500">
        <v>718.2</v>
      </c>
      <c r="Z500">
        <v>755.45</v>
      </c>
      <c r="AA500">
        <v>696.5</v>
      </c>
      <c r="AB500">
        <v>755.45</v>
      </c>
      <c r="AC500" s="1">
        <f>(Table2[[#This Row],[Close Price]]/Table2[[#This Row],[Day Low]])-1</f>
        <v>7.7276524644944722E-3</v>
      </c>
      <c r="AD500" s="1">
        <f>(Table2[[#This Row],[Day High]]/Table2[[#This Row],[Close Price]])-1</f>
        <v>1.1398963730570033E-2</v>
      </c>
      <c r="AE500" s="1">
        <f>(Table2[[#This Row],[Close Price]]/Table2[[#This Row],[Current Week Low]])-1</f>
        <v>7.7276524644944722E-3</v>
      </c>
      <c r="AF500" s="1">
        <f>(Table2[[#This Row],[Current Week High]]/Table2[[#This Row],[Close Price]])-1</f>
        <v>4.3799654576856639E-2</v>
      </c>
      <c r="AG500" s="1">
        <f>(Table2[[#This Row],[Close Price]]/Table2[[#This Row],[Current Month Low]])-1</f>
        <v>3.9124192390524115E-2</v>
      </c>
      <c r="AH500" s="1">
        <f>(Table2[[#This Row],[Current Month High]]/Table2[[#This Row],[Close Price]])-1</f>
        <v>4.3799654576856639E-2</v>
      </c>
      <c r="AI500">
        <v>5.17443868739206</v>
      </c>
      <c r="AJ500">
        <v>41.523269456394203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-0.02</v>
      </c>
      <c r="AM500" t="s">
        <v>3165</v>
      </c>
      <c r="AN500">
        <v>2.54</v>
      </c>
      <c r="AO500" t="s">
        <v>3166</v>
      </c>
      <c r="AP500">
        <v>-3.3165267616494E-2</v>
      </c>
      <c r="AQ500">
        <f>(Table2[[#This Row],[Sharpe Ratio]]-AVERAGE(Table2[Sharpe Ratio]))/_xlfn.STDEV.P(Table2[Sharpe Ratio])</f>
        <v>-1.1031715703972407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0.90420006213380111</v>
      </c>
      <c r="AS500">
        <f>_xlfn.RANK.AVG(Table2[[#This Row],[1Y Return vs Nifty Z-Score]],Table2[1Y Return vs Nifty Z-Score])</f>
        <v>519</v>
      </c>
      <c r="AT500">
        <f>_xlfn.RANK.AVG(Table2[[#This Row],[6M Return vs Nifty Z-Score]],Table2[6M Return vs Nifty Z-Score])</f>
        <v>242</v>
      </c>
      <c r="AU500">
        <f>_xlfn.RANK.AVG(Table2[[#This Row],[Sharpe Ratio Z-Score]],Table2[Sharpe Ratio Z-Score])</f>
        <v>632</v>
      </c>
      <c r="AV500">
        <f>(Table2[[#This Row],[Rank 1Y]]+Table2[[#This Row],[Rank 6M]]+Table2[[#This Row],[Rank Sharpe]])/3</f>
        <v>464.33333333333331</v>
      </c>
    </row>
    <row r="501" spans="1:48" x14ac:dyDescent="0.3">
      <c r="A501" t="s">
        <v>1050</v>
      </c>
      <c r="B501" t="s">
        <v>1051</v>
      </c>
      <c r="C501" t="s">
        <v>3131</v>
      </c>
      <c r="D501" t="s">
        <v>100</v>
      </c>
      <c r="E501">
        <v>12524.17370499</v>
      </c>
      <c r="F501">
        <v>2237.1</v>
      </c>
      <c r="G501">
        <v>-11.9496474741307</v>
      </c>
      <c r="H501">
        <f>(Table2[[#This Row],[1Y Return vs Nifty]]-AVERAGE(Table2[1Y Return vs Nifty]))/_xlfn.STDEV.P(Table2[1Y Return vs Nifty])</f>
        <v>-0.61032094885162691</v>
      </c>
      <c r="I501">
        <v>-5.5659648525845897</v>
      </c>
      <c r="J501">
        <f>(Table2[[#This Row],[1M Return vs Nifty]]-AVERAGE(Table2[1M Return vs Nifty]))/_xlfn.STDEV.P(Table2[1M Return vs Nifty])</f>
        <v>-0.4595044095401149</v>
      </c>
      <c r="K501">
        <v>-31.795953093585499</v>
      </c>
      <c r="L501">
        <f>(Table2[[#This Row],[6M Return vs Nifty]]-AVERAGE(Table2[6M Return vs Nifty]))/_xlfn.STDEV.P(Table2[6M Return vs Nifty])</f>
        <v>-1.2474821565357923</v>
      </c>
      <c r="M501">
        <v>-7.2794864792206599</v>
      </c>
      <c r="N501">
        <f>(Table2[[#This Row],[1W Return vs Nifty]]-AVERAGE(Table2[1W Return vs Nifty]))/_xlfn.STDEV.P(Table2[1W Return vs Nifty])</f>
        <v>-0.61188713768062353</v>
      </c>
      <c r="O501">
        <v>2427.1999999999998</v>
      </c>
      <c r="P501">
        <v>2584.1894782619502</v>
      </c>
      <c r="Q501">
        <v>2592.4079305916498</v>
      </c>
      <c r="R501">
        <v>27.960038195227501</v>
      </c>
      <c r="S501" s="1">
        <f>(Table2[[#This Row],[Close Price]]-Table2[[#This Row],[20D EMA]])/Table2[[#This Row],[20D EMA]]</f>
        <v>-7.8320698747527978E-2</v>
      </c>
      <c r="T501" s="1">
        <f>(Table2[[#This Row],[Close Price]]-Table2[[#This Row],[50D EMA]])/Table2[[#This Row],[50D EMA]]</f>
        <v>-0.13431270469199202</v>
      </c>
      <c r="U501" s="1">
        <f>(Table2[[#This Row],[Close Price]]-Table2[[#This Row],[200D EMA]])/Table2[[#This Row],[200D EMA]]</f>
        <v>-0.13705710679204722</v>
      </c>
      <c r="V501">
        <v>0.72998277436388304</v>
      </c>
      <c r="W501">
        <v>2175.65</v>
      </c>
      <c r="X501">
        <v>2278</v>
      </c>
      <c r="Y501">
        <v>2175.65</v>
      </c>
      <c r="Z501">
        <v>2479.4499999999998</v>
      </c>
      <c r="AA501">
        <v>2175.65</v>
      </c>
      <c r="AB501">
        <v>2548</v>
      </c>
      <c r="AC501" s="1">
        <f>(Table2[[#This Row],[Close Price]]/Table2[[#This Row],[Day Low]])-1</f>
        <v>2.8244432698274036E-2</v>
      </c>
      <c r="AD501" s="1">
        <f>(Table2[[#This Row],[Day High]]/Table2[[#This Row],[Close Price]])-1</f>
        <v>1.8282598006347461E-2</v>
      </c>
      <c r="AE501" s="1">
        <f>(Table2[[#This Row],[Close Price]]/Table2[[#This Row],[Current Week Low]])-1</f>
        <v>2.8244432698274036E-2</v>
      </c>
      <c r="AF501" s="1">
        <f>(Table2[[#This Row],[Current Week High]]/Table2[[#This Row],[Close Price]])-1</f>
        <v>0.10833221581511765</v>
      </c>
      <c r="AG501" s="1">
        <f>(Table2[[#This Row],[Close Price]]/Table2[[#This Row],[Current Month Low]])-1</f>
        <v>2.8244432698274036E-2</v>
      </c>
      <c r="AH501" s="1">
        <f>(Table2[[#This Row],[Current Month High]]/Table2[[#This Row],[Close Price]])-1</f>
        <v>0.13897456528541419</v>
      </c>
      <c r="AI501">
        <v>63.381163112958703</v>
      </c>
      <c r="AJ501">
        <v>28.939481268011502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</v>
      </c>
      <c r="AM501">
        <v>0</v>
      </c>
      <c r="AN501">
        <v>-0.05</v>
      </c>
      <c r="AO501" t="s">
        <v>3165</v>
      </c>
      <c r="AP501">
        <v>0.113522080726948</v>
      </c>
      <c r="AQ501">
        <f>(Table2[[#This Row],[Sharpe Ratio]]-AVERAGE(Table2[Sharpe Ratio]))/_xlfn.STDEV.P(Table2[Sharpe Ratio])</f>
        <v>0.6226865975043776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529</v>
      </c>
      <c r="AT501">
        <f>_xlfn.RANK.AVG(Table2[[#This Row],[6M Return vs Nifty Z-Score]],Table2[6M Return vs Nifty Z-Score])</f>
        <v>692</v>
      </c>
      <c r="AU501">
        <f>_xlfn.RANK.AVG(Table2[[#This Row],[Sharpe Ratio Z-Score]],Table2[Sharpe Ratio Z-Score])</f>
        <v>179</v>
      </c>
      <c r="AV501">
        <f>(Table2[[#This Row],[Rank 1Y]]+Table2[[#This Row],[Rank 6M]]+Table2[[#This Row],[Rank Sharpe]])/3</f>
        <v>466.66666666666669</v>
      </c>
    </row>
    <row r="502" spans="1:48" x14ac:dyDescent="0.3">
      <c r="A502" t="s">
        <v>152</v>
      </c>
      <c r="B502" t="s">
        <v>153</v>
      </c>
      <c r="C502" t="s">
        <v>3119</v>
      </c>
      <c r="D502" t="s">
        <v>21</v>
      </c>
      <c r="E502">
        <v>175751.92451916001</v>
      </c>
      <c r="F502">
        <v>5935.05</v>
      </c>
      <c r="G502">
        <v>-12.6314635350333</v>
      </c>
      <c r="H502">
        <f>(Table2[[#This Row],[1Y Return vs Nifty]]-AVERAGE(Table2[1Y Return vs Nifty]))/_xlfn.STDEV.P(Table2[1Y Return vs Nifty])</f>
        <v>-0.62199216607590802</v>
      </c>
      <c r="I502">
        <v>-2.38087086452424</v>
      </c>
      <c r="J502">
        <f>(Table2[[#This Row],[1M Return vs Nifty]]-AVERAGE(Table2[1M Return vs Nifty]))/_xlfn.STDEV.P(Table2[1M Return vs Nifty])</f>
        <v>-9.3122083097792741E-2</v>
      </c>
      <c r="K502">
        <v>16.408957495004099</v>
      </c>
      <c r="L502">
        <f>(Table2[[#This Row],[6M Return vs Nifty]]-AVERAGE(Table2[6M Return vs Nifty]))/_xlfn.STDEV.P(Table2[6M Return vs Nifty])</f>
        <v>0.41157729138843696</v>
      </c>
      <c r="M502">
        <v>-6.8020680832862999</v>
      </c>
      <c r="N502">
        <f>(Table2[[#This Row],[1W Return vs Nifty]]-AVERAGE(Table2[1W Return vs Nifty]))/_xlfn.STDEV.P(Table2[1W Return vs Nifty])</f>
        <v>-0.51787220477708829</v>
      </c>
      <c r="O502">
        <v>6189.17</v>
      </c>
      <c r="P502">
        <v>6079.21185689506</v>
      </c>
      <c r="Q502">
        <v>5587.6423944940598</v>
      </c>
      <c r="R502">
        <v>30.748814724953998</v>
      </c>
      <c r="S502" s="1">
        <f>(Table2[[#This Row],[Close Price]]-Table2[[#This Row],[20D EMA]])/Table2[[#This Row],[20D EMA]]</f>
        <v>-4.1058817256594972E-2</v>
      </c>
      <c r="T502" s="1">
        <f>(Table2[[#This Row],[Close Price]]-Table2[[#This Row],[50D EMA]])/Table2[[#This Row],[50D EMA]]</f>
        <v>-2.3713905731308084E-2</v>
      </c>
      <c r="U502" s="1">
        <f>(Table2[[#This Row],[Close Price]]-Table2[[#This Row],[200D EMA]])/Table2[[#This Row],[200D EMA]]</f>
        <v>6.2174273330066407E-2</v>
      </c>
      <c r="V502">
        <v>0.68859228314323295</v>
      </c>
      <c r="W502">
        <v>5861.4</v>
      </c>
      <c r="X502">
        <v>6028.75</v>
      </c>
      <c r="Y502">
        <v>5860</v>
      </c>
      <c r="Z502">
        <v>6068.55</v>
      </c>
      <c r="AA502">
        <v>5860</v>
      </c>
      <c r="AB502">
        <v>6551.7</v>
      </c>
      <c r="AC502" s="1">
        <f>(Table2[[#This Row],[Close Price]]/Table2[[#This Row],[Day Low]])-1</f>
        <v>1.2565257447026301E-2</v>
      </c>
      <c r="AD502" s="1">
        <f>(Table2[[#This Row],[Day High]]/Table2[[#This Row],[Close Price]])-1</f>
        <v>1.5787567080310927E-2</v>
      </c>
      <c r="AE502" s="1">
        <f>(Table2[[#This Row],[Close Price]]/Table2[[#This Row],[Current Week Low]])-1</f>
        <v>1.2807167235495021E-2</v>
      </c>
      <c r="AF502" s="1">
        <f>(Table2[[#This Row],[Current Week High]]/Table2[[#This Row],[Close Price]])-1</f>
        <v>2.2493492051457009E-2</v>
      </c>
      <c r="AG502" s="1">
        <f>(Table2[[#This Row],[Close Price]]/Table2[[#This Row],[Current Month Low]])-1</f>
        <v>1.2807167235495021E-2</v>
      </c>
      <c r="AH502" s="1">
        <f>(Table2[[#This Row],[Current Month High]]/Table2[[#This Row],[Close Price]])-1</f>
        <v>0.10389971440847168</v>
      </c>
      <c r="AI502">
        <v>10.7817120327545</v>
      </c>
      <c r="AJ502">
        <v>31.494056784570901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</v>
      </c>
      <c r="AM502" t="s">
        <v>3167</v>
      </c>
      <c r="AN502">
        <v>-5.1100000000000003</v>
      </c>
      <c r="AO502" t="s">
        <v>3165</v>
      </c>
      <c r="AP502">
        <v>-5.4139542305792002E-2</v>
      </c>
      <c r="AQ502">
        <f>(Table2[[#This Row],[Sharpe Ratio]]-AVERAGE(Table2[Sharpe Ratio]))/_xlfn.STDEV.P(Table2[Sharpe Ratio])</f>
        <v>-1.3499455675901313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-2.1713547301524834</v>
      </c>
      <c r="AS502">
        <f>_xlfn.RANK.AVG(Table2[[#This Row],[1Y Return vs Nifty Z-Score]],Table2[1Y Return vs Nifty Z-Score])</f>
        <v>534</v>
      </c>
      <c r="AT502">
        <f>_xlfn.RANK.AVG(Table2[[#This Row],[6M Return vs Nifty Z-Score]],Table2[6M Return vs Nifty Z-Score])</f>
        <v>198</v>
      </c>
      <c r="AU502">
        <f>_xlfn.RANK.AVG(Table2[[#This Row],[Sharpe Ratio Z-Score]],Table2[Sharpe Ratio Z-Score])</f>
        <v>669</v>
      </c>
      <c r="AV502">
        <f>(Table2[[#This Row],[Rank 1Y]]+Table2[[#This Row],[Rank 6M]]+Table2[[#This Row],[Rank Sharpe]])/3</f>
        <v>467</v>
      </c>
    </row>
    <row r="503" spans="1:48" x14ac:dyDescent="0.3">
      <c r="A503" t="s">
        <v>423</v>
      </c>
      <c r="B503" t="s">
        <v>424</v>
      </c>
      <c r="C503" t="s">
        <v>3126</v>
      </c>
      <c r="D503" t="s">
        <v>400</v>
      </c>
      <c r="E503">
        <v>53223.778758485001</v>
      </c>
      <c r="F503">
        <v>125493.95</v>
      </c>
      <c r="G503">
        <v>-11.5726489447579</v>
      </c>
      <c r="H503">
        <f>(Table2[[#This Row],[1Y Return vs Nifty]]-AVERAGE(Table2[1Y Return vs Nifty]))/_xlfn.STDEV.P(Table2[1Y Return vs Nifty])</f>
        <v>-0.60386754890719063</v>
      </c>
      <c r="I503">
        <v>-1.44032938944053</v>
      </c>
      <c r="J503">
        <f>(Table2[[#This Row],[1M Return vs Nifty]]-AVERAGE(Table2[1M Return vs Nifty]))/_xlfn.STDEV.P(Table2[1M Return vs Nifty])</f>
        <v>1.5068687739244723E-2</v>
      </c>
      <c r="K503">
        <v>-12.131643618779799</v>
      </c>
      <c r="L503">
        <f>(Table2[[#This Row],[6M Return vs Nifty]]-AVERAGE(Table2[6M Return vs Nifty]))/_xlfn.STDEV.P(Table2[6M Return vs Nifty])</f>
        <v>-0.57069927232887296</v>
      </c>
      <c r="M503">
        <v>-1.2785319850236001</v>
      </c>
      <c r="N503">
        <f>(Table2[[#This Row],[1W Return vs Nifty]]-AVERAGE(Table2[1W Return vs Nifty]))/_xlfn.STDEV.P(Table2[1W Return vs Nifty])</f>
        <v>0.56984221949034186</v>
      </c>
      <c r="O503">
        <v>131517.6</v>
      </c>
      <c r="P503">
        <v>133489.45097532801</v>
      </c>
      <c r="Q503">
        <v>130030.052046432</v>
      </c>
      <c r="R503">
        <v>13.5343517363583</v>
      </c>
      <c r="S503" s="1">
        <f>(Table2[[#This Row],[Close Price]]-Table2[[#This Row],[20D EMA]])/Table2[[#This Row],[20D EMA]]</f>
        <v>-4.5801094302207523E-2</v>
      </c>
      <c r="T503" s="1">
        <f>(Table2[[#This Row],[Close Price]]-Table2[[#This Row],[50D EMA]])/Table2[[#This Row],[50D EMA]]</f>
        <v>-5.9896126000291768E-2</v>
      </c>
      <c r="U503" s="1">
        <f>(Table2[[#This Row],[Close Price]]-Table2[[#This Row],[200D EMA]])/Table2[[#This Row],[200D EMA]]</f>
        <v>-3.4885028307242549E-2</v>
      </c>
      <c r="V503">
        <v>0.63777778460693701</v>
      </c>
      <c r="W503">
        <v>124988.4</v>
      </c>
      <c r="X503">
        <v>126755</v>
      </c>
      <c r="Y503">
        <v>124988.4</v>
      </c>
      <c r="Z503">
        <v>132000</v>
      </c>
      <c r="AA503">
        <v>124988.4</v>
      </c>
      <c r="AB503">
        <v>140447.1</v>
      </c>
      <c r="AC503" s="1">
        <f>(Table2[[#This Row],[Close Price]]/Table2[[#This Row],[Day Low]])-1</f>
        <v>4.0447753551529075E-3</v>
      </c>
      <c r="AD503" s="1">
        <f>(Table2[[#This Row],[Day High]]/Table2[[#This Row],[Close Price]])-1</f>
        <v>1.0048691590311742E-2</v>
      </c>
      <c r="AE503" s="1">
        <f>(Table2[[#This Row],[Close Price]]/Table2[[#This Row],[Current Week Low]])-1</f>
        <v>4.0447753551529075E-3</v>
      </c>
      <c r="AF503" s="1">
        <f>(Table2[[#This Row],[Current Week High]]/Table2[[#This Row],[Close Price]])-1</f>
        <v>5.1843535086751213E-2</v>
      </c>
      <c r="AG503" s="1">
        <f>(Table2[[#This Row],[Close Price]]/Table2[[#This Row],[Current Month Low]])-1</f>
        <v>4.0447753551529075E-3</v>
      </c>
      <c r="AH503" s="1">
        <f>(Table2[[#This Row],[Current Month High]]/Table2[[#This Row],[Close Price]])-1</f>
        <v>0.1191543496718368</v>
      </c>
      <c r="AI503">
        <v>20.679124372131</v>
      </c>
      <c r="AJ503">
        <v>17.275242376624899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-7.0000000000000007E-2</v>
      </c>
      <c r="AM503" t="s">
        <v>3165</v>
      </c>
      <c r="AN503">
        <v>-4.38</v>
      </c>
      <c r="AO503" t="s">
        <v>3165</v>
      </c>
      <c r="AP503">
        <v>5.0951075600034999E-2</v>
      </c>
      <c r="AQ503">
        <f>(Table2[[#This Row],[Sharpe Ratio]]-AVERAGE(Table2[Sharpe Ratio]))/_xlfn.STDEV.P(Table2[Sharpe Ratio])</f>
        <v>-0.11349604872671243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524</v>
      </c>
      <c r="AT503">
        <f>_xlfn.RANK.AVG(Table2[[#This Row],[6M Return vs Nifty Z-Score]],Table2[6M Return vs Nifty Z-Score])</f>
        <v>512</v>
      </c>
      <c r="AU503">
        <f>_xlfn.RANK.AVG(Table2[[#This Row],[Sharpe Ratio Z-Score]],Table2[Sharpe Ratio Z-Score])</f>
        <v>365</v>
      </c>
      <c r="AV503">
        <f>(Table2[[#This Row],[Rank 1Y]]+Table2[[#This Row],[Rank 6M]]+Table2[[#This Row],[Rank Sharpe]])/3</f>
        <v>467</v>
      </c>
    </row>
    <row r="504" spans="1:48" x14ac:dyDescent="0.3">
      <c r="A504" t="s">
        <v>590</v>
      </c>
      <c r="B504" t="s">
        <v>591</v>
      </c>
      <c r="C504" t="s">
        <v>3120</v>
      </c>
      <c r="D504" t="s">
        <v>43</v>
      </c>
      <c r="E504">
        <v>32602.383999999998</v>
      </c>
      <c r="F504">
        <v>197.83</v>
      </c>
      <c r="G504">
        <v>16.057355465637102</v>
      </c>
      <c r="H504">
        <f>(Table2[[#This Row],[1Y Return vs Nifty]]-AVERAGE(Table2[1Y Return vs Nifty]))/_xlfn.STDEV.P(Table2[1Y Return vs Nifty])</f>
        <v>-0.13090159537029689</v>
      </c>
      <c r="I504">
        <v>-11.658381586587099</v>
      </c>
      <c r="J504">
        <f>(Table2[[#This Row],[1M Return vs Nifty]]-AVERAGE(Table2[1M Return vs Nifty]))/_xlfn.STDEV.P(Table2[1M Return vs Nifty])</f>
        <v>-1.160316952286869</v>
      </c>
      <c r="K504">
        <v>-21.220868223475101</v>
      </c>
      <c r="L504">
        <f>(Table2[[#This Row],[6M Return vs Nifty]]-AVERAGE(Table2[6M Return vs Nifty]))/_xlfn.STDEV.P(Table2[6M Return vs Nifty])</f>
        <v>-0.8835214261426908</v>
      </c>
      <c r="M504">
        <v>-7.0527476222769003</v>
      </c>
      <c r="N504">
        <f>(Table2[[#This Row],[1W Return vs Nifty]]-AVERAGE(Table2[1W Return vs Nifty]))/_xlfn.STDEV.P(Table2[1W Return vs Nifty])</f>
        <v>-0.56723691346697036</v>
      </c>
      <c r="O504">
        <v>215.18</v>
      </c>
      <c r="P504">
        <v>230.86184405551501</v>
      </c>
      <c r="Q504">
        <v>229.92146635787699</v>
      </c>
      <c r="R504">
        <v>28.154738888132599</v>
      </c>
      <c r="S504" s="1">
        <f>(Table2[[#This Row],[Close Price]]-Table2[[#This Row],[20D EMA]])/Table2[[#This Row],[20D EMA]]</f>
        <v>-8.063017009015705E-2</v>
      </c>
      <c r="T504" s="1">
        <f>(Table2[[#This Row],[Close Price]]-Table2[[#This Row],[50D EMA]])/Table2[[#This Row],[50D EMA]]</f>
        <v>-0.14308056920645526</v>
      </c>
      <c r="U504" s="1">
        <f>(Table2[[#This Row],[Close Price]]-Table2[[#This Row],[200D EMA]])/Table2[[#This Row],[200D EMA]]</f>
        <v>-0.1395757728333466</v>
      </c>
      <c r="V504">
        <v>0.333177407931257</v>
      </c>
      <c r="W504">
        <v>189.38</v>
      </c>
      <c r="X504">
        <v>201.36</v>
      </c>
      <c r="Y504">
        <v>189.38</v>
      </c>
      <c r="Z504">
        <v>215.59</v>
      </c>
      <c r="AA504">
        <v>189.38</v>
      </c>
      <c r="AB504">
        <v>234.2</v>
      </c>
      <c r="AC504" s="1">
        <f>(Table2[[#This Row],[Close Price]]/Table2[[#This Row],[Day Low]])-1</f>
        <v>4.4619283979300928E-2</v>
      </c>
      <c r="AD504" s="1">
        <f>(Table2[[#This Row],[Day High]]/Table2[[#This Row],[Close Price]])-1</f>
        <v>1.7843603093565141E-2</v>
      </c>
      <c r="AE504" s="1">
        <f>(Table2[[#This Row],[Close Price]]/Table2[[#This Row],[Current Week Low]])-1</f>
        <v>4.4619283979300928E-2</v>
      </c>
      <c r="AF504" s="1">
        <f>(Table2[[#This Row],[Current Week High]]/Table2[[#This Row],[Close Price]])-1</f>
        <v>8.9774048425415698E-2</v>
      </c>
      <c r="AG504" s="1">
        <f>(Table2[[#This Row],[Close Price]]/Table2[[#This Row],[Current Month Low]])-1</f>
        <v>4.4619283979300928E-2</v>
      </c>
      <c r="AH504" s="1">
        <f>(Table2[[#This Row],[Current Month High]]/Table2[[#This Row],[Close Price]])-1</f>
        <v>0.1838447151594802</v>
      </c>
      <c r="AI504">
        <v>64.130819390385597</v>
      </c>
      <c r="AJ504">
        <v>52.059953881629497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-0.27</v>
      </c>
      <c r="AM504" t="s">
        <v>3165</v>
      </c>
      <c r="AN504">
        <v>-3.57</v>
      </c>
      <c r="AO504" t="s">
        <v>3165</v>
      </c>
      <c r="AP504">
        <v>2.4641064699744E-2</v>
      </c>
      <c r="AQ504">
        <f>(Table2[[#This Row],[Sharpe Ratio]]-AVERAGE(Table2[Sharpe Ratio]))/_xlfn.STDEV.P(Table2[Sharpe Ratio])</f>
        <v>-0.42304794752806441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344</v>
      </c>
      <c r="AT504">
        <f>_xlfn.RANK.AVG(Table2[[#This Row],[6M Return vs Nifty Z-Score]],Table2[6M Return vs Nifty Z-Score])</f>
        <v>614</v>
      </c>
      <c r="AU504">
        <f>_xlfn.RANK.AVG(Table2[[#This Row],[Sharpe Ratio Z-Score]],Table2[Sharpe Ratio Z-Score])</f>
        <v>446</v>
      </c>
      <c r="AV504">
        <f>(Table2[[#This Row],[Rank 1Y]]+Table2[[#This Row],[Rank 6M]]+Table2[[#This Row],[Rank Sharpe]])/3</f>
        <v>468</v>
      </c>
    </row>
    <row r="505" spans="1:48" x14ac:dyDescent="0.3">
      <c r="A505" t="s">
        <v>1663</v>
      </c>
      <c r="B505" t="s">
        <v>1664</v>
      </c>
      <c r="C505" t="s">
        <v>3130</v>
      </c>
      <c r="D505" t="s">
        <v>138</v>
      </c>
      <c r="E505">
        <v>5170.7550000000001</v>
      </c>
      <c r="F505">
        <v>181.43</v>
      </c>
      <c r="G505">
        <v>17.894713549613101</v>
      </c>
      <c r="H505">
        <f>(Table2[[#This Row],[1Y Return vs Nifty]]-AVERAGE(Table2[1Y Return vs Nifty]))/_xlfn.STDEV.P(Table2[1Y Return vs Nifty])</f>
        <v>-9.9449996403143281E-2</v>
      </c>
      <c r="I505">
        <v>2.2172451890709599</v>
      </c>
      <c r="J505">
        <f>(Table2[[#This Row],[1M Return vs Nifty]]-AVERAGE(Table2[1M Return vs Nifty]))/_xlfn.STDEV.P(Table2[1M Return vs Nifty])</f>
        <v>0.4358005996497652</v>
      </c>
      <c r="K505">
        <v>-24.1845122578165</v>
      </c>
      <c r="L505">
        <f>(Table2[[#This Row],[6M Return vs Nifty]]-AVERAGE(Table2[6M Return vs Nifty]))/_xlfn.STDEV.P(Table2[6M Return vs Nifty])</f>
        <v>-0.98552061202277474</v>
      </c>
      <c r="M505">
        <v>-0.78731264993553296</v>
      </c>
      <c r="N505">
        <f>(Table2[[#This Row],[1W Return vs Nifty]]-AVERAGE(Table2[1W Return vs Nifty]))/_xlfn.STDEV.P(Table2[1W Return vs Nifty])</f>
        <v>0.66657488254334518</v>
      </c>
      <c r="O505">
        <v>188.61</v>
      </c>
      <c r="P505">
        <v>193.48291187315201</v>
      </c>
      <c r="Q505">
        <v>188.84668916349599</v>
      </c>
      <c r="R505">
        <v>40.0328917565393</v>
      </c>
      <c r="S505" s="1">
        <f>(Table2[[#This Row],[Close Price]]-Table2[[#This Row],[20D EMA]])/Table2[[#This Row],[20D EMA]]</f>
        <v>-3.8067970945336975E-2</v>
      </c>
      <c r="T505" s="1">
        <f>(Table2[[#This Row],[Close Price]]-Table2[[#This Row],[50D EMA]])/Table2[[#This Row],[50D EMA]]</f>
        <v>-6.2294451517526904E-2</v>
      </c>
      <c r="U505" s="1">
        <f>(Table2[[#This Row],[Close Price]]-Table2[[#This Row],[200D EMA]])/Table2[[#This Row],[200D EMA]]</f>
        <v>-3.9273599110201569E-2</v>
      </c>
      <c r="V505">
        <v>0.87436139002028601</v>
      </c>
      <c r="W505">
        <v>177.5</v>
      </c>
      <c r="X505">
        <v>185.59</v>
      </c>
      <c r="Y505">
        <v>177.5</v>
      </c>
      <c r="Z505">
        <v>196.3</v>
      </c>
      <c r="AA505">
        <v>177.5</v>
      </c>
      <c r="AB505">
        <v>201.61</v>
      </c>
      <c r="AC505" s="1">
        <f>(Table2[[#This Row],[Close Price]]/Table2[[#This Row],[Day Low]])-1</f>
        <v>2.2140845070422577E-2</v>
      </c>
      <c r="AD505" s="1">
        <f>(Table2[[#This Row],[Day High]]/Table2[[#This Row],[Close Price]])-1</f>
        <v>2.2928953315328293E-2</v>
      </c>
      <c r="AE505" s="1">
        <f>(Table2[[#This Row],[Close Price]]/Table2[[#This Row],[Current Week Low]])-1</f>
        <v>2.2140845070422577E-2</v>
      </c>
      <c r="AF505" s="1">
        <f>(Table2[[#This Row],[Current Week High]]/Table2[[#This Row],[Close Price]])-1</f>
        <v>8.195998456705067E-2</v>
      </c>
      <c r="AG505" s="1">
        <f>(Table2[[#This Row],[Close Price]]/Table2[[#This Row],[Current Month Low]])-1</f>
        <v>2.2140845070422577E-2</v>
      </c>
      <c r="AH505" s="1">
        <f>(Table2[[#This Row],[Current Month High]]/Table2[[#This Row],[Close Price]])-1</f>
        <v>0.11122747064983751</v>
      </c>
      <c r="AI505">
        <v>46.0342831946205</v>
      </c>
      <c r="AJ505">
        <v>47.324401136825003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</v>
      </c>
      <c r="AM505" t="s">
        <v>3165</v>
      </c>
      <c r="AN505">
        <v>0.91</v>
      </c>
      <c r="AO505" t="s">
        <v>3166</v>
      </c>
      <c r="AP505">
        <v>2.5613573466116001E-2</v>
      </c>
      <c r="AQ505">
        <f>(Table2[[#This Row],[Sharpe Ratio]]-AVERAGE(Table2[Sharpe Ratio]))/_xlfn.STDEV.P(Table2[Sharpe Ratio])</f>
        <v>-0.41160584146538381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324</v>
      </c>
      <c r="AT505">
        <f>_xlfn.RANK.AVG(Table2[[#This Row],[6M Return vs Nifty Z-Score]],Table2[6M Return vs Nifty Z-Score])</f>
        <v>642</v>
      </c>
      <c r="AU505">
        <f>_xlfn.RANK.AVG(Table2[[#This Row],[Sharpe Ratio Z-Score]],Table2[Sharpe Ratio Z-Score])</f>
        <v>442</v>
      </c>
      <c r="AV505">
        <f>(Table2[[#This Row],[Rank 1Y]]+Table2[[#This Row],[Rank 6M]]+Table2[[#This Row],[Rank Sharpe]])/3</f>
        <v>469.33333333333331</v>
      </c>
    </row>
    <row r="506" spans="1:48" x14ac:dyDescent="0.3">
      <c r="A506" t="s">
        <v>1469</v>
      </c>
      <c r="B506" t="s">
        <v>1470</v>
      </c>
      <c r="C506" t="s">
        <v>3118</v>
      </c>
      <c r="D506" t="s">
        <v>1456</v>
      </c>
      <c r="E506">
        <v>6867.8508471300001</v>
      </c>
      <c r="F506">
        <v>423.85</v>
      </c>
      <c r="G506">
        <v>41.861632416296104</v>
      </c>
      <c r="H506">
        <f>(Table2[[#This Row],[1Y Return vs Nifty]]-AVERAGE(Table2[1Y Return vs Nifty]))/_xlfn.STDEV.P(Table2[1Y Return vs Nifty])</f>
        <v>0.31081185034695802</v>
      </c>
      <c r="I506">
        <v>-9.8813227701960002</v>
      </c>
      <c r="J506">
        <f>(Table2[[#This Row],[1M Return vs Nifty]]-AVERAGE(Table2[1M Return vs Nifty]))/_xlfn.STDEV.P(Table2[1M Return vs Nifty])</f>
        <v>-0.95590133823753132</v>
      </c>
      <c r="K506">
        <v>-27.4108919769543</v>
      </c>
      <c r="L506">
        <f>(Table2[[#This Row],[6M Return vs Nifty]]-AVERAGE(Table2[6M Return vs Nifty]))/_xlfn.STDEV.P(Table2[6M Return vs Nifty])</f>
        <v>-1.0965623231320516</v>
      </c>
      <c r="M506">
        <v>-10.455962794882</v>
      </c>
      <c r="N506">
        <f>(Table2[[#This Row],[1W Return vs Nifty]]-AVERAGE(Table2[1W Return vs Nifty]))/_xlfn.STDEV.P(Table2[1W Return vs Nifty])</f>
        <v>-1.2374101804240978</v>
      </c>
      <c r="O506">
        <v>465.68</v>
      </c>
      <c r="P506">
        <v>486.19474626007099</v>
      </c>
      <c r="Q506">
        <v>466.09681043417697</v>
      </c>
      <c r="R506">
        <v>20.994938924224101</v>
      </c>
      <c r="S506" s="1">
        <f>(Table2[[#This Row],[Close Price]]-Table2[[#This Row],[20D EMA]])/Table2[[#This Row],[20D EMA]]</f>
        <v>-8.9825631334822159E-2</v>
      </c>
      <c r="T506" s="1">
        <f>(Table2[[#This Row],[Close Price]]-Table2[[#This Row],[50D EMA]])/Table2[[#This Row],[50D EMA]]</f>
        <v>-0.12822998755054846</v>
      </c>
      <c r="U506" s="1">
        <f>(Table2[[#This Row],[Close Price]]-Table2[[#This Row],[200D EMA]])/Table2[[#This Row],[200D EMA]]</f>
        <v>-9.063956132809263E-2</v>
      </c>
      <c r="V506">
        <v>0.51324616078465002</v>
      </c>
      <c r="W506">
        <v>416.3</v>
      </c>
      <c r="X506">
        <v>432</v>
      </c>
      <c r="Y506">
        <v>416.3</v>
      </c>
      <c r="Z506">
        <v>465</v>
      </c>
      <c r="AA506">
        <v>416.3</v>
      </c>
      <c r="AB506">
        <v>504.65</v>
      </c>
      <c r="AC506" s="1">
        <f>(Table2[[#This Row],[Close Price]]/Table2[[#This Row],[Day Low]])-1</f>
        <v>1.8135959644487221E-2</v>
      </c>
      <c r="AD506" s="1">
        <f>(Table2[[#This Row],[Day High]]/Table2[[#This Row],[Close Price]])-1</f>
        <v>1.9228500648814428E-2</v>
      </c>
      <c r="AE506" s="1">
        <f>(Table2[[#This Row],[Close Price]]/Table2[[#This Row],[Current Week Low]])-1</f>
        <v>1.8135959644487221E-2</v>
      </c>
      <c r="AF506" s="1">
        <f>(Table2[[#This Row],[Current Week High]]/Table2[[#This Row],[Close Price]])-1</f>
        <v>9.7086233337265515E-2</v>
      </c>
      <c r="AG506" s="1">
        <f>(Table2[[#This Row],[Close Price]]/Table2[[#This Row],[Current Month Low]])-1</f>
        <v>1.8135959644487221E-2</v>
      </c>
      <c r="AH506" s="1">
        <f>(Table2[[#This Row],[Current Month High]]/Table2[[#This Row],[Close Price]])-1</f>
        <v>0.19063347882505588</v>
      </c>
      <c r="AI506">
        <v>49.769965789784003</v>
      </c>
      <c r="AJ506">
        <v>77.392578125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-0.25</v>
      </c>
      <c r="AM506" t="s">
        <v>3165</v>
      </c>
      <c r="AN506">
        <v>-6.27</v>
      </c>
      <c r="AO506" t="s">
        <v>3165</v>
      </c>
      <c r="AQ506">
        <f>(Table2[[#This Row],[Sharpe Ratio]]-AVERAGE(Table2[Sharpe Ratio]))/_xlfn.STDEV.P(Table2[Sharpe Ratio])</f>
        <v>-0.71296376684109852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212</v>
      </c>
      <c r="AT506">
        <f>_xlfn.RANK.AVG(Table2[[#This Row],[6M Return vs Nifty Z-Score]],Table2[6M Return vs Nifty Z-Score])</f>
        <v>665</v>
      </c>
      <c r="AU506">
        <f>_xlfn.RANK.AVG(Table2[[#This Row],[Sharpe Ratio Z-Score]],Table2[Sharpe Ratio Z-Score])</f>
        <v>533.5</v>
      </c>
      <c r="AV506">
        <f>(Table2[[#This Row],[Rank 1Y]]+Table2[[#This Row],[Rank 6M]]+Table2[[#This Row],[Rank Sharpe]])/3</f>
        <v>470.16666666666669</v>
      </c>
    </row>
    <row r="507" spans="1:48" x14ac:dyDescent="0.3">
      <c r="A507" t="s">
        <v>886</v>
      </c>
      <c r="B507" t="s">
        <v>887</v>
      </c>
      <c r="C507" t="s">
        <v>3119</v>
      </c>
      <c r="D507" t="s">
        <v>21</v>
      </c>
      <c r="E507">
        <v>16842.748918919999</v>
      </c>
      <c r="F507">
        <v>606.70000000000005</v>
      </c>
      <c r="G507">
        <v>-14.1265636756868</v>
      </c>
      <c r="H507">
        <f>(Table2[[#This Row],[1Y Return vs Nifty]]-AVERAGE(Table2[1Y Return vs Nifty]))/_xlfn.STDEV.P(Table2[1Y Return vs Nifty])</f>
        <v>-0.64758504884038881</v>
      </c>
      <c r="I507">
        <v>-3.9255348365319702</v>
      </c>
      <c r="J507">
        <f>(Table2[[#This Row],[1M Return vs Nifty]]-AVERAGE(Table2[1M Return vs Nifty]))/_xlfn.STDEV.P(Table2[1M Return vs Nifty])</f>
        <v>-0.27080524778847531</v>
      </c>
      <c r="K507">
        <v>-17.4162648542437</v>
      </c>
      <c r="L507">
        <f>(Table2[[#This Row],[6M Return vs Nifty]]-AVERAGE(Table2[6M Return vs Nifty]))/_xlfn.STDEV.P(Table2[6M Return vs Nifty])</f>
        <v>-0.75257909914205079</v>
      </c>
      <c r="M507">
        <v>-2.0264679261628502</v>
      </c>
      <c r="N507">
        <f>(Table2[[#This Row],[1W Return vs Nifty]]-AVERAGE(Table2[1W Return vs Nifty]))/_xlfn.STDEV.P(Table2[1W Return vs Nifty])</f>
        <v>0.42255600697494278</v>
      </c>
      <c r="O507">
        <v>613.29999999999995</v>
      </c>
      <c r="P507">
        <v>626.91232523628196</v>
      </c>
      <c r="Q507">
        <v>634.12758205458601</v>
      </c>
      <c r="R507">
        <v>48.798781118050599</v>
      </c>
      <c r="S507" s="1">
        <f>(Table2[[#This Row],[Close Price]]-Table2[[#This Row],[20D EMA]])/Table2[[#This Row],[20D EMA]]</f>
        <v>-1.0761454426870877E-2</v>
      </c>
      <c r="T507" s="1">
        <f>(Table2[[#This Row],[Close Price]]-Table2[[#This Row],[50D EMA]])/Table2[[#This Row],[50D EMA]]</f>
        <v>-3.2241071713917775E-2</v>
      </c>
      <c r="U507" s="1">
        <f>(Table2[[#This Row],[Close Price]]-Table2[[#This Row],[200D EMA]])/Table2[[#This Row],[200D EMA]]</f>
        <v>-4.32524665868027E-2</v>
      </c>
      <c r="V507">
        <v>0.68454282522114795</v>
      </c>
      <c r="W507">
        <v>582.04999999999995</v>
      </c>
      <c r="X507">
        <v>613.95000000000005</v>
      </c>
      <c r="Y507">
        <v>576.5</v>
      </c>
      <c r="Z507">
        <v>613.95000000000005</v>
      </c>
      <c r="AA507">
        <v>570.29999999999995</v>
      </c>
      <c r="AB507">
        <v>637.29999999999995</v>
      </c>
      <c r="AC507" s="1">
        <f>(Table2[[#This Row],[Close Price]]/Table2[[#This Row],[Day Low]])-1</f>
        <v>4.2350313546946294E-2</v>
      </c>
      <c r="AD507" s="1">
        <f>(Table2[[#This Row],[Day High]]/Table2[[#This Row],[Close Price]])-1</f>
        <v>1.1949892863029499E-2</v>
      </c>
      <c r="AE507" s="1">
        <f>(Table2[[#This Row],[Close Price]]/Table2[[#This Row],[Current Week Low]])-1</f>
        <v>5.23850823937555E-2</v>
      </c>
      <c r="AF507" s="1">
        <f>(Table2[[#This Row],[Current Week High]]/Table2[[#This Row],[Close Price]])-1</f>
        <v>1.1949892863029499E-2</v>
      </c>
      <c r="AG507" s="1">
        <f>(Table2[[#This Row],[Close Price]]/Table2[[#This Row],[Current Month Low]])-1</f>
        <v>6.3826056461511627E-2</v>
      </c>
      <c r="AH507" s="1">
        <f>(Table2[[#This Row],[Current Month High]]/Table2[[#This Row],[Close Price]])-1</f>
        <v>5.0436789187407127E-2</v>
      </c>
      <c r="AI507">
        <v>43.398714356353999</v>
      </c>
      <c r="AJ507">
        <v>29.195059625212899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-0.12</v>
      </c>
      <c r="AM507" t="s">
        <v>3165</v>
      </c>
      <c r="AN507">
        <v>3.01</v>
      </c>
      <c r="AO507" t="s">
        <v>3166</v>
      </c>
      <c r="AP507">
        <v>7.5746834666998997E-2</v>
      </c>
      <c r="AQ507">
        <f>(Table2[[#This Row],[Sharpe Ratio]]-AVERAGE(Table2[Sharpe Ratio]))/_xlfn.STDEV.P(Table2[Sharpe Ratio])</f>
        <v>0.17823983578083258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547</v>
      </c>
      <c r="AT507">
        <f>_xlfn.RANK.AVG(Table2[[#This Row],[6M Return vs Nifty Z-Score]],Table2[6M Return vs Nifty Z-Score])</f>
        <v>572</v>
      </c>
      <c r="AU507">
        <f>_xlfn.RANK.AVG(Table2[[#This Row],[Sharpe Ratio Z-Score]],Table2[Sharpe Ratio Z-Score])</f>
        <v>295</v>
      </c>
      <c r="AV507">
        <f>(Table2[[#This Row],[Rank 1Y]]+Table2[[#This Row],[Rank 6M]]+Table2[[#This Row],[Rank Sharpe]])/3</f>
        <v>471.33333333333331</v>
      </c>
    </row>
    <row r="508" spans="1:48" x14ac:dyDescent="0.3">
      <c r="A508" t="s">
        <v>1289</v>
      </c>
      <c r="B508" t="s">
        <v>1290</v>
      </c>
      <c r="C508" t="s">
        <v>3119</v>
      </c>
      <c r="D508" t="s">
        <v>21</v>
      </c>
      <c r="E508">
        <v>8718.9333395499998</v>
      </c>
      <c r="F508">
        <v>2824.15</v>
      </c>
      <c r="G508">
        <v>3.6990119975208899</v>
      </c>
      <c r="H508">
        <f>(Table2[[#This Row],[1Y Return vs Nifty]]-AVERAGE(Table2[1Y Return vs Nifty]))/_xlfn.STDEV.P(Table2[1Y Return vs Nifty])</f>
        <v>-0.34244972311272259</v>
      </c>
      <c r="I508">
        <v>7.6824549966553297</v>
      </c>
      <c r="J508">
        <f>(Table2[[#This Row],[1M Return vs Nifty]]-AVERAGE(Table2[1M Return vs Nifty]))/_xlfn.STDEV.P(Table2[1M Return vs Nifty])</f>
        <v>1.0644653396242194</v>
      </c>
      <c r="K508">
        <v>-4.2209888025408899</v>
      </c>
      <c r="L508">
        <f>(Table2[[#This Row],[6M Return vs Nifty]]-AVERAGE(Table2[6M Return vs Nifty]))/_xlfn.STDEV.P(Table2[6M Return vs Nifty])</f>
        <v>-0.29843973586465516</v>
      </c>
      <c r="M508">
        <v>-4.10347767209264</v>
      </c>
      <c r="N508">
        <f>(Table2[[#This Row],[1W Return vs Nifty]]-AVERAGE(Table2[1W Return vs Nifty]))/_xlfn.STDEV.P(Table2[1W Return vs Nifty])</f>
        <v>1.3543841615429777E-2</v>
      </c>
      <c r="O508">
        <v>2787.93</v>
      </c>
      <c r="P508">
        <v>2766.2337851697298</v>
      </c>
      <c r="Q508">
        <v>2671.9128686009399</v>
      </c>
      <c r="R508">
        <v>51.902652498580203</v>
      </c>
      <c r="S508" s="1">
        <f>(Table2[[#This Row],[Close Price]]-Table2[[#This Row],[20D EMA]])/Table2[[#This Row],[20D EMA]]</f>
        <v>1.2991717869530532E-2</v>
      </c>
      <c r="T508" s="1">
        <f>(Table2[[#This Row],[Close Price]]-Table2[[#This Row],[50D EMA]])/Table2[[#This Row],[50D EMA]]</f>
        <v>2.0936847471377654E-2</v>
      </c>
      <c r="U508" s="1">
        <f>(Table2[[#This Row],[Close Price]]-Table2[[#This Row],[200D EMA]])/Table2[[#This Row],[200D EMA]]</f>
        <v>5.6976832286740782E-2</v>
      </c>
      <c r="V508">
        <v>2.0072065007550202</v>
      </c>
      <c r="W508">
        <v>2731.95</v>
      </c>
      <c r="X508">
        <v>2869.45</v>
      </c>
      <c r="Y508">
        <v>2713.05</v>
      </c>
      <c r="Z508">
        <v>3057.5</v>
      </c>
      <c r="AA508">
        <v>2583.9499999999998</v>
      </c>
      <c r="AB508">
        <v>3057.5</v>
      </c>
      <c r="AC508" s="1">
        <f>(Table2[[#This Row],[Close Price]]/Table2[[#This Row],[Day Low]])-1</f>
        <v>3.3748787496110877E-2</v>
      </c>
      <c r="AD508" s="1">
        <f>(Table2[[#This Row],[Day High]]/Table2[[#This Row],[Close Price]])-1</f>
        <v>1.6040224492325006E-2</v>
      </c>
      <c r="AE508" s="1">
        <f>(Table2[[#This Row],[Close Price]]/Table2[[#This Row],[Current Week Low]])-1</f>
        <v>4.0950222074786602E-2</v>
      </c>
      <c r="AF508" s="1">
        <f>(Table2[[#This Row],[Current Week High]]/Table2[[#This Row],[Close Price]])-1</f>
        <v>8.2626631021723407E-2</v>
      </c>
      <c r="AG508" s="1">
        <f>(Table2[[#This Row],[Close Price]]/Table2[[#This Row],[Current Month Low]])-1</f>
        <v>9.295845507846523E-2</v>
      </c>
      <c r="AH508" s="1">
        <f>(Table2[[#This Row],[Current Month High]]/Table2[[#This Row],[Close Price]])-1</f>
        <v>8.2626631021723407E-2</v>
      </c>
      <c r="AI508">
        <v>11.3609404599614</v>
      </c>
      <c r="AJ508">
        <v>34.288295570718702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-0.1</v>
      </c>
      <c r="AM508" t="s">
        <v>3165</v>
      </c>
      <c r="AN508">
        <v>7.59</v>
      </c>
      <c r="AO508" t="s">
        <v>3166</v>
      </c>
      <c r="AP508">
        <v>-9.5646038502729992E-3</v>
      </c>
      <c r="AQ508">
        <f>(Table2[[#This Row],[Sharpe Ratio]]-AVERAGE(Table2[Sharpe Ratio]))/_xlfn.STDEV.P(Table2[Sharpe Ratio])</f>
        <v>-0.8254966462213188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-0.38837692395904727</v>
      </c>
      <c r="AS508">
        <f>_xlfn.RANK.AVG(Table2[[#This Row],[1Y Return vs Nifty Z-Score]],Table2[1Y Return vs Nifty Z-Score])</f>
        <v>418</v>
      </c>
      <c r="AT508">
        <f>_xlfn.RANK.AVG(Table2[[#This Row],[6M Return vs Nifty Z-Score]],Table2[6M Return vs Nifty Z-Score])</f>
        <v>419</v>
      </c>
      <c r="AU508">
        <f>_xlfn.RANK.AVG(Table2[[#This Row],[Sharpe Ratio Z-Score]],Table2[Sharpe Ratio Z-Score])</f>
        <v>579</v>
      </c>
      <c r="AV508">
        <f>(Table2[[#This Row],[Rank 1Y]]+Table2[[#This Row],[Rank 6M]]+Table2[[#This Row],[Rank Sharpe]])/3</f>
        <v>472</v>
      </c>
    </row>
    <row r="509" spans="1:48" x14ac:dyDescent="0.3">
      <c r="A509" t="s">
        <v>579</v>
      </c>
      <c r="B509" t="s">
        <v>580</v>
      </c>
      <c r="C509" t="s">
        <v>3120</v>
      </c>
      <c r="D509" t="s">
        <v>581</v>
      </c>
      <c r="E509">
        <v>33036.783779999998</v>
      </c>
      <c r="F509">
        <v>600.6</v>
      </c>
      <c r="G509">
        <v>6.1915745170551997</v>
      </c>
      <c r="H509">
        <f>(Table2[[#This Row],[1Y Return vs Nifty]]-AVERAGE(Table2[1Y Return vs Nifty]))/_xlfn.STDEV.P(Table2[1Y Return vs Nifty])</f>
        <v>-0.29978244042642888</v>
      </c>
      <c r="I509">
        <v>-6.2601054710576998</v>
      </c>
      <c r="J509">
        <f>(Table2[[#This Row],[1M Return vs Nifty]]-AVERAGE(Table2[1M Return vs Nifty]))/_xlfn.STDEV.P(Table2[1M Return vs Nifty])</f>
        <v>-0.539351615188563</v>
      </c>
      <c r="K509">
        <v>-19.761589538775802</v>
      </c>
      <c r="L509">
        <f>(Table2[[#This Row],[6M Return vs Nifty]]-AVERAGE(Table2[6M Return vs Nifty]))/_xlfn.STDEV.P(Table2[6M Return vs Nifty])</f>
        <v>-0.83329770288620808</v>
      </c>
      <c r="M509">
        <v>-4.1686156592724197</v>
      </c>
      <c r="N509">
        <f>(Table2[[#This Row],[1W Return vs Nifty]]-AVERAGE(Table2[1W Return vs Nifty]))/_xlfn.STDEV.P(Table2[1W Return vs Nifty])</f>
        <v>7.1663691127693823E-4</v>
      </c>
      <c r="O509">
        <v>626.77</v>
      </c>
      <c r="P509">
        <v>655.24729198130603</v>
      </c>
      <c r="Q509">
        <v>641.01379418055706</v>
      </c>
      <c r="R509">
        <v>36.158401700391799</v>
      </c>
      <c r="S509" s="1">
        <f>(Table2[[#This Row],[Close Price]]-Table2[[#This Row],[20D EMA]])/Table2[[#This Row],[20D EMA]]</f>
        <v>-4.175375337045481E-2</v>
      </c>
      <c r="T509" s="1">
        <f>(Table2[[#This Row],[Close Price]]-Table2[[#This Row],[50D EMA]])/Table2[[#This Row],[50D EMA]]</f>
        <v>-8.3399493061720398E-2</v>
      </c>
      <c r="U509" s="1">
        <f>(Table2[[#This Row],[Close Price]]-Table2[[#This Row],[200D EMA]])/Table2[[#This Row],[200D EMA]]</f>
        <v>-6.3046684092376196E-2</v>
      </c>
      <c r="V509">
        <v>0.44332955633200899</v>
      </c>
      <c r="W509">
        <v>580.15</v>
      </c>
      <c r="X509">
        <v>610.15</v>
      </c>
      <c r="Y509">
        <v>580.15</v>
      </c>
      <c r="Z509">
        <v>623.85</v>
      </c>
      <c r="AA509">
        <v>580.15</v>
      </c>
      <c r="AB509">
        <v>668.75</v>
      </c>
      <c r="AC509" s="1">
        <f>(Table2[[#This Row],[Close Price]]/Table2[[#This Row],[Day Low]])-1</f>
        <v>3.5249504438507273E-2</v>
      </c>
      <c r="AD509" s="1">
        <f>(Table2[[#This Row],[Day High]]/Table2[[#This Row],[Close Price]])-1</f>
        <v>1.5900765900765723E-2</v>
      </c>
      <c r="AE509" s="1">
        <f>(Table2[[#This Row],[Close Price]]/Table2[[#This Row],[Current Week Low]])-1</f>
        <v>3.5249504438507273E-2</v>
      </c>
      <c r="AF509" s="1">
        <f>(Table2[[#This Row],[Current Week High]]/Table2[[#This Row],[Close Price]])-1</f>
        <v>3.8711288711288816E-2</v>
      </c>
      <c r="AG509" s="1">
        <f>(Table2[[#This Row],[Close Price]]/Table2[[#This Row],[Current Month Low]])-1</f>
        <v>3.5249504438507273E-2</v>
      </c>
      <c r="AH509" s="1">
        <f>(Table2[[#This Row],[Current Month High]]/Table2[[#This Row],[Close Price]])-1</f>
        <v>0.11346986346986343</v>
      </c>
      <c r="AI509">
        <v>37.654012654012597</v>
      </c>
      <c r="AJ509">
        <v>39.0277777777777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-0.16</v>
      </c>
      <c r="AM509" t="s">
        <v>3165</v>
      </c>
      <c r="AN509">
        <v>-1.1399999999999999</v>
      </c>
      <c r="AO509" t="s">
        <v>3165</v>
      </c>
      <c r="AP509">
        <v>3.7094811937708999E-2</v>
      </c>
      <c r="AQ509">
        <f>(Table2[[#This Row],[Sharpe Ratio]]-AVERAGE(Table2[Sharpe Ratio]))/_xlfn.STDEV.P(Table2[Sharpe Ratio])</f>
        <v>-0.27652269068518265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403</v>
      </c>
      <c r="AT509">
        <f>_xlfn.RANK.AVG(Table2[[#This Row],[6M Return vs Nifty Z-Score]],Table2[6M Return vs Nifty Z-Score])</f>
        <v>601</v>
      </c>
      <c r="AU509">
        <f>_xlfn.RANK.AVG(Table2[[#This Row],[Sharpe Ratio Z-Score]],Table2[Sharpe Ratio Z-Score])</f>
        <v>414</v>
      </c>
      <c r="AV509">
        <f>(Table2[[#This Row],[Rank 1Y]]+Table2[[#This Row],[Rank 6M]]+Table2[[#This Row],[Rank Sharpe]])/3</f>
        <v>472.66666666666669</v>
      </c>
    </row>
    <row r="510" spans="1:48" x14ac:dyDescent="0.3">
      <c r="A510" t="s">
        <v>1160</v>
      </c>
      <c r="B510" t="s">
        <v>1161</v>
      </c>
      <c r="C510" t="s">
        <v>3131</v>
      </c>
      <c r="D510" t="s">
        <v>1162</v>
      </c>
      <c r="E510">
        <v>10257.49857657</v>
      </c>
      <c r="F510">
        <v>1088.8499999999999</v>
      </c>
      <c r="G510">
        <v>-21.0970940570888</v>
      </c>
      <c r="H510">
        <f>(Table2[[#This Row],[1Y Return vs Nifty]]-AVERAGE(Table2[1Y Return vs Nifty]))/_xlfn.STDEV.P(Table2[1Y Return vs Nifty])</f>
        <v>-0.76690546224058898</v>
      </c>
      <c r="I510">
        <v>-7.52135087681964</v>
      </c>
      <c r="J510">
        <f>(Table2[[#This Row],[1M Return vs Nifty]]-AVERAGE(Table2[1M Return vs Nifty]))/_xlfn.STDEV.P(Table2[1M Return vs Nifty])</f>
        <v>-0.68443305633597395</v>
      </c>
      <c r="K510">
        <v>7.2301158351048498</v>
      </c>
      <c r="L510">
        <f>(Table2[[#This Row],[6M Return vs Nifty]]-AVERAGE(Table2[6M Return vs Nifty]))/_xlfn.STDEV.P(Table2[6M Return vs Nifty])</f>
        <v>9.567080404270617E-2</v>
      </c>
      <c r="M510">
        <v>-5.3220955795977902</v>
      </c>
      <c r="N510">
        <f>(Table2[[#This Row],[1W Return vs Nifty]]-AVERAGE(Table2[1W Return vs Nifty]))/_xlfn.STDEV.P(Table2[1W Return vs Nifty])</f>
        <v>-0.2264307420721563</v>
      </c>
      <c r="O510">
        <v>1135.99</v>
      </c>
      <c r="P510">
        <v>1164.9742576487099</v>
      </c>
      <c r="Q510">
        <v>1075.2161085846401</v>
      </c>
      <c r="R510">
        <v>33.963796083025699</v>
      </c>
      <c r="S510" s="1">
        <f>(Table2[[#This Row],[Close Price]]-Table2[[#This Row],[20D EMA]])/Table2[[#This Row],[20D EMA]]</f>
        <v>-4.1496844162360672E-2</v>
      </c>
      <c r="T510" s="1">
        <f>(Table2[[#This Row],[Close Price]]-Table2[[#This Row],[50D EMA]])/Table2[[#This Row],[50D EMA]]</f>
        <v>-6.5344154301188645E-2</v>
      </c>
      <c r="U510" s="1">
        <f>(Table2[[#This Row],[Close Price]]-Table2[[#This Row],[200D EMA]])/Table2[[#This Row],[200D EMA]]</f>
        <v>1.268014058430242E-2</v>
      </c>
      <c r="V510">
        <v>0.75282776470189505</v>
      </c>
      <c r="W510">
        <v>1035.0999999999999</v>
      </c>
      <c r="X510">
        <v>1092.8</v>
      </c>
      <c r="Y510">
        <v>1035.0999999999999</v>
      </c>
      <c r="Z510">
        <v>1124.9000000000001</v>
      </c>
      <c r="AA510">
        <v>1035.0999999999999</v>
      </c>
      <c r="AB510">
        <v>1197.8499999999999</v>
      </c>
      <c r="AC510" s="1">
        <f>(Table2[[#This Row],[Close Price]]/Table2[[#This Row],[Day Low]])-1</f>
        <v>5.1927350014491447E-2</v>
      </c>
      <c r="AD510" s="1">
        <f>(Table2[[#This Row],[Day High]]/Table2[[#This Row],[Close Price]])-1</f>
        <v>3.6276805804289491E-3</v>
      </c>
      <c r="AE510" s="1">
        <f>(Table2[[#This Row],[Close Price]]/Table2[[#This Row],[Current Week Low]])-1</f>
        <v>5.1927350014491447E-2</v>
      </c>
      <c r="AF510" s="1">
        <f>(Table2[[#This Row],[Current Week High]]/Table2[[#This Row],[Close Price]])-1</f>
        <v>3.3108325297332319E-2</v>
      </c>
      <c r="AG510" s="1">
        <f>(Table2[[#This Row],[Close Price]]/Table2[[#This Row],[Current Month Low]])-1</f>
        <v>5.1927350014491447E-2</v>
      </c>
      <c r="AH510" s="1">
        <f>(Table2[[#This Row],[Current Month High]]/Table2[[#This Row],[Close Price]])-1</f>
        <v>0.10010561601689849</v>
      </c>
      <c r="AI510">
        <v>19.387427101988301</v>
      </c>
      <c r="AJ510">
        <v>33.896950319724503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-0.11</v>
      </c>
      <c r="AM510" t="s">
        <v>3165</v>
      </c>
      <c r="AN510">
        <v>-5.18</v>
      </c>
      <c r="AO510" t="s">
        <v>3165</v>
      </c>
      <c r="AQ510">
        <f>(Table2[[#This Row],[Sharpe Ratio]]-AVERAGE(Table2[Sharpe Ratio]))/_xlfn.STDEV.P(Table2[Sharpe Ratio])</f>
        <v>-0.71296376684109852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586</v>
      </c>
      <c r="AT510">
        <f>_xlfn.RANK.AVG(Table2[[#This Row],[6M Return vs Nifty Z-Score]],Table2[6M Return vs Nifty Z-Score])</f>
        <v>299</v>
      </c>
      <c r="AU510">
        <f>_xlfn.RANK.AVG(Table2[[#This Row],[Sharpe Ratio Z-Score]],Table2[Sharpe Ratio Z-Score])</f>
        <v>533.5</v>
      </c>
      <c r="AV510">
        <f>(Table2[[#This Row],[Rank 1Y]]+Table2[[#This Row],[Rank 6M]]+Table2[[#This Row],[Rank Sharpe]])/3</f>
        <v>472.83333333333331</v>
      </c>
    </row>
    <row r="511" spans="1:48" x14ac:dyDescent="0.3">
      <c r="A511" t="s">
        <v>1811</v>
      </c>
      <c r="B511" t="s">
        <v>1812</v>
      </c>
      <c r="C511" t="s">
        <v>3132</v>
      </c>
      <c r="D511" t="s">
        <v>288</v>
      </c>
      <c r="E511">
        <v>4167.5768732039996</v>
      </c>
      <c r="F511">
        <v>189.39</v>
      </c>
      <c r="G511">
        <v>8.5982600960865607</v>
      </c>
      <c r="H511">
        <f>(Table2[[#This Row],[1Y Return vs Nifty]]-AVERAGE(Table2[1Y Return vs Nifty]))/_xlfn.STDEV.P(Table2[1Y Return vs Nifty])</f>
        <v>-0.25858518533942587</v>
      </c>
      <c r="I511">
        <v>-2.6962807377126499</v>
      </c>
      <c r="J511">
        <f>(Table2[[#This Row],[1M Return vs Nifty]]-AVERAGE(Table2[1M Return vs Nifty]))/_xlfn.STDEV.P(Table2[1M Return vs Nifty])</f>
        <v>-0.12940377637115866</v>
      </c>
      <c r="K511">
        <v>-11.820275658347899</v>
      </c>
      <c r="L511">
        <f>(Table2[[#This Row],[6M Return vs Nifty]]-AVERAGE(Table2[6M Return vs Nifty]))/_xlfn.STDEV.P(Table2[6M Return vs Nifty])</f>
        <v>-0.55998297910837025</v>
      </c>
      <c r="M511">
        <v>-3.20112870346696</v>
      </c>
      <c r="N511">
        <f>(Table2[[#This Row],[1W Return vs Nifty]]-AVERAGE(Table2[1W Return vs Nifty]))/_xlfn.STDEV.P(Table2[1W Return vs Nifty])</f>
        <v>0.19123761810866177</v>
      </c>
      <c r="O511">
        <v>199.13</v>
      </c>
      <c r="P511">
        <v>200.009322711957</v>
      </c>
      <c r="Q511">
        <v>191.31677686054499</v>
      </c>
      <c r="R511">
        <v>28.937239908938398</v>
      </c>
      <c r="S511" s="1">
        <f>(Table2[[#This Row],[Close Price]]-Table2[[#This Row],[20D EMA]])/Table2[[#This Row],[20D EMA]]</f>
        <v>-4.8912770551900818E-2</v>
      </c>
      <c r="T511" s="1">
        <f>(Table2[[#This Row],[Close Price]]-Table2[[#This Row],[50D EMA]])/Table2[[#This Row],[50D EMA]]</f>
        <v>-5.3094138652978726E-2</v>
      </c>
      <c r="U511" s="1">
        <f>(Table2[[#This Row],[Close Price]]-Table2[[#This Row],[200D EMA]])/Table2[[#This Row],[200D EMA]]</f>
        <v>-1.0071133813578066E-2</v>
      </c>
      <c r="V511">
        <v>0.56978921583810305</v>
      </c>
      <c r="W511">
        <v>185.12</v>
      </c>
      <c r="X511">
        <v>194</v>
      </c>
      <c r="Y511">
        <v>185.12</v>
      </c>
      <c r="Z511">
        <v>202.15</v>
      </c>
      <c r="AA511">
        <v>185.12</v>
      </c>
      <c r="AB511">
        <v>207</v>
      </c>
      <c r="AC511" s="1">
        <f>(Table2[[#This Row],[Close Price]]/Table2[[#This Row],[Day Low]])-1</f>
        <v>2.3066119273984276E-2</v>
      </c>
      <c r="AD511" s="1">
        <f>(Table2[[#This Row],[Day High]]/Table2[[#This Row],[Close Price]])-1</f>
        <v>2.4341306299171084E-2</v>
      </c>
      <c r="AE511" s="1">
        <f>(Table2[[#This Row],[Close Price]]/Table2[[#This Row],[Current Week Low]])-1</f>
        <v>2.3066119273984276E-2</v>
      </c>
      <c r="AF511" s="1">
        <f>(Table2[[#This Row],[Current Week High]]/Table2[[#This Row],[Close Price]])-1</f>
        <v>6.7374201383388899E-2</v>
      </c>
      <c r="AG511" s="1">
        <f>(Table2[[#This Row],[Close Price]]/Table2[[#This Row],[Current Month Low]])-1</f>
        <v>2.3066119273984276E-2</v>
      </c>
      <c r="AH511" s="1">
        <f>(Table2[[#This Row],[Current Month High]]/Table2[[#This Row],[Close Price]])-1</f>
        <v>9.2982734040868209E-2</v>
      </c>
      <c r="AI511">
        <v>25.587412218174101</v>
      </c>
      <c r="AJ511">
        <v>38.240875912408697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0.01</v>
      </c>
      <c r="AM511" t="s">
        <v>3166</v>
      </c>
      <c r="AN511">
        <v>-0.55000000000000004</v>
      </c>
      <c r="AO511" t="s">
        <v>3165</v>
      </c>
      <c r="AQ511">
        <f>(Table2[[#This Row],[Sharpe Ratio]]-AVERAGE(Table2[Sharpe Ratio]))/_xlfn.STDEV.P(Table2[Sharpe Ratio])</f>
        <v>-0.71296376684109852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388</v>
      </c>
      <c r="AT511">
        <f>_xlfn.RANK.AVG(Table2[[#This Row],[6M Return vs Nifty Z-Score]],Table2[6M Return vs Nifty Z-Score])</f>
        <v>508</v>
      </c>
      <c r="AU511">
        <f>_xlfn.RANK.AVG(Table2[[#This Row],[Sharpe Ratio Z-Score]],Table2[Sharpe Ratio Z-Score])</f>
        <v>533.5</v>
      </c>
      <c r="AV511">
        <f>(Table2[[#This Row],[Rank 1Y]]+Table2[[#This Row],[Rank 6M]]+Table2[[#This Row],[Rank Sharpe]])/3</f>
        <v>476.5</v>
      </c>
    </row>
    <row r="512" spans="1:48" x14ac:dyDescent="0.3">
      <c r="A512" t="s">
        <v>1552</v>
      </c>
      <c r="B512" t="s">
        <v>1553</v>
      </c>
      <c r="C512" t="s">
        <v>3120</v>
      </c>
      <c r="D512" t="s">
        <v>24</v>
      </c>
      <c r="E512">
        <v>6205.8110862920003</v>
      </c>
      <c r="F512">
        <v>23.72</v>
      </c>
      <c r="G512">
        <v>-19.805460767392098</v>
      </c>
      <c r="H512">
        <f>(Table2[[#This Row],[1Y Return vs Nifty]]-AVERAGE(Table2[1Y Return vs Nifty]))/_xlfn.STDEV.P(Table2[1Y Return vs Nifty])</f>
        <v>-0.74479549217299235</v>
      </c>
      <c r="I512">
        <v>2.3355608333585001</v>
      </c>
      <c r="J512">
        <f>(Table2[[#This Row],[1M Return vs Nifty]]-AVERAGE(Table2[1M Return vs Nifty]))/_xlfn.STDEV.P(Table2[1M Return vs Nifty])</f>
        <v>0.449410484058542</v>
      </c>
      <c r="K512">
        <v>-26.882004053409599</v>
      </c>
      <c r="L512">
        <f>(Table2[[#This Row],[6M Return vs Nifty]]-AVERAGE(Table2[6M Return vs Nifty]))/_xlfn.STDEV.P(Table2[6M Return vs Nifty])</f>
        <v>-1.0783596857713349</v>
      </c>
      <c r="M512">
        <v>0.52740595996734796</v>
      </c>
      <c r="N512">
        <f>(Table2[[#This Row],[1W Return vs Nifty]]-AVERAGE(Table2[1W Return vs Nifty]))/_xlfn.STDEV.P(Table2[1W Return vs Nifty])</f>
        <v>0.92547395922249898</v>
      </c>
      <c r="O512">
        <v>24.42</v>
      </c>
      <c r="P512">
        <v>24.905717603516699</v>
      </c>
      <c r="Q512">
        <v>25.645963836207098</v>
      </c>
      <c r="R512">
        <v>37.668491387882298</v>
      </c>
      <c r="S512" s="1">
        <f>(Table2[[#This Row],[Close Price]]-Table2[[#This Row],[20D EMA]])/Table2[[#This Row],[20D EMA]]</f>
        <v>-2.8665028665028781E-2</v>
      </c>
      <c r="T512" s="1">
        <f>(Table2[[#This Row],[Close Price]]-Table2[[#This Row],[50D EMA]])/Table2[[#This Row],[50D EMA]]</f>
        <v>-4.7608248932738087E-2</v>
      </c>
      <c r="U512" s="1">
        <f>(Table2[[#This Row],[Close Price]]-Table2[[#This Row],[200D EMA]])/Table2[[#This Row],[200D EMA]]</f>
        <v>-7.5098126493027884E-2</v>
      </c>
      <c r="V512">
        <v>1.2634243433730901</v>
      </c>
      <c r="W512">
        <v>22.92</v>
      </c>
      <c r="X512">
        <v>23.99</v>
      </c>
      <c r="Y512">
        <v>22.92</v>
      </c>
      <c r="Z512">
        <v>25.1</v>
      </c>
      <c r="AA512">
        <v>22.92</v>
      </c>
      <c r="AB512">
        <v>26.29</v>
      </c>
      <c r="AC512" s="1">
        <f>(Table2[[#This Row],[Close Price]]/Table2[[#This Row],[Day Low]])-1</f>
        <v>3.4904013961605473E-2</v>
      </c>
      <c r="AD512" s="1">
        <f>(Table2[[#This Row],[Day High]]/Table2[[#This Row],[Close Price]])-1</f>
        <v>1.1382799325463822E-2</v>
      </c>
      <c r="AE512" s="1">
        <f>(Table2[[#This Row],[Close Price]]/Table2[[#This Row],[Current Week Low]])-1</f>
        <v>3.4904013961605473E-2</v>
      </c>
      <c r="AF512" s="1">
        <f>(Table2[[#This Row],[Current Week High]]/Table2[[#This Row],[Close Price]])-1</f>
        <v>5.8178752107926002E-2</v>
      </c>
      <c r="AG512" s="1">
        <f>(Table2[[#This Row],[Close Price]]/Table2[[#This Row],[Current Month Low]])-1</f>
        <v>3.4904013961605473E-2</v>
      </c>
      <c r="AH512" s="1">
        <f>(Table2[[#This Row],[Current Month High]]/Table2[[#This Row],[Close Price]])-1</f>
        <v>0.10834738617200679</v>
      </c>
      <c r="AI512">
        <v>55.4878797107312</v>
      </c>
      <c r="AJ512">
        <v>12.025806320206099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-0.08</v>
      </c>
      <c r="AM512" t="s">
        <v>3165</v>
      </c>
      <c r="AN512">
        <v>2.2000000000000002</v>
      </c>
      <c r="AO512" t="s">
        <v>3166</v>
      </c>
      <c r="AP512">
        <v>0.108744151397446</v>
      </c>
      <c r="AQ512">
        <f>(Table2[[#This Row],[Sharpe Ratio]]-AVERAGE(Table2[Sharpe Ratio]))/_xlfn.STDEV.P(Table2[Sharpe Ratio])</f>
        <v>0.56647160383177309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575</v>
      </c>
      <c r="AT512">
        <f>_xlfn.RANK.AVG(Table2[[#This Row],[6M Return vs Nifty Z-Score]],Table2[6M Return vs Nifty Z-Score])</f>
        <v>660</v>
      </c>
      <c r="AU512">
        <f>_xlfn.RANK.AVG(Table2[[#This Row],[Sharpe Ratio Z-Score]],Table2[Sharpe Ratio Z-Score])</f>
        <v>196</v>
      </c>
      <c r="AV512">
        <f>(Table2[[#This Row],[Rank 1Y]]+Table2[[#This Row],[Rank 6M]]+Table2[[#This Row],[Rank Sharpe]])/3</f>
        <v>477</v>
      </c>
    </row>
    <row r="513" spans="1:48" x14ac:dyDescent="0.3">
      <c r="A513" t="s">
        <v>1890</v>
      </c>
      <c r="B513" t="s">
        <v>1891</v>
      </c>
      <c r="C513" t="s">
        <v>3131</v>
      </c>
      <c r="D513" t="s">
        <v>141</v>
      </c>
      <c r="E513">
        <v>3771.3595293499998</v>
      </c>
      <c r="F513">
        <v>571.54999999999995</v>
      </c>
      <c r="G513">
        <v>-13.043908405877101</v>
      </c>
      <c r="H513">
        <f>(Table2[[#This Row],[1Y Return vs Nifty]]-AVERAGE(Table2[1Y Return vs Nifty]))/_xlfn.STDEV.P(Table2[1Y Return vs Nifty])</f>
        <v>-0.62905233076942679</v>
      </c>
      <c r="I513">
        <v>-1.0082861661376901</v>
      </c>
      <c r="J513">
        <f>(Table2[[#This Row],[1M Return vs Nifty]]-AVERAGE(Table2[1M Return vs Nifty]))/_xlfn.STDEV.P(Table2[1M Return vs Nifty])</f>
        <v>6.4766750612965773E-2</v>
      </c>
      <c r="K513">
        <v>1.59757134764836</v>
      </c>
      <c r="L513">
        <f>(Table2[[#This Row],[6M Return vs Nifty]]-AVERAGE(Table2[6M Return vs Nifty]))/_xlfn.STDEV.P(Table2[6M Return vs Nifty])</f>
        <v>-9.8183432666119508E-2</v>
      </c>
      <c r="M513">
        <v>-9.1753988408469702</v>
      </c>
      <c r="N513">
        <f>(Table2[[#This Row],[1W Return vs Nifty]]-AVERAGE(Table2[1W Return vs Nifty]))/_xlfn.STDEV.P(Table2[1W Return vs Nifty])</f>
        <v>-0.98523696036694342</v>
      </c>
      <c r="O513">
        <v>579.41</v>
      </c>
      <c r="P513">
        <v>561.14014723869002</v>
      </c>
      <c r="Q513">
        <v>529.71743687932496</v>
      </c>
      <c r="R513">
        <v>46.236829833648301</v>
      </c>
      <c r="S513" s="1">
        <f>(Table2[[#This Row],[Close Price]]-Table2[[#This Row],[20D EMA]])/Table2[[#This Row],[20D EMA]]</f>
        <v>-1.3565523549817942E-2</v>
      </c>
      <c r="T513" s="1">
        <f>(Table2[[#This Row],[Close Price]]-Table2[[#This Row],[50D EMA]])/Table2[[#This Row],[50D EMA]]</f>
        <v>1.8551252859977486E-2</v>
      </c>
      <c r="U513" s="1">
        <f>(Table2[[#This Row],[Close Price]]-Table2[[#This Row],[200D EMA]])/Table2[[#This Row],[200D EMA]]</f>
        <v>7.8971467065761095E-2</v>
      </c>
      <c r="V513">
        <v>1.1764804178386701</v>
      </c>
      <c r="W513">
        <v>530.54999999999995</v>
      </c>
      <c r="X513">
        <v>580</v>
      </c>
      <c r="Y513">
        <v>530.54999999999995</v>
      </c>
      <c r="Z513">
        <v>593.25</v>
      </c>
      <c r="AA513">
        <v>527.45000000000005</v>
      </c>
      <c r="AB513">
        <v>659</v>
      </c>
      <c r="AC513" s="1">
        <f>(Table2[[#This Row],[Close Price]]/Table2[[#This Row],[Day Low]])-1</f>
        <v>7.7278296107812672E-2</v>
      </c>
      <c r="AD513" s="1">
        <f>(Table2[[#This Row],[Day High]]/Table2[[#This Row],[Close Price]])-1</f>
        <v>1.4784358323856273E-2</v>
      </c>
      <c r="AE513" s="1">
        <f>(Table2[[#This Row],[Close Price]]/Table2[[#This Row],[Current Week Low]])-1</f>
        <v>7.7278296107812672E-2</v>
      </c>
      <c r="AF513" s="1">
        <f>(Table2[[#This Row],[Current Week High]]/Table2[[#This Row],[Close Price]])-1</f>
        <v>3.7966932026944455E-2</v>
      </c>
      <c r="AG513" s="1">
        <f>(Table2[[#This Row],[Close Price]]/Table2[[#This Row],[Current Month Low]])-1</f>
        <v>8.3609820836098026E-2</v>
      </c>
      <c r="AH513" s="1">
        <f>(Table2[[#This Row],[Current Month High]]/Table2[[#This Row],[Close Price]])-1</f>
        <v>0.15300498644038152</v>
      </c>
      <c r="AI513">
        <v>16.700201207243399</v>
      </c>
      <c r="AJ513">
        <v>34.482352941176401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0.14000000000000001</v>
      </c>
      <c r="AM513" t="s">
        <v>3166</v>
      </c>
      <c r="AN513">
        <v>4.8899999999999997</v>
      </c>
      <c r="AO513" t="s">
        <v>3166</v>
      </c>
      <c r="AQ513">
        <f>(Table2[[#This Row],[Sharpe Ratio]]-AVERAGE(Table2[Sharpe Ratio]))/_xlfn.STDEV.P(Table2[Sharpe Ratio])</f>
        <v>-0.71296376684109852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-2.3606697400306222</v>
      </c>
      <c r="AS513">
        <f>_xlfn.RANK.AVG(Table2[[#This Row],[1Y Return vs Nifty Z-Score]],Table2[1Y Return vs Nifty Z-Score])</f>
        <v>537</v>
      </c>
      <c r="AT513">
        <f>_xlfn.RANK.AVG(Table2[[#This Row],[6M Return vs Nifty Z-Score]],Table2[6M Return vs Nifty Z-Score])</f>
        <v>362</v>
      </c>
      <c r="AU513">
        <f>_xlfn.RANK.AVG(Table2[[#This Row],[Sharpe Ratio Z-Score]],Table2[Sharpe Ratio Z-Score])</f>
        <v>533.5</v>
      </c>
      <c r="AV513">
        <f>(Table2[[#This Row],[Rank 1Y]]+Table2[[#This Row],[Rank 6M]]+Table2[[#This Row],[Rank Sharpe]])/3</f>
        <v>477.5</v>
      </c>
    </row>
    <row r="514" spans="1:48" x14ac:dyDescent="0.3">
      <c r="A514" t="s">
        <v>1760</v>
      </c>
      <c r="B514" t="s">
        <v>1761</v>
      </c>
      <c r="C514" t="s">
        <v>3124</v>
      </c>
      <c r="D514" t="s">
        <v>51</v>
      </c>
      <c r="E514">
        <v>4383.3416625</v>
      </c>
      <c r="F514">
        <v>355.5</v>
      </c>
      <c r="G514">
        <v>4.9136460960194697</v>
      </c>
      <c r="H514">
        <f>(Table2[[#This Row],[1Y Return vs Nifty]]-AVERAGE(Table2[1Y Return vs Nifty]))/_xlfn.STDEV.P(Table2[1Y Return vs Nifty])</f>
        <v>-0.32165781276548161</v>
      </c>
      <c r="I514">
        <v>-4.2164303403306898</v>
      </c>
      <c r="J514">
        <f>(Table2[[#This Row],[1M Return vs Nifty]]-AVERAGE(Table2[1M Return vs Nifty]))/_xlfn.STDEV.P(Table2[1M Return vs Nifty])</f>
        <v>-0.30426704572376656</v>
      </c>
      <c r="K514">
        <v>3.36379012531137</v>
      </c>
      <c r="L514">
        <f>(Table2[[#This Row],[6M Return vs Nifty]]-AVERAGE(Table2[6M Return vs Nifty]))/_xlfn.STDEV.P(Table2[6M Return vs Nifty])</f>
        <v>-3.7395809280783086E-2</v>
      </c>
      <c r="M514">
        <v>-2.5811127349060099</v>
      </c>
      <c r="N514">
        <f>(Table2[[#This Row],[1W Return vs Nifty]]-AVERAGE(Table2[1W Return vs Nifty]))/_xlfn.STDEV.P(Table2[1W Return vs Nifty])</f>
        <v>0.31333337348754015</v>
      </c>
      <c r="O514">
        <v>361.92</v>
      </c>
      <c r="P514">
        <v>356.47388912057397</v>
      </c>
      <c r="Q514">
        <v>327.648368782315</v>
      </c>
      <c r="R514">
        <v>44.639765888211201</v>
      </c>
      <c r="S514" s="1">
        <f>(Table2[[#This Row],[Close Price]]-Table2[[#This Row],[20D EMA]])/Table2[[#This Row],[20D EMA]]</f>
        <v>-1.7738726790450972E-2</v>
      </c>
      <c r="T514" s="1">
        <f>(Table2[[#This Row],[Close Price]]-Table2[[#This Row],[50D EMA]])/Table2[[#This Row],[50D EMA]]</f>
        <v>-2.7320068882929122E-3</v>
      </c>
      <c r="U514" s="1">
        <f>(Table2[[#This Row],[Close Price]]-Table2[[#This Row],[200D EMA]])/Table2[[#This Row],[200D EMA]]</f>
        <v>8.50046387265527E-2</v>
      </c>
      <c r="V514">
        <v>0.79542790575203504</v>
      </c>
      <c r="W514">
        <v>346.95</v>
      </c>
      <c r="X514">
        <v>363.1</v>
      </c>
      <c r="Y514">
        <v>345</v>
      </c>
      <c r="Z514">
        <v>392.95</v>
      </c>
      <c r="AA514">
        <v>336.55</v>
      </c>
      <c r="AB514">
        <v>392.95</v>
      </c>
      <c r="AC514" s="1">
        <f>(Table2[[#This Row],[Close Price]]/Table2[[#This Row],[Day Low]])-1</f>
        <v>2.4643320363164856E-2</v>
      </c>
      <c r="AD514" s="1">
        <f>(Table2[[#This Row],[Day High]]/Table2[[#This Row],[Close Price]])-1</f>
        <v>2.1378340365682202E-2</v>
      </c>
      <c r="AE514" s="1">
        <f>(Table2[[#This Row],[Close Price]]/Table2[[#This Row],[Current Week Low]])-1</f>
        <v>3.0434782608695699E-2</v>
      </c>
      <c r="AF514" s="1">
        <f>(Table2[[#This Row],[Current Week High]]/Table2[[#This Row],[Close Price]])-1</f>
        <v>0.10534458509142053</v>
      </c>
      <c r="AG514" s="1">
        <f>(Table2[[#This Row],[Close Price]]/Table2[[#This Row],[Current Month Low]])-1</f>
        <v>5.6306640915168682E-2</v>
      </c>
      <c r="AH514" s="1">
        <f>(Table2[[#This Row],[Current Month High]]/Table2[[#This Row],[Close Price]])-1</f>
        <v>0.10534458509142053</v>
      </c>
      <c r="AI514">
        <v>15.583684950773501</v>
      </c>
      <c r="AJ514">
        <v>42.143142742902803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0.09</v>
      </c>
      <c r="AM514" t="s">
        <v>3166</v>
      </c>
      <c r="AN514">
        <v>3.12</v>
      </c>
      <c r="AO514" t="s">
        <v>3166</v>
      </c>
      <c r="AP514">
        <v>-6.2353881603149003E-2</v>
      </c>
      <c r="AQ514">
        <f>(Table2[[#This Row],[Sharpe Ratio]]-AVERAGE(Table2[Sharpe Ratio]))/_xlfn.STDEV.P(Table2[Sharpe Ratio])</f>
        <v>-1.4465918341588502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-1.796579128441341</v>
      </c>
      <c r="AS514">
        <f>_xlfn.RANK.AVG(Table2[[#This Row],[1Y Return vs Nifty Z-Score]],Table2[1Y Return vs Nifty Z-Score])</f>
        <v>411</v>
      </c>
      <c r="AT514">
        <f>_xlfn.RANK.AVG(Table2[[#This Row],[6M Return vs Nifty Z-Score]],Table2[6M Return vs Nifty Z-Score])</f>
        <v>341</v>
      </c>
      <c r="AU514">
        <f>_xlfn.RANK.AVG(Table2[[#This Row],[Sharpe Ratio Z-Score]],Table2[Sharpe Ratio Z-Score])</f>
        <v>683</v>
      </c>
      <c r="AV514">
        <f>(Table2[[#This Row],[Rank 1Y]]+Table2[[#This Row],[Rank 6M]]+Table2[[#This Row],[Rank Sharpe]])/3</f>
        <v>478.33333333333331</v>
      </c>
    </row>
    <row r="515" spans="1:48" x14ac:dyDescent="0.3">
      <c r="A515" t="s">
        <v>861</v>
      </c>
      <c r="B515" t="s">
        <v>862</v>
      </c>
      <c r="C515" t="s">
        <v>3120</v>
      </c>
      <c r="D515" t="s">
        <v>581</v>
      </c>
      <c r="E515">
        <v>17763.3713331</v>
      </c>
      <c r="F515">
        <v>355.45</v>
      </c>
      <c r="G515">
        <v>-1.89984517856157</v>
      </c>
      <c r="H515">
        <f>(Table2[[#This Row],[1Y Return vs Nifty]]-AVERAGE(Table2[1Y Return vs Nifty]))/_xlfn.STDEV.P(Table2[1Y Return vs Nifty])</f>
        <v>-0.43829005609531385</v>
      </c>
      <c r="I515">
        <v>3.1514098748124102</v>
      </c>
      <c r="J515">
        <f>(Table2[[#This Row],[1M Return vs Nifty]]-AVERAGE(Table2[1M Return vs Nifty]))/_xlfn.STDEV.P(Table2[1M Return vs Nifty])</f>
        <v>0.543257846476771</v>
      </c>
      <c r="K515">
        <v>-2.01837911625528</v>
      </c>
      <c r="L515">
        <f>(Table2[[#This Row],[6M Return vs Nifty]]-AVERAGE(Table2[6M Return vs Nifty]))/_xlfn.STDEV.P(Table2[6M Return vs Nifty])</f>
        <v>-0.22263292768883933</v>
      </c>
      <c r="M515">
        <v>-6.0309303000429697</v>
      </c>
      <c r="N515">
        <f>(Table2[[#This Row],[1W Return vs Nifty]]-AVERAGE(Table2[1W Return vs Nifty]))/_xlfn.STDEV.P(Table2[1W Return vs Nifty])</f>
        <v>-0.3660170027815407</v>
      </c>
      <c r="O515">
        <v>363.69</v>
      </c>
      <c r="P515">
        <v>349.53601760424402</v>
      </c>
      <c r="Q515">
        <v>328.88220273160999</v>
      </c>
      <c r="R515">
        <v>40.963706929906699</v>
      </c>
      <c r="S515" s="1">
        <f>(Table2[[#This Row],[Close Price]]-Table2[[#This Row],[20D EMA]])/Table2[[#This Row],[20D EMA]]</f>
        <v>-2.2656658142923943E-2</v>
      </c>
      <c r="T515" s="1">
        <f>(Table2[[#This Row],[Close Price]]-Table2[[#This Row],[50D EMA]])/Table2[[#This Row],[50D EMA]]</f>
        <v>1.6919522160523004E-2</v>
      </c>
      <c r="U515" s="1">
        <f>(Table2[[#This Row],[Close Price]]-Table2[[#This Row],[200D EMA]])/Table2[[#This Row],[200D EMA]]</f>
        <v>8.0782106929851438E-2</v>
      </c>
      <c r="V515">
        <v>2.2062943142319398</v>
      </c>
      <c r="W515">
        <v>350.6</v>
      </c>
      <c r="X515">
        <v>364</v>
      </c>
      <c r="Y515">
        <v>347.4</v>
      </c>
      <c r="Z515">
        <v>384.2</v>
      </c>
      <c r="AA515">
        <v>338.15</v>
      </c>
      <c r="AB515">
        <v>401.65</v>
      </c>
      <c r="AC515" s="1">
        <f>(Table2[[#This Row],[Close Price]]/Table2[[#This Row],[Day Low]])-1</f>
        <v>1.3833428408442483E-2</v>
      </c>
      <c r="AD515" s="1">
        <f>(Table2[[#This Row],[Day High]]/Table2[[#This Row],[Close Price]])-1</f>
        <v>2.4054016036010761E-2</v>
      </c>
      <c r="AE515" s="1">
        <f>(Table2[[#This Row],[Close Price]]/Table2[[#This Row],[Current Week Low]])-1</f>
        <v>2.3172135866436516E-2</v>
      </c>
      <c r="AF515" s="1">
        <f>(Table2[[#This Row],[Current Week High]]/Table2[[#This Row],[Close Price]])-1</f>
        <v>8.088338725559141E-2</v>
      </c>
      <c r="AG515" s="1">
        <f>(Table2[[#This Row],[Close Price]]/Table2[[#This Row],[Current Month Low]])-1</f>
        <v>5.1160727487801205E-2</v>
      </c>
      <c r="AH515" s="1">
        <f>(Table2[[#This Row],[Current Month High]]/Table2[[#This Row],[Close Price]])-1</f>
        <v>0.12997608665072446</v>
      </c>
      <c r="AI515">
        <v>12.9976086650724</v>
      </c>
      <c r="AJ515">
        <v>27.813736066163202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0.1</v>
      </c>
      <c r="AM515" t="s">
        <v>3166</v>
      </c>
      <c r="AN515">
        <v>-3.87</v>
      </c>
      <c r="AO515" t="s">
        <v>3165</v>
      </c>
      <c r="AP515">
        <v>-1.2630036916964999E-2</v>
      </c>
      <c r="AQ515">
        <f>(Table2[[#This Row],[Sharpe Ratio]]-AVERAGE(Table2[Sharpe Ratio]))/_xlfn.STDEV.P(Table2[Sharpe Ratio])</f>
        <v>-0.86156316972216862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-1.3452453098110915</v>
      </c>
      <c r="AS515">
        <f>_xlfn.RANK.AVG(Table2[[#This Row],[1Y Return vs Nifty Z-Score]],Table2[1Y Return vs Nifty Z-Score])</f>
        <v>453</v>
      </c>
      <c r="AT515">
        <f>_xlfn.RANK.AVG(Table2[[#This Row],[6M Return vs Nifty Z-Score]],Table2[6M Return vs Nifty Z-Score])</f>
        <v>398</v>
      </c>
      <c r="AU515">
        <f>_xlfn.RANK.AVG(Table2[[#This Row],[Sharpe Ratio Z-Score]],Table2[Sharpe Ratio Z-Score])</f>
        <v>588</v>
      </c>
      <c r="AV515">
        <f>(Table2[[#This Row],[Rank 1Y]]+Table2[[#This Row],[Rank 6M]]+Table2[[#This Row],[Rank Sharpe]])/3</f>
        <v>479.66666666666669</v>
      </c>
    </row>
    <row r="516" spans="1:48" x14ac:dyDescent="0.3">
      <c r="A516" t="s">
        <v>535</v>
      </c>
      <c r="B516" t="s">
        <v>536</v>
      </c>
      <c r="C516" t="s">
        <v>3120</v>
      </c>
      <c r="D516" t="s">
        <v>54</v>
      </c>
      <c r="E516">
        <v>37453.946337232002</v>
      </c>
      <c r="F516">
        <v>150.16</v>
      </c>
      <c r="G516">
        <v>-13.400340482287101</v>
      </c>
      <c r="H516">
        <f>(Table2[[#This Row],[1Y Return vs Nifty]]-AVERAGE(Table2[1Y Return vs Nifty]))/_xlfn.STDEV.P(Table2[1Y Return vs Nifty])</f>
        <v>-0.63515367749331542</v>
      </c>
      <c r="I516">
        <v>-14.0909157331215</v>
      </c>
      <c r="J516">
        <f>(Table2[[#This Row],[1M Return vs Nifty]]-AVERAGE(Table2[1M Return vs Nifty]))/_xlfn.STDEV.P(Table2[1M Return vs Nifty])</f>
        <v>-1.4401320921535596</v>
      </c>
      <c r="K516">
        <v>-19.782287044175099</v>
      </c>
      <c r="L516">
        <f>(Table2[[#This Row],[6M Return vs Nifty]]-AVERAGE(Table2[6M Return vs Nifty]))/_xlfn.STDEV.P(Table2[6M Return vs Nifty])</f>
        <v>-0.83401004508250909</v>
      </c>
      <c r="M516">
        <v>-9.9102657272536199</v>
      </c>
      <c r="N516">
        <f>(Table2[[#This Row],[1W Return vs Nifty]]-AVERAGE(Table2[1W Return vs Nifty]))/_xlfn.STDEV.P(Table2[1W Return vs Nifty])</f>
        <v>-1.1299495680228284</v>
      </c>
      <c r="O516">
        <v>166.42</v>
      </c>
      <c r="P516">
        <v>170.649531645693</v>
      </c>
      <c r="Q516">
        <v>164.56859235156401</v>
      </c>
      <c r="R516">
        <v>24.622909878600101</v>
      </c>
      <c r="S516" s="1">
        <f>(Table2[[#This Row],[Close Price]]-Table2[[#This Row],[20D EMA]])/Table2[[#This Row],[20D EMA]]</f>
        <v>-9.770460281216195E-2</v>
      </c>
      <c r="T516" s="1">
        <f>(Table2[[#This Row],[Close Price]]-Table2[[#This Row],[50D EMA]])/Table2[[#This Row],[50D EMA]]</f>
        <v>-0.12006790436573775</v>
      </c>
      <c r="U516" s="1">
        <f>(Table2[[#This Row],[Close Price]]-Table2[[#This Row],[200D EMA]])/Table2[[#This Row],[200D EMA]]</f>
        <v>-8.7553719368172481E-2</v>
      </c>
      <c r="V516">
        <v>1.5887878703829501</v>
      </c>
      <c r="W516">
        <v>146.19999999999999</v>
      </c>
      <c r="X516">
        <v>151.96</v>
      </c>
      <c r="Y516">
        <v>145.06</v>
      </c>
      <c r="Z516">
        <v>168.89</v>
      </c>
      <c r="AA516">
        <v>145.06</v>
      </c>
      <c r="AB516">
        <v>189.45</v>
      </c>
      <c r="AC516" s="1">
        <f>(Table2[[#This Row],[Close Price]]/Table2[[#This Row],[Day Low]])-1</f>
        <v>2.7086183310533585E-2</v>
      </c>
      <c r="AD516" s="1">
        <f>(Table2[[#This Row],[Day High]]/Table2[[#This Row],[Close Price]])-1</f>
        <v>1.1987213638785299E-2</v>
      </c>
      <c r="AE516" s="1">
        <f>(Table2[[#This Row],[Close Price]]/Table2[[#This Row],[Current Week Low]])-1</f>
        <v>3.515786571074031E-2</v>
      </c>
      <c r="AF516" s="1">
        <f>(Table2[[#This Row],[Current Week High]]/Table2[[#This Row],[Close Price]])-1</f>
        <v>0.12473361747469358</v>
      </c>
      <c r="AG516" s="1">
        <f>(Table2[[#This Row],[Close Price]]/Table2[[#This Row],[Current Month Low]])-1</f>
        <v>3.515786571074031E-2</v>
      </c>
      <c r="AH516" s="1">
        <f>(Table2[[#This Row],[Current Month High]]/Table2[[#This Row],[Close Price]])-1</f>
        <v>0.26165423548215228</v>
      </c>
      <c r="AI516">
        <v>29.362013851891302</v>
      </c>
      <c r="AJ516">
        <v>18.609794628751899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-0.15</v>
      </c>
      <c r="AM516" t="s">
        <v>3165</v>
      </c>
      <c r="AN516">
        <v>-10.88</v>
      </c>
      <c r="AO516" t="s">
        <v>3165</v>
      </c>
      <c r="AP516">
        <v>7.5117988976182007E-2</v>
      </c>
      <c r="AQ516">
        <f>(Table2[[#This Row],[Sharpe Ratio]]-AVERAGE(Table2[Sharpe Ratio]))/_xlfn.STDEV.P(Table2[Sharpe Ratio])</f>
        <v>0.17084111677675592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542</v>
      </c>
      <c r="AT516">
        <f>_xlfn.RANK.AVG(Table2[[#This Row],[6M Return vs Nifty Z-Score]],Table2[6M Return vs Nifty Z-Score])</f>
        <v>602</v>
      </c>
      <c r="AU516">
        <f>_xlfn.RANK.AVG(Table2[[#This Row],[Sharpe Ratio Z-Score]],Table2[Sharpe Ratio Z-Score])</f>
        <v>296</v>
      </c>
      <c r="AV516">
        <f>(Table2[[#This Row],[Rank 1Y]]+Table2[[#This Row],[Rank 6M]]+Table2[[#This Row],[Rank Sharpe]])/3</f>
        <v>480</v>
      </c>
    </row>
    <row r="517" spans="1:48" x14ac:dyDescent="0.3">
      <c r="A517" t="s">
        <v>947</v>
      </c>
      <c r="B517" t="s">
        <v>948</v>
      </c>
      <c r="C517" t="s">
        <v>611</v>
      </c>
      <c r="D517" t="s">
        <v>611</v>
      </c>
      <c r="E517">
        <v>15110.394916367901</v>
      </c>
      <c r="F517">
        <v>159.16</v>
      </c>
      <c r="G517">
        <v>-2.2390060765492499</v>
      </c>
      <c r="H517">
        <f>(Table2[[#This Row],[1Y Return vs Nifty]]-AVERAGE(Table2[1Y Return vs Nifty]))/_xlfn.STDEV.P(Table2[1Y Return vs Nifty])</f>
        <v>-0.44409575757608599</v>
      </c>
      <c r="I517">
        <v>-5.6811982450489804</v>
      </c>
      <c r="J517">
        <f>(Table2[[#This Row],[1M Return vs Nifty]]-AVERAGE(Table2[1M Return vs Nifty]))/_xlfn.STDEV.P(Table2[1M Return vs Nifty])</f>
        <v>-0.4727597415878374</v>
      </c>
      <c r="K517">
        <v>-10.447336145277999</v>
      </c>
      <c r="L517">
        <f>(Table2[[#This Row],[6M Return vs Nifty]]-AVERAGE(Table2[6M Return vs Nifty]))/_xlfn.STDEV.P(Table2[6M Return vs Nifty])</f>
        <v>-0.51273077507407272</v>
      </c>
      <c r="M517">
        <v>-2.8916387084572301</v>
      </c>
      <c r="N517">
        <f>(Table2[[#This Row],[1W Return vs Nifty]]-AVERAGE(Table2[1W Return vs Nifty]))/_xlfn.STDEV.P(Table2[1W Return vs Nifty])</f>
        <v>0.25218349150386227</v>
      </c>
      <c r="O517">
        <v>165.58</v>
      </c>
      <c r="P517">
        <v>170.55102703640901</v>
      </c>
      <c r="Q517">
        <v>158.76160544197899</v>
      </c>
      <c r="R517">
        <v>43.168345431511497</v>
      </c>
      <c r="S517" s="1">
        <f>(Table2[[#This Row],[Close Price]]-Table2[[#This Row],[20D EMA]])/Table2[[#This Row],[20D EMA]]</f>
        <v>-3.8772798647179703E-2</v>
      </c>
      <c r="T517" s="1">
        <f>(Table2[[#This Row],[Close Price]]-Table2[[#This Row],[50D EMA]])/Table2[[#This Row],[50D EMA]]</f>
        <v>-6.6789554037556584E-2</v>
      </c>
      <c r="U517" s="1">
        <f>(Table2[[#This Row],[Close Price]]-Table2[[#This Row],[200D EMA]])/Table2[[#This Row],[200D EMA]]</f>
        <v>2.5093885698114064E-3</v>
      </c>
      <c r="V517">
        <v>0.48010894886099098</v>
      </c>
      <c r="W517">
        <v>149.5</v>
      </c>
      <c r="X517">
        <v>159.5</v>
      </c>
      <c r="Y517">
        <v>149.4</v>
      </c>
      <c r="Z517">
        <v>166.75</v>
      </c>
      <c r="AA517">
        <v>149.4</v>
      </c>
      <c r="AB517">
        <v>176.3</v>
      </c>
      <c r="AC517" s="1">
        <f>(Table2[[#This Row],[Close Price]]/Table2[[#This Row],[Day Low]])-1</f>
        <v>6.4615384615384519E-2</v>
      </c>
      <c r="AD517" s="1">
        <f>(Table2[[#This Row],[Day High]]/Table2[[#This Row],[Close Price]])-1</f>
        <v>2.1362151294295195E-3</v>
      </c>
      <c r="AE517" s="1">
        <f>(Table2[[#This Row],[Close Price]]/Table2[[#This Row],[Current Week Low]])-1</f>
        <v>6.5327978580990598E-2</v>
      </c>
      <c r="AF517" s="1">
        <f>(Table2[[#This Row],[Current Week High]]/Table2[[#This Row],[Close Price]])-1</f>
        <v>4.7687861271676235E-2</v>
      </c>
      <c r="AG517" s="1">
        <f>(Table2[[#This Row],[Close Price]]/Table2[[#This Row],[Current Month Low]])-1</f>
        <v>6.5327978580990598E-2</v>
      </c>
      <c r="AH517" s="1">
        <f>(Table2[[#This Row],[Current Month High]]/Table2[[#This Row],[Close Price]])-1</f>
        <v>0.10769037446594631</v>
      </c>
      <c r="AI517">
        <v>33.796179944709699</v>
      </c>
      <c r="AJ517">
        <v>32.357588357588298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-0.11</v>
      </c>
      <c r="AM517" t="s">
        <v>3165</v>
      </c>
      <c r="AN517">
        <v>1.04</v>
      </c>
      <c r="AO517" t="s">
        <v>3166</v>
      </c>
      <c r="AP517">
        <v>4.8266390182910004E-3</v>
      </c>
      <c r="AQ517">
        <f>(Table2[[#This Row],[Sharpe Ratio]]-AVERAGE(Table2[Sharpe Ratio]))/_xlfn.STDEV.P(Table2[Sharpe Ratio])</f>
        <v>-0.65617567661175735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454</v>
      </c>
      <c r="AT517">
        <f>_xlfn.RANK.AVG(Table2[[#This Row],[6M Return vs Nifty Z-Score]],Table2[6M Return vs Nifty Z-Score])</f>
        <v>492</v>
      </c>
      <c r="AU517">
        <f>_xlfn.RANK.AVG(Table2[[#This Row],[Sharpe Ratio Z-Score]],Table2[Sharpe Ratio Z-Score])</f>
        <v>496</v>
      </c>
      <c r="AV517">
        <f>(Table2[[#This Row],[Rank 1Y]]+Table2[[#This Row],[Rank 6M]]+Table2[[#This Row],[Rank Sharpe]])/3</f>
        <v>480.66666666666669</v>
      </c>
    </row>
    <row r="518" spans="1:48" x14ac:dyDescent="0.3">
      <c r="A518" t="s">
        <v>1637</v>
      </c>
      <c r="B518" t="s">
        <v>1638</v>
      </c>
      <c r="C518" t="s">
        <v>3134</v>
      </c>
      <c r="D518" t="s">
        <v>265</v>
      </c>
      <c r="E518">
        <v>5398.17606075</v>
      </c>
      <c r="F518">
        <v>563.75</v>
      </c>
      <c r="G518">
        <v>-29.6057204981173</v>
      </c>
      <c r="H518">
        <f>(Table2[[#This Row],[1Y Return vs Nifty]]-AVERAGE(Table2[1Y Return vs Nifty]))/_xlfn.STDEV.P(Table2[1Y Return vs Nifty])</f>
        <v>-0.91255475560285304</v>
      </c>
      <c r="I518">
        <v>-7.2490238647563698</v>
      </c>
      <c r="J518">
        <f>(Table2[[#This Row],[1M Return vs Nifty]]-AVERAGE(Table2[1M Return vs Nifty]))/_xlfn.STDEV.P(Table2[1M Return vs Nifty])</f>
        <v>-0.65310719763075298</v>
      </c>
      <c r="K518">
        <v>-0.99618736114131601</v>
      </c>
      <c r="L518">
        <f>(Table2[[#This Row],[6M Return vs Nifty]]-AVERAGE(Table2[6M Return vs Nifty]))/_xlfn.STDEV.P(Table2[6M Return vs Nifty])</f>
        <v>-0.18745234404694169</v>
      </c>
      <c r="M518">
        <v>-7.9575285232822797</v>
      </c>
      <c r="N518">
        <f>(Table2[[#This Row],[1W Return vs Nifty]]-AVERAGE(Table2[1W Return vs Nifty]))/_xlfn.STDEV.P(Table2[1W Return vs Nifty])</f>
        <v>-0.74540959475618518</v>
      </c>
      <c r="O518">
        <v>621.89</v>
      </c>
      <c r="P518">
        <v>629.98632903929501</v>
      </c>
      <c r="Q518">
        <v>582.21120437526804</v>
      </c>
      <c r="R518">
        <v>14.777244328699499</v>
      </c>
      <c r="S518" s="1">
        <f>(Table2[[#This Row],[Close Price]]-Table2[[#This Row],[20D EMA]])/Table2[[#This Row],[20D EMA]]</f>
        <v>-9.3489202270497979E-2</v>
      </c>
      <c r="T518" s="1">
        <f>(Table2[[#This Row],[Close Price]]-Table2[[#This Row],[50D EMA]])/Table2[[#This Row],[50D EMA]]</f>
        <v>-0.10513931173761004</v>
      </c>
      <c r="U518" s="1">
        <f>(Table2[[#This Row],[Close Price]]-Table2[[#This Row],[200D EMA]])/Table2[[#This Row],[200D EMA]]</f>
        <v>-3.1708775503689467E-2</v>
      </c>
      <c r="V518">
        <v>0.306495680690825</v>
      </c>
      <c r="W518">
        <v>552.1</v>
      </c>
      <c r="X518">
        <v>576.4</v>
      </c>
      <c r="Y518">
        <v>552.1</v>
      </c>
      <c r="Z518">
        <v>609.1</v>
      </c>
      <c r="AA518">
        <v>552.1</v>
      </c>
      <c r="AB518">
        <v>688.2</v>
      </c>
      <c r="AC518" s="1">
        <f>(Table2[[#This Row],[Close Price]]/Table2[[#This Row],[Day Low]])-1</f>
        <v>2.1101249773591624E-2</v>
      </c>
      <c r="AD518" s="1">
        <f>(Table2[[#This Row],[Day High]]/Table2[[#This Row],[Close Price]])-1</f>
        <v>2.2439024390243922E-2</v>
      </c>
      <c r="AE518" s="1">
        <f>(Table2[[#This Row],[Close Price]]/Table2[[#This Row],[Current Week Low]])-1</f>
        <v>2.1101249773591624E-2</v>
      </c>
      <c r="AF518" s="1">
        <f>(Table2[[#This Row],[Current Week High]]/Table2[[#This Row],[Close Price]])-1</f>
        <v>8.0443458980044458E-2</v>
      </c>
      <c r="AG518" s="1">
        <f>(Table2[[#This Row],[Close Price]]/Table2[[#This Row],[Current Month Low]])-1</f>
        <v>2.1101249773591624E-2</v>
      </c>
      <c r="AH518" s="1">
        <f>(Table2[[#This Row],[Current Month High]]/Table2[[#This Row],[Close Price]])-1</f>
        <v>0.22075388026607556</v>
      </c>
      <c r="AI518">
        <v>28.9223946784922</v>
      </c>
      <c r="AJ518">
        <v>29.612599149327501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-0.03</v>
      </c>
      <c r="AM518" t="s">
        <v>3165</v>
      </c>
      <c r="AN518">
        <v>-11.16</v>
      </c>
      <c r="AO518" t="s">
        <v>3165</v>
      </c>
      <c r="AP518">
        <v>3.1228709347567E-2</v>
      </c>
      <c r="AQ518">
        <f>(Table2[[#This Row],[Sharpe Ratio]]-AVERAGE(Table2[Sharpe Ratio]))/_xlfn.STDEV.P(Table2[Sharpe Ratio])</f>
        <v>-0.34554064747066998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635</v>
      </c>
      <c r="AT518">
        <f>_xlfn.RANK.AVG(Table2[[#This Row],[6M Return vs Nifty Z-Score]],Table2[6M Return vs Nifty Z-Score])</f>
        <v>386</v>
      </c>
      <c r="AU518">
        <f>_xlfn.RANK.AVG(Table2[[#This Row],[Sharpe Ratio Z-Score]],Table2[Sharpe Ratio Z-Score])</f>
        <v>425</v>
      </c>
      <c r="AV518">
        <f>(Table2[[#This Row],[Rank 1Y]]+Table2[[#This Row],[Rank 6M]]+Table2[[#This Row],[Rank Sharpe]])/3</f>
        <v>482</v>
      </c>
    </row>
    <row r="519" spans="1:48" x14ac:dyDescent="0.3">
      <c r="A519" t="s">
        <v>1720</v>
      </c>
      <c r="B519" t="s">
        <v>1721</v>
      </c>
      <c r="C519" t="s">
        <v>3129</v>
      </c>
      <c r="D519" t="s">
        <v>800</v>
      </c>
      <c r="E519">
        <v>4663.5198318499997</v>
      </c>
      <c r="F519">
        <v>380.3</v>
      </c>
      <c r="G519">
        <v>-19.132094059559101</v>
      </c>
      <c r="H519">
        <f>(Table2[[#This Row],[1Y Return vs Nifty]]-AVERAGE(Table2[1Y Return vs Nifty]))/_xlfn.STDEV.P(Table2[1Y Return vs Nifty])</f>
        <v>-0.7332689096100734</v>
      </c>
      <c r="I519">
        <v>3.42043982762452</v>
      </c>
      <c r="J519">
        <f>(Table2[[#This Row],[1M Return vs Nifty]]-AVERAGE(Table2[1M Return vs Nifty]))/_xlfn.STDEV.P(Table2[1M Return vs Nifty])</f>
        <v>0.57420444345741284</v>
      </c>
      <c r="K519">
        <v>9.8798292364189599</v>
      </c>
      <c r="L519">
        <f>(Table2[[#This Row],[6M Return vs Nifty]]-AVERAGE(Table2[6M Return vs Nifty]))/_xlfn.STDEV.P(Table2[6M Return vs Nifty])</f>
        <v>0.18686549767589355</v>
      </c>
      <c r="M519">
        <v>-6.9014975100944298</v>
      </c>
      <c r="N519">
        <f>(Table2[[#This Row],[1W Return vs Nifty]]-AVERAGE(Table2[1W Return vs Nifty]))/_xlfn.STDEV.P(Table2[1W Return vs Nifty])</f>
        <v>-0.53745220204910071</v>
      </c>
      <c r="O519">
        <v>395.45</v>
      </c>
      <c r="P519">
        <v>384.91550003205401</v>
      </c>
      <c r="Q519">
        <v>357.85515073736701</v>
      </c>
      <c r="R519">
        <v>33.351705855057602</v>
      </c>
      <c r="S519" s="1">
        <f>(Table2[[#This Row],[Close Price]]-Table2[[#This Row],[20D EMA]])/Table2[[#This Row],[20D EMA]]</f>
        <v>-3.8310785181438808E-2</v>
      </c>
      <c r="T519" s="1">
        <f>(Table2[[#This Row],[Close Price]]-Table2[[#This Row],[50D EMA]])/Table2[[#This Row],[50D EMA]]</f>
        <v>-1.1990943549089719E-2</v>
      </c>
      <c r="U519" s="1">
        <f>(Table2[[#This Row],[Close Price]]-Table2[[#This Row],[200D EMA]])/Table2[[#This Row],[200D EMA]]</f>
        <v>6.2720486812569226E-2</v>
      </c>
      <c r="V519">
        <v>1.1028979109872701</v>
      </c>
      <c r="W519">
        <v>363.2</v>
      </c>
      <c r="X519">
        <v>389.5</v>
      </c>
      <c r="Y519">
        <v>363.2</v>
      </c>
      <c r="Z519">
        <v>404.7</v>
      </c>
      <c r="AA519">
        <v>363.2</v>
      </c>
      <c r="AB519">
        <v>427</v>
      </c>
      <c r="AC519" s="1">
        <f>(Table2[[#This Row],[Close Price]]/Table2[[#This Row],[Day Low]])-1</f>
        <v>4.7081497797356819E-2</v>
      </c>
      <c r="AD519" s="1">
        <f>(Table2[[#This Row],[Day High]]/Table2[[#This Row],[Close Price]])-1</f>
        <v>2.4191427820142053E-2</v>
      </c>
      <c r="AE519" s="1">
        <f>(Table2[[#This Row],[Close Price]]/Table2[[#This Row],[Current Week Low]])-1</f>
        <v>4.7081497797356819E-2</v>
      </c>
      <c r="AF519" s="1">
        <f>(Table2[[#This Row],[Current Week High]]/Table2[[#This Row],[Close Price]])-1</f>
        <v>6.4159873783854682E-2</v>
      </c>
      <c r="AG519" s="1">
        <f>(Table2[[#This Row],[Close Price]]/Table2[[#This Row],[Current Month Low]])-1</f>
        <v>4.7081497797356819E-2</v>
      </c>
      <c r="AH519" s="1">
        <f>(Table2[[#This Row],[Current Month High]]/Table2[[#This Row],[Close Price]])-1</f>
        <v>0.12279779121745982</v>
      </c>
      <c r="AI519">
        <v>18.301341046542198</v>
      </c>
      <c r="AJ519">
        <v>41.929464452323103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0.14000000000000001</v>
      </c>
      <c r="AM519" t="s">
        <v>3166</v>
      </c>
      <c r="AN519">
        <v>-2.44</v>
      </c>
      <c r="AO519" t="s">
        <v>3165</v>
      </c>
      <c r="AP519">
        <v>-2.2670807077909999E-2</v>
      </c>
      <c r="AQ519">
        <f>(Table2[[#This Row],[Sharpe Ratio]]-AVERAGE(Table2[Sharpe Ratio]))/_xlfn.STDEV.P(Table2[Sharpe Ratio])</f>
        <v>-0.97969841035462701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-1.4893495808804946</v>
      </c>
      <c r="AS519">
        <f>_xlfn.RANK.AVG(Table2[[#This Row],[1Y Return vs Nifty Z-Score]],Table2[1Y Return vs Nifty Z-Score])</f>
        <v>569</v>
      </c>
      <c r="AT519">
        <f>_xlfn.RANK.AVG(Table2[[#This Row],[6M Return vs Nifty Z-Score]],Table2[6M Return vs Nifty Z-Score])</f>
        <v>261</v>
      </c>
      <c r="AU519">
        <f>_xlfn.RANK.AVG(Table2[[#This Row],[Sharpe Ratio Z-Score]],Table2[Sharpe Ratio Z-Score])</f>
        <v>617</v>
      </c>
      <c r="AV519">
        <f>(Table2[[#This Row],[Rank 1Y]]+Table2[[#This Row],[Rank 6M]]+Table2[[#This Row],[Rank Sharpe]])/3</f>
        <v>482.33333333333331</v>
      </c>
    </row>
    <row r="520" spans="1:48" x14ac:dyDescent="0.3">
      <c r="A520" t="s">
        <v>1376</v>
      </c>
      <c r="B520" t="s">
        <v>1377</v>
      </c>
      <c r="C520" t="s">
        <v>3129</v>
      </c>
      <c r="D520" t="s">
        <v>95</v>
      </c>
      <c r="E520">
        <v>7844.0072016899903</v>
      </c>
      <c r="F520">
        <v>1646.7</v>
      </c>
      <c r="G520">
        <v>-11.6834053550718</v>
      </c>
      <c r="H520">
        <f>(Table2[[#This Row],[1Y Return vs Nifty]]-AVERAGE(Table2[1Y Return vs Nifty]))/_xlfn.STDEV.P(Table2[1Y Return vs Nifty])</f>
        <v>-0.60576345925292807</v>
      </c>
      <c r="I520">
        <v>16.0347279190328</v>
      </c>
      <c r="J520">
        <f>(Table2[[#This Row],[1M Return vs Nifty]]-AVERAGE(Table2[1M Return vs Nifty]))/_xlfn.STDEV.P(Table2[1M Return vs Nifty])</f>
        <v>2.0252298243939193</v>
      </c>
      <c r="K520">
        <v>14.7460422784429</v>
      </c>
      <c r="L520">
        <f>(Table2[[#This Row],[6M Return vs Nifty]]-AVERAGE(Table2[6M Return vs Nifty]))/_xlfn.STDEV.P(Table2[6M Return vs Nifty])</f>
        <v>0.35434504746460183</v>
      </c>
      <c r="M520">
        <v>9.7163105903162101</v>
      </c>
      <c r="N520">
        <f>(Table2[[#This Row],[1W Return vs Nifty]]-AVERAGE(Table2[1W Return vs Nifty]))/_xlfn.STDEV.P(Table2[1W Return vs Nifty])</f>
        <v>2.7349858247812127</v>
      </c>
      <c r="O520">
        <v>1538.16</v>
      </c>
      <c r="P520">
        <v>1498.6936061272399</v>
      </c>
      <c r="Q520">
        <v>1446.82394339456</v>
      </c>
      <c r="R520">
        <v>78.996242385719995</v>
      </c>
      <c r="S520" s="1">
        <f>(Table2[[#This Row],[Close Price]]-Table2[[#This Row],[20D EMA]])/Table2[[#This Row],[20D EMA]]</f>
        <v>7.0564830706818515E-2</v>
      </c>
      <c r="T520" s="1">
        <f>(Table2[[#This Row],[Close Price]]-Table2[[#This Row],[50D EMA]])/Table2[[#This Row],[50D EMA]]</f>
        <v>9.8756939555658771E-2</v>
      </c>
      <c r="U520" s="1">
        <f>(Table2[[#This Row],[Close Price]]-Table2[[#This Row],[200D EMA]])/Table2[[#This Row],[200D EMA]]</f>
        <v>0.13814815376671732</v>
      </c>
      <c r="V520">
        <v>0.58646879381972705</v>
      </c>
      <c r="W520">
        <v>1615.05</v>
      </c>
      <c r="X520">
        <v>1689</v>
      </c>
      <c r="Y520">
        <v>1590.6</v>
      </c>
      <c r="Z520">
        <v>1689</v>
      </c>
      <c r="AA520">
        <v>1406.2</v>
      </c>
      <c r="AB520">
        <v>1689</v>
      </c>
      <c r="AC520" s="1">
        <f>(Table2[[#This Row],[Close Price]]/Table2[[#This Row],[Day Low]])-1</f>
        <v>1.9596916504132977E-2</v>
      </c>
      <c r="AD520" s="1">
        <f>(Table2[[#This Row],[Day High]]/Table2[[#This Row],[Close Price]])-1</f>
        <v>2.5687739114592878E-2</v>
      </c>
      <c r="AE520" s="1">
        <f>(Table2[[#This Row],[Close Price]]/Table2[[#This Row],[Current Week Low]])-1</f>
        <v>3.5269709543568561E-2</v>
      </c>
      <c r="AF520" s="1">
        <f>(Table2[[#This Row],[Current Week High]]/Table2[[#This Row],[Close Price]])-1</f>
        <v>2.5687739114592878E-2</v>
      </c>
      <c r="AG520" s="1">
        <f>(Table2[[#This Row],[Close Price]]/Table2[[#This Row],[Current Month Low]])-1</f>
        <v>0.17102830322855933</v>
      </c>
      <c r="AH520" s="1">
        <f>(Table2[[#This Row],[Current Month High]]/Table2[[#This Row],[Close Price]])-1</f>
        <v>2.5687739114592878E-2</v>
      </c>
      <c r="AI520">
        <v>2.5687739114592798</v>
      </c>
      <c r="AJ520">
        <v>31.736000000000001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0.16</v>
      </c>
      <c r="AM520" t="s">
        <v>3166</v>
      </c>
      <c r="AN520">
        <v>14.93</v>
      </c>
      <c r="AO520" t="s">
        <v>3166</v>
      </c>
      <c r="AP520">
        <v>-9.4581411204419999E-2</v>
      </c>
      <c r="AQ520">
        <f>(Table2[[#This Row],[Sharpe Ratio]]-AVERAGE(Table2[Sharpe Ratio]))/_xlfn.STDEV.P(Table2[Sharpe Ratio])</f>
        <v>-1.8257666288618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2.683030608525006</v>
      </c>
      <c r="AS520">
        <f>_xlfn.RANK.AVG(Table2[[#This Row],[1Y Return vs Nifty Z-Score]],Table2[1Y Return vs Nifty Z-Score])</f>
        <v>526</v>
      </c>
      <c r="AT520">
        <f>_xlfn.RANK.AVG(Table2[[#This Row],[6M Return vs Nifty Z-Score]],Table2[6M Return vs Nifty Z-Score])</f>
        <v>211</v>
      </c>
      <c r="AU520">
        <f>_xlfn.RANK.AVG(Table2[[#This Row],[Sharpe Ratio Z-Score]],Table2[Sharpe Ratio Z-Score])</f>
        <v>712</v>
      </c>
      <c r="AV520">
        <f>(Table2[[#This Row],[Rank 1Y]]+Table2[[#This Row],[Rank 6M]]+Table2[[#This Row],[Rank Sharpe]])/3</f>
        <v>483</v>
      </c>
    </row>
    <row r="521" spans="1:48" x14ac:dyDescent="0.3">
      <c r="A521" t="s">
        <v>1062</v>
      </c>
      <c r="B521" t="s">
        <v>1063</v>
      </c>
      <c r="C521" t="s">
        <v>3120</v>
      </c>
      <c r="D521" t="s">
        <v>24</v>
      </c>
      <c r="E521">
        <v>12380.330875359999</v>
      </c>
      <c r="F521">
        <v>167.15</v>
      </c>
      <c r="G521">
        <v>1.4538729683437399</v>
      </c>
      <c r="H521">
        <f>(Table2[[#This Row],[1Y Return vs Nifty]]-AVERAGE(Table2[1Y Return vs Nifty]))/_xlfn.STDEV.P(Table2[1Y Return vs Nifty])</f>
        <v>-0.38088165044741989</v>
      </c>
      <c r="I521">
        <v>5.9748213784309803</v>
      </c>
      <c r="J521">
        <f>(Table2[[#This Row],[1M Return vs Nifty]]-AVERAGE(Table2[1M Return vs Nifty]))/_xlfn.STDEV.P(Table2[1M Return vs Nifty])</f>
        <v>0.86803572715392552</v>
      </c>
      <c r="K521">
        <v>-1.9925537272413001</v>
      </c>
      <c r="L521">
        <f>(Table2[[#This Row],[6M Return vs Nifty]]-AVERAGE(Table2[6M Return vs Nifty]))/_xlfn.STDEV.P(Table2[6M Return vs Nifty])</f>
        <v>-0.22174410007528694</v>
      </c>
      <c r="M521">
        <v>10.4425783884732</v>
      </c>
      <c r="N521">
        <f>(Table2[[#This Row],[1W Return vs Nifty]]-AVERAGE(Table2[1W Return vs Nifty]))/_xlfn.STDEV.P(Table2[1W Return vs Nifty])</f>
        <v>2.8780050693163881</v>
      </c>
      <c r="O521">
        <v>159.59</v>
      </c>
      <c r="P521">
        <v>161.77673704454901</v>
      </c>
      <c r="Q521">
        <v>155.74982226463999</v>
      </c>
      <c r="R521">
        <v>67.584435161780405</v>
      </c>
      <c r="S521" s="1">
        <f>(Table2[[#This Row],[Close Price]]-Table2[[#This Row],[20D EMA]])/Table2[[#This Row],[20D EMA]]</f>
        <v>4.7371389184786027E-2</v>
      </c>
      <c r="T521" s="1">
        <f>(Table2[[#This Row],[Close Price]]-Table2[[#This Row],[50D EMA]])/Table2[[#This Row],[50D EMA]]</f>
        <v>3.3214064355688813E-2</v>
      </c>
      <c r="U521" s="1">
        <f>(Table2[[#This Row],[Close Price]]-Table2[[#This Row],[200D EMA]])/Table2[[#This Row],[200D EMA]]</f>
        <v>7.3195446194407696E-2</v>
      </c>
      <c r="V521">
        <v>2.58760666520701</v>
      </c>
      <c r="W521">
        <v>163.85</v>
      </c>
      <c r="X521">
        <v>171.54</v>
      </c>
      <c r="Y521">
        <v>150.19999999999999</v>
      </c>
      <c r="Z521">
        <v>173</v>
      </c>
      <c r="AA521">
        <v>150.19999999999999</v>
      </c>
      <c r="AB521">
        <v>173</v>
      </c>
      <c r="AC521" s="1">
        <f>(Table2[[#This Row],[Close Price]]/Table2[[#This Row],[Day Low]])-1</f>
        <v>2.014037229173038E-2</v>
      </c>
      <c r="AD521" s="1">
        <f>(Table2[[#This Row],[Day High]]/Table2[[#This Row],[Close Price]])-1</f>
        <v>2.6263834878851311E-2</v>
      </c>
      <c r="AE521" s="1">
        <f>(Table2[[#This Row],[Close Price]]/Table2[[#This Row],[Current Week Low]])-1</f>
        <v>0.11284953395472708</v>
      </c>
      <c r="AF521" s="1">
        <f>(Table2[[#This Row],[Current Week High]]/Table2[[#This Row],[Close Price]])-1</f>
        <v>3.4998504337421465E-2</v>
      </c>
      <c r="AG521" s="1">
        <f>(Table2[[#This Row],[Close Price]]/Table2[[#This Row],[Current Month Low]])-1</f>
        <v>0.11284953395472708</v>
      </c>
      <c r="AH521" s="1">
        <f>(Table2[[#This Row],[Current Month High]]/Table2[[#This Row],[Close Price]])-1</f>
        <v>3.4998504337421465E-2</v>
      </c>
      <c r="AI521">
        <v>5.7852228537241803</v>
      </c>
      <c r="AJ521">
        <v>33.293460925039803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0.01</v>
      </c>
      <c r="AM521" t="s">
        <v>3166</v>
      </c>
      <c r="AN521">
        <v>8.94</v>
      </c>
      <c r="AO521" t="s">
        <v>3166</v>
      </c>
      <c r="AP521">
        <v>-2.6674915543064E-2</v>
      </c>
      <c r="AQ521">
        <f>(Table2[[#This Row],[Sharpe Ratio]]-AVERAGE(Table2[Sharpe Ratio]))/_xlfn.STDEV.P(Table2[Sharpe Ratio])</f>
        <v>-1.0268089715433828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431</v>
      </c>
      <c r="AT521">
        <f>_xlfn.RANK.AVG(Table2[[#This Row],[6M Return vs Nifty Z-Score]],Table2[6M Return vs Nifty Z-Score])</f>
        <v>397</v>
      </c>
      <c r="AU521">
        <f>_xlfn.RANK.AVG(Table2[[#This Row],[Sharpe Ratio Z-Score]],Table2[Sharpe Ratio Z-Score])</f>
        <v>624</v>
      </c>
      <c r="AV521">
        <f>(Table2[[#This Row],[Rank 1Y]]+Table2[[#This Row],[Rank 6M]]+Table2[[#This Row],[Rank Sharpe]])/3</f>
        <v>484</v>
      </c>
    </row>
    <row r="522" spans="1:48" x14ac:dyDescent="0.3">
      <c r="A522" t="s">
        <v>1769</v>
      </c>
      <c r="B522" t="s">
        <v>1770</v>
      </c>
      <c r="C522" t="s">
        <v>3131</v>
      </c>
      <c r="D522" t="s">
        <v>275</v>
      </c>
      <c r="E522">
        <v>4360.1021884499996</v>
      </c>
      <c r="F522">
        <v>478.9</v>
      </c>
      <c r="G522">
        <v>-3.52308538425837</v>
      </c>
      <c r="H522">
        <f>(Table2[[#This Row],[1Y Return vs Nifty]]-AVERAGE(Table2[1Y Return vs Nifty]))/_xlfn.STDEV.P(Table2[1Y Return vs Nifty])</f>
        <v>-0.46607641979990921</v>
      </c>
      <c r="I522">
        <v>1.4809966949995601</v>
      </c>
      <c r="J522">
        <f>(Table2[[#This Row],[1M Return vs Nifty]]-AVERAGE(Table2[1M Return vs Nifty]))/_xlfn.STDEV.P(Table2[1M Return vs Nifty])</f>
        <v>0.35110971231371946</v>
      </c>
      <c r="K522">
        <v>4.2134117248419498</v>
      </c>
      <c r="L522">
        <f>(Table2[[#This Row],[6M Return vs Nifty]]-AVERAGE(Table2[6M Return vs Nifty]))/_xlfn.STDEV.P(Table2[6M Return vs Nifty])</f>
        <v>-8.1545406081396203E-3</v>
      </c>
      <c r="M522">
        <v>-3.0911220016519199</v>
      </c>
      <c r="N522">
        <f>(Table2[[#This Row],[1W Return vs Nifty]]-AVERAGE(Table2[1W Return vs Nifty]))/_xlfn.STDEV.P(Table2[1W Return vs Nifty])</f>
        <v>0.21290053009142954</v>
      </c>
      <c r="O522">
        <v>500.12</v>
      </c>
      <c r="P522">
        <v>509.81605224871299</v>
      </c>
      <c r="Q522">
        <v>483.951925144673</v>
      </c>
      <c r="R522">
        <v>33.920989618280103</v>
      </c>
      <c r="S522" s="1">
        <f>(Table2[[#This Row],[Close Price]]-Table2[[#This Row],[20D EMA]])/Table2[[#This Row],[20D EMA]]</f>
        <v>-4.2429816843957503E-2</v>
      </c>
      <c r="T522" s="1">
        <f>(Table2[[#This Row],[Close Price]]-Table2[[#This Row],[50D EMA]])/Table2[[#This Row],[50D EMA]]</f>
        <v>-6.0641582610723027E-2</v>
      </c>
      <c r="U522" s="1">
        <f>(Table2[[#This Row],[Close Price]]-Table2[[#This Row],[200D EMA]])/Table2[[#This Row],[200D EMA]]</f>
        <v>-1.0438898746322364E-2</v>
      </c>
      <c r="V522">
        <v>0.423223375753283</v>
      </c>
      <c r="W522">
        <v>469.95</v>
      </c>
      <c r="X522">
        <v>488</v>
      </c>
      <c r="Y522">
        <v>469.95</v>
      </c>
      <c r="Z522">
        <v>515.45000000000005</v>
      </c>
      <c r="AA522">
        <v>469.95</v>
      </c>
      <c r="AB522">
        <v>528.95000000000005</v>
      </c>
      <c r="AC522" s="1">
        <f>(Table2[[#This Row],[Close Price]]/Table2[[#This Row],[Day Low]])-1</f>
        <v>1.9044579210554247E-2</v>
      </c>
      <c r="AD522" s="1">
        <f>(Table2[[#This Row],[Day High]]/Table2[[#This Row],[Close Price]])-1</f>
        <v>1.9001879306744573E-2</v>
      </c>
      <c r="AE522" s="1">
        <f>(Table2[[#This Row],[Close Price]]/Table2[[#This Row],[Current Week Low]])-1</f>
        <v>1.9044579210554247E-2</v>
      </c>
      <c r="AF522" s="1">
        <f>(Table2[[#This Row],[Current Week High]]/Table2[[#This Row],[Close Price]])-1</f>
        <v>7.6320735017749053E-2</v>
      </c>
      <c r="AG522" s="1">
        <f>(Table2[[#This Row],[Close Price]]/Table2[[#This Row],[Current Month Low]])-1</f>
        <v>1.9044579210554247E-2</v>
      </c>
      <c r="AH522" s="1">
        <f>(Table2[[#This Row],[Current Month High]]/Table2[[#This Row],[Close Price]])-1</f>
        <v>0.1045103361870956</v>
      </c>
      <c r="AI522">
        <v>28.179160576320701</v>
      </c>
      <c r="AJ522">
        <v>32.990835878922503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-0.09</v>
      </c>
      <c r="AM522" t="s">
        <v>3165</v>
      </c>
      <c r="AN522">
        <v>0.5</v>
      </c>
      <c r="AO522" t="s">
        <v>3166</v>
      </c>
      <c r="AP522">
        <v>-4.8393047152789997E-2</v>
      </c>
      <c r="AQ522">
        <f>(Table2[[#This Row],[Sharpe Ratio]]-AVERAGE(Table2[Sharpe Ratio]))/_xlfn.STDEV.P(Table2[Sharpe Ratio])</f>
        <v>-1.2823348587688415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465</v>
      </c>
      <c r="AT522">
        <f>_xlfn.RANK.AVG(Table2[[#This Row],[6M Return vs Nifty Z-Score]],Table2[6M Return vs Nifty Z-Score])</f>
        <v>332</v>
      </c>
      <c r="AU522">
        <f>_xlfn.RANK.AVG(Table2[[#This Row],[Sharpe Ratio Z-Score]],Table2[Sharpe Ratio Z-Score])</f>
        <v>658</v>
      </c>
      <c r="AV522">
        <f>(Table2[[#This Row],[Rank 1Y]]+Table2[[#This Row],[Rank 6M]]+Table2[[#This Row],[Rank Sharpe]])/3</f>
        <v>485</v>
      </c>
    </row>
    <row r="523" spans="1:48" x14ac:dyDescent="0.3">
      <c r="A523" t="s">
        <v>775</v>
      </c>
      <c r="B523" t="s">
        <v>776</v>
      </c>
      <c r="C523" t="s">
        <v>3134</v>
      </c>
      <c r="D523" t="s">
        <v>454</v>
      </c>
      <c r="E523">
        <v>20353.710186879998</v>
      </c>
      <c r="F523">
        <v>1963.4</v>
      </c>
      <c r="G523">
        <v>-16.3818767871091</v>
      </c>
      <c r="H523">
        <f>(Table2[[#This Row],[1Y Return vs Nifty]]-AVERAGE(Table2[1Y Return vs Nifty]))/_xlfn.STDEV.P(Table2[1Y Return vs Nifty])</f>
        <v>-0.68619113447194935</v>
      </c>
      <c r="I523">
        <v>4.9345568969341702</v>
      </c>
      <c r="J523">
        <f>(Table2[[#This Row],[1M Return vs Nifty]]-AVERAGE(Table2[1M Return vs Nifty]))/_xlfn.STDEV.P(Table2[1M Return vs Nifty])</f>
        <v>0.74837378867586524</v>
      </c>
      <c r="K523">
        <v>9.1409668372881203</v>
      </c>
      <c r="L523">
        <f>(Table2[[#This Row],[6M Return vs Nifty]]-AVERAGE(Table2[6M Return vs Nifty]))/_xlfn.STDEV.P(Table2[6M Return vs Nifty])</f>
        <v>0.16143620781669527</v>
      </c>
      <c r="M523">
        <v>-0.37926200294888401</v>
      </c>
      <c r="N523">
        <f>(Table2[[#This Row],[1W Return vs Nifty]]-AVERAGE(Table2[1W Return vs Nifty]))/_xlfn.STDEV.P(Table2[1W Return vs Nifty])</f>
        <v>0.74692967097292307</v>
      </c>
      <c r="O523">
        <v>1976.98</v>
      </c>
      <c r="P523">
        <v>1978.57503025864</v>
      </c>
      <c r="Q523">
        <v>1877.21891039558</v>
      </c>
      <c r="R523">
        <v>46.858483457389802</v>
      </c>
      <c r="S523" s="1">
        <f>(Table2[[#This Row],[Close Price]]-Table2[[#This Row],[20D EMA]])/Table2[[#This Row],[20D EMA]]</f>
        <v>-6.869062914141735E-3</v>
      </c>
      <c r="T523" s="1">
        <f>(Table2[[#This Row],[Close Price]]-Table2[[#This Row],[50D EMA]])/Table2[[#This Row],[50D EMA]]</f>
        <v>-7.6696764219531524E-3</v>
      </c>
      <c r="U523" s="1">
        <f>(Table2[[#This Row],[Close Price]]-Table2[[#This Row],[200D EMA]])/Table2[[#This Row],[200D EMA]]</f>
        <v>4.5908918308445679E-2</v>
      </c>
      <c r="V523">
        <v>0.84686262125435297</v>
      </c>
      <c r="W523">
        <v>1900.15</v>
      </c>
      <c r="X523">
        <v>1986.6</v>
      </c>
      <c r="Y523">
        <v>1885.15</v>
      </c>
      <c r="Z523">
        <v>1993.95</v>
      </c>
      <c r="AA523">
        <v>1885.15</v>
      </c>
      <c r="AB523">
        <v>2134.9499999999998</v>
      </c>
      <c r="AC523" s="1">
        <f>(Table2[[#This Row],[Close Price]]/Table2[[#This Row],[Day Low]])-1</f>
        <v>3.3286845775333473E-2</v>
      </c>
      <c r="AD523" s="1">
        <f>(Table2[[#This Row],[Day High]]/Table2[[#This Row],[Close Price]])-1</f>
        <v>1.1816237139655517E-2</v>
      </c>
      <c r="AE523" s="1">
        <f>(Table2[[#This Row],[Close Price]]/Table2[[#This Row],[Current Week Low]])-1</f>
        <v>4.1508633265257444E-2</v>
      </c>
      <c r="AF523" s="1">
        <f>(Table2[[#This Row],[Current Week High]]/Table2[[#This Row],[Close Price]])-1</f>
        <v>1.5559743302434592E-2</v>
      </c>
      <c r="AG523" s="1">
        <f>(Table2[[#This Row],[Close Price]]/Table2[[#This Row],[Current Month Low]])-1</f>
        <v>4.1508633265257444E-2</v>
      </c>
      <c r="AH523" s="1">
        <f>(Table2[[#This Row],[Current Month High]]/Table2[[#This Row],[Close Price]])-1</f>
        <v>8.7373943159824607E-2</v>
      </c>
      <c r="AI523">
        <v>18.6716919629214</v>
      </c>
      <c r="AJ523">
        <v>34.277116673505603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-7.0000000000000007E-2</v>
      </c>
      <c r="AM523" t="s">
        <v>3165</v>
      </c>
      <c r="AN523">
        <v>1.17</v>
      </c>
      <c r="AO523" t="s">
        <v>3166</v>
      </c>
      <c r="AP523">
        <v>-3.2436462558638003E-2</v>
      </c>
      <c r="AQ523">
        <f>(Table2[[#This Row],[Sharpe Ratio]]-AVERAGE(Table2[Sharpe Ratio]))/_xlfn.STDEV.P(Table2[Sharpe Ratio])</f>
        <v>-1.0945967738922016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555</v>
      </c>
      <c r="AT523">
        <f>_xlfn.RANK.AVG(Table2[[#This Row],[6M Return vs Nifty Z-Score]],Table2[6M Return vs Nifty Z-Score])</f>
        <v>270</v>
      </c>
      <c r="AU523">
        <f>_xlfn.RANK.AVG(Table2[[#This Row],[Sharpe Ratio Z-Score]],Table2[Sharpe Ratio Z-Score])</f>
        <v>631</v>
      </c>
      <c r="AV523">
        <f>(Table2[[#This Row],[Rank 1Y]]+Table2[[#This Row],[Rank 6M]]+Table2[[#This Row],[Rank Sharpe]])/3</f>
        <v>485.33333333333331</v>
      </c>
    </row>
    <row r="524" spans="1:48" x14ac:dyDescent="0.3">
      <c r="A524" t="s">
        <v>191</v>
      </c>
      <c r="B524" t="s">
        <v>192</v>
      </c>
      <c r="C524" t="s">
        <v>3128</v>
      </c>
      <c r="D524" t="s">
        <v>77</v>
      </c>
      <c r="E524">
        <v>136912.71852463001</v>
      </c>
      <c r="F524">
        <v>555.85</v>
      </c>
      <c r="G524">
        <v>6.9052078533029304</v>
      </c>
      <c r="H524">
        <f>(Table2[[#This Row],[1Y Return vs Nifty]]-AVERAGE(Table2[1Y Return vs Nifty]))/_xlfn.STDEV.P(Table2[1Y Return vs Nifty])</f>
        <v>-0.28756658022095094</v>
      </c>
      <c r="I524">
        <v>-4.3041307362546197</v>
      </c>
      <c r="J524">
        <f>(Table2[[#This Row],[1M Return vs Nifty]]-AVERAGE(Table2[1M Return vs Nifty]))/_xlfn.STDEV.P(Table2[1M Return vs Nifty])</f>
        <v>-0.31435524883770033</v>
      </c>
      <c r="K524">
        <v>-21.920830976318701</v>
      </c>
      <c r="L524">
        <f>(Table2[[#This Row],[6M Return vs Nifty]]-AVERAGE(Table2[6M Return vs Nifty]))/_xlfn.STDEV.P(Table2[6M Return vs Nifty])</f>
        <v>-0.90761191410586328</v>
      </c>
      <c r="M524">
        <v>-3.1933198294693099</v>
      </c>
      <c r="N524">
        <f>(Table2[[#This Row],[1W Return vs Nifty]]-AVERAGE(Table2[1W Return vs Nifty]))/_xlfn.STDEV.P(Table2[1W Return vs Nifty])</f>
        <v>0.19277536942112308</v>
      </c>
      <c r="O524">
        <v>590.14</v>
      </c>
      <c r="P524">
        <v>610.57220060358702</v>
      </c>
      <c r="Q524">
        <v>598.44098548003103</v>
      </c>
      <c r="R524">
        <v>19.4800956487687</v>
      </c>
      <c r="S524" s="1">
        <f>(Table2[[#This Row],[Close Price]]-Table2[[#This Row],[20D EMA]])/Table2[[#This Row],[20D EMA]]</f>
        <v>-5.8104856474734748E-2</v>
      </c>
      <c r="T524" s="1">
        <f>(Table2[[#This Row],[Close Price]]-Table2[[#This Row],[50D EMA]])/Table2[[#This Row],[50D EMA]]</f>
        <v>-8.9624454813846482E-2</v>
      </c>
      <c r="U524" s="1">
        <f>(Table2[[#This Row],[Close Price]]-Table2[[#This Row],[200D EMA]])/Table2[[#This Row],[200D EMA]]</f>
        <v>-7.1169900647542125E-2</v>
      </c>
      <c r="V524">
        <v>1.6928739720608601</v>
      </c>
      <c r="W524">
        <v>551.70000000000005</v>
      </c>
      <c r="X524">
        <v>564.54999999999995</v>
      </c>
      <c r="Y524">
        <v>551.70000000000005</v>
      </c>
      <c r="Z524">
        <v>583.25</v>
      </c>
      <c r="AA524">
        <v>551.70000000000005</v>
      </c>
      <c r="AB524">
        <v>634.75</v>
      </c>
      <c r="AC524" s="1">
        <f>(Table2[[#This Row],[Close Price]]/Table2[[#This Row],[Day Low]])-1</f>
        <v>7.5222040964291192E-3</v>
      </c>
      <c r="AD524" s="1">
        <f>(Table2[[#This Row],[Day High]]/Table2[[#This Row],[Close Price]])-1</f>
        <v>1.565170459656362E-2</v>
      </c>
      <c r="AE524" s="1">
        <f>(Table2[[#This Row],[Close Price]]/Table2[[#This Row],[Current Week Low]])-1</f>
        <v>7.5222040964291192E-3</v>
      </c>
      <c r="AF524" s="1">
        <f>(Table2[[#This Row],[Current Week High]]/Table2[[#This Row],[Close Price]])-1</f>
        <v>4.9293874246649327E-2</v>
      </c>
      <c r="AG524" s="1">
        <f>(Table2[[#This Row],[Close Price]]/Table2[[#This Row],[Current Month Low]])-1</f>
        <v>7.5222040964291192E-3</v>
      </c>
      <c r="AH524" s="1">
        <f>(Table2[[#This Row],[Current Month High]]/Table2[[#This Row],[Close Price]])-1</f>
        <v>0.14194476927228572</v>
      </c>
      <c r="AI524">
        <v>27.183592695871098</v>
      </c>
      <c r="AJ524">
        <v>37.569607721816602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-0.11</v>
      </c>
      <c r="AM524" t="s">
        <v>3165</v>
      </c>
      <c r="AN524">
        <v>-5.84</v>
      </c>
      <c r="AO524" t="s">
        <v>3165</v>
      </c>
      <c r="AP524">
        <v>2.5215345444339E-2</v>
      </c>
      <c r="AQ524">
        <f>(Table2[[#This Row],[Sharpe Ratio]]-AVERAGE(Table2[Sharpe Ratio]))/_xlfn.STDEV.P(Table2[Sharpe Ratio])</f>
        <v>-0.41629121543820924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393</v>
      </c>
      <c r="AT524">
        <f>_xlfn.RANK.AVG(Table2[[#This Row],[6M Return vs Nifty Z-Score]],Table2[6M Return vs Nifty Z-Score])</f>
        <v>621</v>
      </c>
      <c r="AU524">
        <f>_xlfn.RANK.AVG(Table2[[#This Row],[Sharpe Ratio Z-Score]],Table2[Sharpe Ratio Z-Score])</f>
        <v>443</v>
      </c>
      <c r="AV524">
        <f>(Table2[[#This Row],[Rank 1Y]]+Table2[[#This Row],[Rank 6M]]+Table2[[#This Row],[Rank Sharpe]])/3</f>
        <v>485.66666666666669</v>
      </c>
    </row>
    <row r="525" spans="1:48" x14ac:dyDescent="0.3">
      <c r="A525" t="s">
        <v>427</v>
      </c>
      <c r="B525" t="s">
        <v>428</v>
      </c>
      <c r="C525" t="s">
        <v>3122</v>
      </c>
      <c r="D525" t="s">
        <v>240</v>
      </c>
      <c r="E525">
        <v>52635.13301143</v>
      </c>
      <c r="F525">
        <v>1990.7</v>
      </c>
      <c r="G525">
        <v>-4.5285871221565097</v>
      </c>
      <c r="H525">
        <f>(Table2[[#This Row],[1Y Return vs Nifty]]-AVERAGE(Table2[1Y Return vs Nifty]))/_xlfn.STDEV.P(Table2[1Y Return vs Nifty])</f>
        <v>-0.48328843617110745</v>
      </c>
      <c r="I525">
        <v>-1.5425818825192801</v>
      </c>
      <c r="J525">
        <f>(Table2[[#This Row],[1M Return vs Nifty]]-AVERAGE(Table2[1M Return vs Nifty]))/_xlfn.STDEV.P(Table2[1M Return vs Nifty])</f>
        <v>3.3065524807074022E-3</v>
      </c>
      <c r="K525">
        <v>-2.2277404736272901</v>
      </c>
      <c r="L525">
        <f>(Table2[[#This Row],[6M Return vs Nifty]]-AVERAGE(Table2[6M Return vs Nifty]))/_xlfn.STDEV.P(Table2[6M Return vs Nifty])</f>
        <v>-0.22983847861170509</v>
      </c>
      <c r="M525">
        <v>-4.6788560093910903</v>
      </c>
      <c r="N525">
        <f>(Table2[[#This Row],[1W Return vs Nifty]]-AVERAGE(Table2[1W Return vs Nifty]))/_xlfn.STDEV.P(Table2[1W Return vs Nifty])</f>
        <v>-9.9761712246593637E-2</v>
      </c>
      <c r="O525">
        <v>2044.55</v>
      </c>
      <c r="P525">
        <v>2051.74800182228</v>
      </c>
      <c r="Q525">
        <v>1933.06573287228</v>
      </c>
      <c r="R525">
        <v>38.633540465164003</v>
      </c>
      <c r="S525" s="1">
        <f>(Table2[[#This Row],[Close Price]]-Table2[[#This Row],[20D EMA]])/Table2[[#This Row],[20D EMA]]</f>
        <v>-2.6338314054437362E-2</v>
      </c>
      <c r="T525" s="1">
        <f>(Table2[[#This Row],[Close Price]]-Table2[[#This Row],[50D EMA]])/Table2[[#This Row],[50D EMA]]</f>
        <v>-2.9754142208526378E-2</v>
      </c>
      <c r="U525" s="1">
        <f>(Table2[[#This Row],[Close Price]]-Table2[[#This Row],[200D EMA]])/Table2[[#This Row],[200D EMA]]</f>
        <v>2.9814954632754843E-2</v>
      </c>
      <c r="V525">
        <v>0.62099308964210798</v>
      </c>
      <c r="W525">
        <v>1915.55</v>
      </c>
      <c r="X525">
        <v>2022</v>
      </c>
      <c r="Y525">
        <v>1915.55</v>
      </c>
      <c r="Z525">
        <v>2022</v>
      </c>
      <c r="AA525">
        <v>1915.55</v>
      </c>
      <c r="AB525">
        <v>2186.4</v>
      </c>
      <c r="AC525" s="1">
        <f>(Table2[[#This Row],[Close Price]]/Table2[[#This Row],[Day Low]])-1</f>
        <v>3.9231552295685423E-2</v>
      </c>
      <c r="AD525" s="1">
        <f>(Table2[[#This Row],[Day High]]/Table2[[#This Row],[Close Price]])-1</f>
        <v>1.5723112472999512E-2</v>
      </c>
      <c r="AE525" s="1">
        <f>(Table2[[#This Row],[Close Price]]/Table2[[#This Row],[Current Week Low]])-1</f>
        <v>3.9231552295685423E-2</v>
      </c>
      <c r="AF525" s="1">
        <f>(Table2[[#This Row],[Current Week High]]/Table2[[#This Row],[Close Price]])-1</f>
        <v>1.5723112472999512E-2</v>
      </c>
      <c r="AG525" s="1">
        <f>(Table2[[#This Row],[Close Price]]/Table2[[#This Row],[Current Month Low]])-1</f>
        <v>3.9231552295685423E-2</v>
      </c>
      <c r="AH525" s="1">
        <f>(Table2[[#This Row],[Current Month High]]/Table2[[#This Row],[Close Price]])-1</f>
        <v>9.8307128145878275E-2</v>
      </c>
      <c r="AI525">
        <v>10.760034158838501</v>
      </c>
      <c r="AJ525">
        <v>28.681318681318601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</v>
      </c>
      <c r="AM525" t="s">
        <v>3167</v>
      </c>
      <c r="AN525">
        <v>-3.74</v>
      </c>
      <c r="AO525" t="s">
        <v>3165</v>
      </c>
      <c r="AP525">
        <v>-1.1989045272079E-2</v>
      </c>
      <c r="AQ525">
        <f>(Table2[[#This Row],[Sharpe Ratio]]-AVERAGE(Table2[Sharpe Ratio]))/_xlfn.STDEV.P(Table2[Sharpe Ratio])</f>
        <v>-0.8540215468189235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474</v>
      </c>
      <c r="AT525">
        <f>_xlfn.RANK.AVG(Table2[[#This Row],[6M Return vs Nifty Z-Score]],Table2[6M Return vs Nifty Z-Score])</f>
        <v>400</v>
      </c>
      <c r="AU525">
        <f>_xlfn.RANK.AVG(Table2[[#This Row],[Sharpe Ratio Z-Score]],Table2[Sharpe Ratio Z-Score])</f>
        <v>585</v>
      </c>
      <c r="AV525">
        <f>(Table2[[#This Row],[Rank 1Y]]+Table2[[#This Row],[Rank 6M]]+Table2[[#This Row],[Rank Sharpe]])/3</f>
        <v>486.33333333333331</v>
      </c>
    </row>
    <row r="526" spans="1:48" x14ac:dyDescent="0.3">
      <c r="A526" t="s">
        <v>321</v>
      </c>
      <c r="B526" t="s">
        <v>322</v>
      </c>
      <c r="C526" t="s">
        <v>3120</v>
      </c>
      <c r="D526" t="s">
        <v>34</v>
      </c>
      <c r="E526">
        <v>83473.477312545001</v>
      </c>
      <c r="F526">
        <v>109.35</v>
      </c>
      <c r="G526">
        <v>-11.623379211184799</v>
      </c>
      <c r="H526">
        <f>(Table2[[#This Row],[1Y Return vs Nifty]]-AVERAGE(Table2[1Y Return vs Nifty]))/_xlfn.STDEV.P(Table2[1Y Return vs Nifty])</f>
        <v>-0.60473594141547249</v>
      </c>
      <c r="I526">
        <v>-6.3264456247004199</v>
      </c>
      <c r="J526">
        <f>(Table2[[#This Row],[1M Return vs Nifty]]-AVERAGE(Table2[1M Return vs Nifty]))/_xlfn.STDEV.P(Table2[1M Return vs Nifty])</f>
        <v>-0.54698274316132423</v>
      </c>
      <c r="K526">
        <v>-34.8047216995786</v>
      </c>
      <c r="L526">
        <f>(Table2[[#This Row],[6M Return vs Nifty]]-AVERAGE(Table2[6M Return vs Nifty]))/_xlfn.STDEV.P(Table2[6M Return vs Nifty])</f>
        <v>-1.3510343864111496</v>
      </c>
      <c r="M526">
        <v>-1.20742887806449</v>
      </c>
      <c r="N526">
        <f>(Table2[[#This Row],[1W Return vs Nifty]]-AVERAGE(Table2[1W Return vs Nifty]))/_xlfn.STDEV.P(Table2[1W Return vs Nifty])</f>
        <v>0.58384409685183492</v>
      </c>
      <c r="O526">
        <v>114.98</v>
      </c>
      <c r="P526">
        <v>120.32922254388799</v>
      </c>
      <c r="Q526">
        <v>126.319333372629</v>
      </c>
      <c r="R526">
        <v>16.7411742706119</v>
      </c>
      <c r="S526" s="1">
        <f>(Table2[[#This Row],[Close Price]]-Table2[[#This Row],[20D EMA]])/Table2[[#This Row],[20D EMA]]</f>
        <v>-4.89650373978084E-2</v>
      </c>
      <c r="T526" s="1">
        <f>(Table2[[#This Row],[Close Price]]-Table2[[#This Row],[50D EMA]])/Table2[[#This Row],[50D EMA]]</f>
        <v>-9.1243193563255331E-2</v>
      </c>
      <c r="U526" s="1">
        <f>(Table2[[#This Row],[Close Price]]-Table2[[#This Row],[200D EMA]])/Table2[[#This Row],[200D EMA]]</f>
        <v>-0.13433678693166648</v>
      </c>
      <c r="V526">
        <v>0.89427658374082097</v>
      </c>
      <c r="W526">
        <v>106.9</v>
      </c>
      <c r="X526">
        <v>111.43</v>
      </c>
      <c r="Y526">
        <v>106.9</v>
      </c>
      <c r="Z526">
        <v>114.11</v>
      </c>
      <c r="AA526">
        <v>106.9</v>
      </c>
      <c r="AB526">
        <v>123.64</v>
      </c>
      <c r="AC526" s="1">
        <f>(Table2[[#This Row],[Close Price]]/Table2[[#This Row],[Day Low]])-1</f>
        <v>2.291861552853125E-2</v>
      </c>
      <c r="AD526" s="1">
        <f>(Table2[[#This Row],[Day High]]/Table2[[#This Row],[Close Price]])-1</f>
        <v>1.9021490626428994E-2</v>
      </c>
      <c r="AE526" s="1">
        <f>(Table2[[#This Row],[Close Price]]/Table2[[#This Row],[Current Week Low]])-1</f>
        <v>2.291861552853125E-2</v>
      </c>
      <c r="AF526" s="1">
        <f>(Table2[[#This Row],[Current Week High]]/Table2[[#This Row],[Close Price]])-1</f>
        <v>4.3529949702789228E-2</v>
      </c>
      <c r="AG526" s="1">
        <f>(Table2[[#This Row],[Close Price]]/Table2[[#This Row],[Current Month Low]])-1</f>
        <v>2.291861552853125E-2</v>
      </c>
      <c r="AH526" s="1">
        <f>(Table2[[#This Row],[Current Month High]]/Table2[[#This Row],[Close Price]])-1</f>
        <v>0.13068129858253319</v>
      </c>
      <c r="AI526">
        <v>57.750342935528103</v>
      </c>
      <c r="AJ526">
        <v>19.835616438356102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-0.15</v>
      </c>
      <c r="AM526" t="s">
        <v>3165</v>
      </c>
      <c r="AN526">
        <v>-4.1100000000000003</v>
      </c>
      <c r="AO526" t="s">
        <v>3165</v>
      </c>
      <c r="AP526">
        <v>9.8374689269179E-2</v>
      </c>
      <c r="AQ526">
        <f>(Table2[[#This Row],[Sharpe Ratio]]-AVERAGE(Table2[Sharpe Ratio]))/_xlfn.STDEV.P(Table2[Sharpe Ratio])</f>
        <v>0.44446911954856599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525</v>
      </c>
      <c r="AT526">
        <f>_xlfn.RANK.AVG(Table2[[#This Row],[6M Return vs Nifty Z-Score]],Table2[6M Return vs Nifty Z-Score])</f>
        <v>707</v>
      </c>
      <c r="AU526">
        <f>_xlfn.RANK.AVG(Table2[[#This Row],[Sharpe Ratio Z-Score]],Table2[Sharpe Ratio Z-Score])</f>
        <v>228</v>
      </c>
      <c r="AV526">
        <f>(Table2[[#This Row],[Rank 1Y]]+Table2[[#This Row],[Rank 6M]]+Table2[[#This Row],[Rank Sharpe]])/3</f>
        <v>486.66666666666669</v>
      </c>
    </row>
    <row r="527" spans="1:48" x14ac:dyDescent="0.3">
      <c r="A527" t="s">
        <v>318</v>
      </c>
      <c r="B527" t="s">
        <v>319</v>
      </c>
      <c r="C527" t="s">
        <v>3120</v>
      </c>
      <c r="D527" t="s">
        <v>320</v>
      </c>
      <c r="E527">
        <v>83804.222551950006</v>
      </c>
      <c r="F527">
        <v>77.94</v>
      </c>
      <c r="G527">
        <v>-3.0143566547938501</v>
      </c>
      <c r="H527">
        <f>(Table2[[#This Row],[1Y Return vs Nifty]]-AVERAGE(Table2[1Y Return vs Nifty]))/_xlfn.STDEV.P(Table2[1Y Return vs Nifty])</f>
        <v>-0.45736808356336939</v>
      </c>
      <c r="I527">
        <v>-9.1322012270975002</v>
      </c>
      <c r="J527">
        <f>(Table2[[#This Row],[1M Return vs Nifty]]-AVERAGE(Table2[1M Return vs Nifty]))/_xlfn.STDEV.P(Table2[1M Return vs Nifty])</f>
        <v>-0.86972966017171904</v>
      </c>
      <c r="K527">
        <v>-20.168829450234998</v>
      </c>
      <c r="L527">
        <f>(Table2[[#This Row],[6M Return vs Nifty]]-AVERAGE(Table2[6M Return vs Nifty]))/_xlfn.STDEV.P(Table2[6M Return vs Nifty])</f>
        <v>-0.84731360322558413</v>
      </c>
      <c r="M527">
        <v>-4.3224218850048297</v>
      </c>
      <c r="N527">
        <f>(Table2[[#This Row],[1W Return vs Nifty]]-AVERAGE(Table2[1W Return vs Nifty]))/_xlfn.STDEV.P(Table2[1W Return vs Nifty])</f>
        <v>-2.9571433501423758E-2</v>
      </c>
      <c r="O527">
        <v>83.33</v>
      </c>
      <c r="P527">
        <v>86.980704998306905</v>
      </c>
      <c r="Q527">
        <v>84.276026653859702</v>
      </c>
      <c r="R527">
        <v>31.1697955949634</v>
      </c>
      <c r="S527" s="1">
        <f>(Table2[[#This Row],[Close Price]]-Table2[[#This Row],[20D EMA]])/Table2[[#This Row],[20D EMA]]</f>
        <v>-6.4682587303492148E-2</v>
      </c>
      <c r="T527" s="1">
        <f>(Table2[[#This Row],[Close Price]]-Table2[[#This Row],[50D EMA]])/Table2[[#This Row],[50D EMA]]</f>
        <v>-0.10393920121115235</v>
      </c>
      <c r="U527" s="1">
        <f>(Table2[[#This Row],[Close Price]]-Table2[[#This Row],[200D EMA]])/Table2[[#This Row],[200D EMA]]</f>
        <v>-7.5181838838738427E-2</v>
      </c>
      <c r="V527">
        <v>0.29416678213703501</v>
      </c>
      <c r="W527">
        <v>75.3</v>
      </c>
      <c r="X527">
        <v>79.56</v>
      </c>
      <c r="Y527">
        <v>75.3</v>
      </c>
      <c r="Z527">
        <v>84.17</v>
      </c>
      <c r="AA527">
        <v>75.3</v>
      </c>
      <c r="AB527">
        <v>88.21</v>
      </c>
      <c r="AC527" s="1">
        <f>(Table2[[#This Row],[Close Price]]/Table2[[#This Row],[Day Low]])-1</f>
        <v>3.5059760956175356E-2</v>
      </c>
      <c r="AD527" s="1">
        <f>(Table2[[#This Row],[Day High]]/Table2[[#This Row],[Close Price]])-1</f>
        <v>2.0785219399538146E-2</v>
      </c>
      <c r="AE527" s="1">
        <f>(Table2[[#This Row],[Close Price]]/Table2[[#This Row],[Current Week Low]])-1</f>
        <v>3.5059760956175356E-2</v>
      </c>
      <c r="AF527" s="1">
        <f>(Table2[[#This Row],[Current Week High]]/Table2[[#This Row],[Close Price]])-1</f>
        <v>7.9933282011803941E-2</v>
      </c>
      <c r="AG527" s="1">
        <f>(Table2[[#This Row],[Close Price]]/Table2[[#This Row],[Current Month Low]])-1</f>
        <v>3.5059760956175356E-2</v>
      </c>
      <c r="AH527" s="1">
        <f>(Table2[[#This Row],[Current Month High]]/Table2[[#This Row],[Close Price]])-1</f>
        <v>0.13176802668719523</v>
      </c>
      <c r="AI527">
        <v>38.439825506800098</v>
      </c>
      <c r="AJ527">
        <v>30.991596638655398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-0.19</v>
      </c>
      <c r="AM527" t="s">
        <v>3165</v>
      </c>
      <c r="AN527">
        <v>-3.12</v>
      </c>
      <c r="AO527" t="s">
        <v>3165</v>
      </c>
      <c r="AP527">
        <v>4.1405908041095001E-2</v>
      </c>
      <c r="AQ527">
        <f>(Table2[[#This Row],[Sharpe Ratio]]-AVERAGE(Table2[Sharpe Ratio]))/_xlfn.STDEV.P(Table2[Sharpe Ratio])</f>
        <v>-0.22580024933858911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462</v>
      </c>
      <c r="AT527">
        <f>_xlfn.RANK.AVG(Table2[[#This Row],[6M Return vs Nifty Z-Score]],Table2[6M Return vs Nifty Z-Score])</f>
        <v>604</v>
      </c>
      <c r="AU527">
        <f>_xlfn.RANK.AVG(Table2[[#This Row],[Sharpe Ratio Z-Score]],Table2[Sharpe Ratio Z-Score])</f>
        <v>401</v>
      </c>
      <c r="AV527">
        <f>(Table2[[#This Row],[Rank 1Y]]+Table2[[#This Row],[Rank 6M]]+Table2[[#This Row],[Rank Sharpe]])/3</f>
        <v>489</v>
      </c>
    </row>
    <row r="528" spans="1:48" x14ac:dyDescent="0.3">
      <c r="A528" t="s">
        <v>1330</v>
      </c>
      <c r="B528" t="s">
        <v>1331</v>
      </c>
      <c r="C528" t="s">
        <v>3123</v>
      </c>
      <c r="D528" t="s">
        <v>48</v>
      </c>
      <c r="E528">
        <v>8348.4491010000002</v>
      </c>
      <c r="F528">
        <v>296.85000000000002</v>
      </c>
      <c r="G528">
        <v>-13.188768588241899</v>
      </c>
      <c r="H528">
        <f>(Table2[[#This Row],[1Y Return vs Nifty]]-AVERAGE(Table2[1Y Return vs Nifty]))/_xlfn.STDEV.P(Table2[1Y Return vs Nifty])</f>
        <v>-0.63153202397772468</v>
      </c>
      <c r="I528">
        <v>-1.9079296302475099</v>
      </c>
      <c r="J528">
        <f>(Table2[[#This Row],[1M Return vs Nifty]]-AVERAGE(Table2[1M Return vs Nifty]))/_xlfn.STDEV.P(Table2[1M Return vs Nifty])</f>
        <v>-3.8719509630774376E-2</v>
      </c>
      <c r="K528">
        <v>4.2750492714257202</v>
      </c>
      <c r="L528">
        <f>(Table2[[#This Row],[6M Return vs Nifty]]-AVERAGE(Table2[6M Return vs Nifty]))/_xlfn.STDEV.P(Table2[6M Return vs Nifty])</f>
        <v>-6.0331726238811913E-3</v>
      </c>
      <c r="M528">
        <v>-8.61748667220653</v>
      </c>
      <c r="N528">
        <f>(Table2[[#This Row],[1W Return vs Nifty]]-AVERAGE(Table2[1W Return vs Nifty]))/_xlfn.STDEV.P(Table2[1W Return vs Nifty])</f>
        <v>-0.87537090671783258</v>
      </c>
      <c r="O528">
        <v>318.81</v>
      </c>
      <c r="P528">
        <v>329.92277729190198</v>
      </c>
      <c r="Q528">
        <v>313.79824011520401</v>
      </c>
      <c r="R528">
        <v>28.6379775763189</v>
      </c>
      <c r="S528" s="1">
        <f>(Table2[[#This Row],[Close Price]]-Table2[[#This Row],[20D EMA]])/Table2[[#This Row],[20D EMA]]</f>
        <v>-6.8881151783193692E-2</v>
      </c>
      <c r="T528" s="1">
        <f>(Table2[[#This Row],[Close Price]]-Table2[[#This Row],[50D EMA]])/Table2[[#This Row],[50D EMA]]</f>
        <v>-0.1002439951656946</v>
      </c>
      <c r="U528" s="1">
        <f>(Table2[[#This Row],[Close Price]]-Table2[[#This Row],[200D EMA]])/Table2[[#This Row],[200D EMA]]</f>
        <v>-5.4009990970573386E-2</v>
      </c>
      <c r="V528">
        <v>0.33521188248193901</v>
      </c>
      <c r="W528">
        <v>284.45</v>
      </c>
      <c r="X528">
        <v>300.3</v>
      </c>
      <c r="Y528">
        <v>284.45</v>
      </c>
      <c r="Z528">
        <v>316.85000000000002</v>
      </c>
      <c r="AA528">
        <v>284.45</v>
      </c>
      <c r="AB528">
        <v>346</v>
      </c>
      <c r="AC528" s="1">
        <f>(Table2[[#This Row],[Close Price]]/Table2[[#This Row],[Day Low]])-1</f>
        <v>4.3592898576199746E-2</v>
      </c>
      <c r="AD528" s="1">
        <f>(Table2[[#This Row],[Day High]]/Table2[[#This Row],[Close Price]])-1</f>
        <v>1.1622031328953897E-2</v>
      </c>
      <c r="AE528" s="1">
        <f>(Table2[[#This Row],[Close Price]]/Table2[[#This Row],[Current Week Low]])-1</f>
        <v>4.3592898576199746E-2</v>
      </c>
      <c r="AF528" s="1">
        <f>(Table2[[#This Row],[Current Week High]]/Table2[[#This Row],[Close Price]])-1</f>
        <v>6.7374094660602957E-2</v>
      </c>
      <c r="AG528" s="1">
        <f>(Table2[[#This Row],[Close Price]]/Table2[[#This Row],[Current Month Low]])-1</f>
        <v>4.3592898576199746E-2</v>
      </c>
      <c r="AH528" s="1">
        <f>(Table2[[#This Row],[Current Month High]]/Table2[[#This Row],[Close Price]])-1</f>
        <v>0.16557183762843186</v>
      </c>
      <c r="AI528">
        <v>39.935994610072399</v>
      </c>
      <c r="AJ528">
        <v>25.385427666314602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-0.15</v>
      </c>
      <c r="AM528" t="s">
        <v>3165</v>
      </c>
      <c r="AN528">
        <v>-4.29</v>
      </c>
      <c r="AO528" t="s">
        <v>3165</v>
      </c>
      <c r="AP528">
        <v>-1.6035812807197E-2</v>
      </c>
      <c r="AQ528">
        <f>(Table2[[#This Row],[Sharpe Ratio]]-AVERAGE(Table2[Sharpe Ratio]))/_xlfn.STDEV.P(Table2[Sharpe Ratio])</f>
        <v>-0.90163401567159085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538</v>
      </c>
      <c r="AT528">
        <f>_xlfn.RANK.AVG(Table2[[#This Row],[6M Return vs Nifty Z-Score]],Table2[6M Return vs Nifty Z-Score])</f>
        <v>331</v>
      </c>
      <c r="AU528">
        <f>_xlfn.RANK.AVG(Table2[[#This Row],[Sharpe Ratio Z-Score]],Table2[Sharpe Ratio Z-Score])</f>
        <v>601</v>
      </c>
      <c r="AV528">
        <f>(Table2[[#This Row],[Rank 1Y]]+Table2[[#This Row],[Rank 6M]]+Table2[[#This Row],[Rank Sharpe]])/3</f>
        <v>490</v>
      </c>
    </row>
    <row r="529" spans="1:48" x14ac:dyDescent="0.3">
      <c r="A529" t="s">
        <v>439</v>
      </c>
      <c r="B529" t="s">
        <v>440</v>
      </c>
      <c r="C529" t="s">
        <v>3121</v>
      </c>
      <c r="D529" t="s">
        <v>27</v>
      </c>
      <c r="E529">
        <v>50702.925000000003</v>
      </c>
      <c r="F529">
        <v>1779.05</v>
      </c>
      <c r="G529">
        <v>-16.580978065454499</v>
      </c>
      <c r="H529">
        <f>(Table2[[#This Row],[1Y Return vs Nifty]]-AVERAGE(Table2[1Y Return vs Nifty]))/_xlfn.STDEV.P(Table2[1Y Return vs Nifty])</f>
        <v>-0.68959931800186658</v>
      </c>
      <c r="I529">
        <v>-3.28892377950655</v>
      </c>
      <c r="J529">
        <f>(Table2[[#This Row],[1M Return vs Nifty]]-AVERAGE(Table2[1M Return vs Nifty]))/_xlfn.STDEV.P(Table2[1M Return vs Nifty])</f>
        <v>-0.19757568502322739</v>
      </c>
      <c r="K529">
        <v>-7.2889044421504803</v>
      </c>
      <c r="L529">
        <f>(Table2[[#This Row],[6M Return vs Nifty]]-AVERAGE(Table2[6M Return vs Nifty]))/_xlfn.STDEV.P(Table2[6M Return vs Nifty])</f>
        <v>-0.4040276182023852</v>
      </c>
      <c r="M529">
        <v>-4.8700219384451104</v>
      </c>
      <c r="N529">
        <f>(Table2[[#This Row],[1W Return vs Nifty]]-AVERAGE(Table2[1W Return vs Nifty]))/_xlfn.STDEV.P(Table2[1W Return vs Nifty])</f>
        <v>-0.13740678865443007</v>
      </c>
      <c r="O529">
        <v>1929.61</v>
      </c>
      <c r="P529">
        <v>1948.57012455881</v>
      </c>
      <c r="Q529">
        <v>1861.43808164538</v>
      </c>
      <c r="R529">
        <v>21.711997490847001</v>
      </c>
      <c r="S529" s="1">
        <f>(Table2[[#This Row],[Close Price]]-Table2[[#This Row],[20D EMA]])/Table2[[#This Row],[20D EMA]]</f>
        <v>-7.8026129632412747E-2</v>
      </c>
      <c r="T529" s="1">
        <f>(Table2[[#This Row],[Close Price]]-Table2[[#This Row],[50D EMA]])/Table2[[#This Row],[50D EMA]]</f>
        <v>-8.6997189591620339E-2</v>
      </c>
      <c r="U529" s="1">
        <f>(Table2[[#This Row],[Close Price]]-Table2[[#This Row],[200D EMA]])/Table2[[#This Row],[200D EMA]]</f>
        <v>-4.4260447047776492E-2</v>
      </c>
      <c r="V529">
        <v>0.77716397059797104</v>
      </c>
      <c r="W529">
        <v>1772.1</v>
      </c>
      <c r="X529">
        <v>1827.9</v>
      </c>
      <c r="Y529">
        <v>1772.1</v>
      </c>
      <c r="Z529">
        <v>1906</v>
      </c>
      <c r="AA529">
        <v>1772.1</v>
      </c>
      <c r="AB529">
        <v>2175</v>
      </c>
      <c r="AC529" s="1">
        <f>(Table2[[#This Row],[Close Price]]/Table2[[#This Row],[Day Low]])-1</f>
        <v>3.9219005699453469E-3</v>
      </c>
      <c r="AD529" s="1">
        <f>(Table2[[#This Row],[Day High]]/Table2[[#This Row],[Close Price]])-1</f>
        <v>2.7458475028807605E-2</v>
      </c>
      <c r="AE529" s="1">
        <f>(Table2[[#This Row],[Close Price]]/Table2[[#This Row],[Current Week Low]])-1</f>
        <v>3.9219005699453469E-3</v>
      </c>
      <c r="AF529" s="1">
        <f>(Table2[[#This Row],[Current Week High]]/Table2[[#This Row],[Close Price]])-1</f>
        <v>7.135830920997166E-2</v>
      </c>
      <c r="AG529" s="1">
        <f>(Table2[[#This Row],[Close Price]]/Table2[[#This Row],[Current Month Low]])-1</f>
        <v>3.9219005699453469E-3</v>
      </c>
      <c r="AH529" s="1">
        <f>(Table2[[#This Row],[Current Month High]]/Table2[[#This Row],[Close Price]])-1</f>
        <v>0.22256260363677249</v>
      </c>
      <c r="AI529">
        <v>22.2562603636772</v>
      </c>
      <c r="AJ529">
        <v>15.2682389529609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-0.09</v>
      </c>
      <c r="AM529" t="s">
        <v>3165</v>
      </c>
      <c r="AN529">
        <v>-10.15</v>
      </c>
      <c r="AO529" t="s">
        <v>3165</v>
      </c>
      <c r="AP529">
        <v>2.1326593373989001E-2</v>
      </c>
      <c r="AQ529">
        <f>(Table2[[#This Row],[Sharpe Ratio]]-AVERAGE(Table2[Sharpe Ratio]))/_xlfn.STDEV.P(Table2[Sharpe Ratio])</f>
        <v>-0.46204454453816857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557</v>
      </c>
      <c r="AT529">
        <f>_xlfn.RANK.AVG(Table2[[#This Row],[6M Return vs Nifty Z-Score]],Table2[6M Return vs Nifty Z-Score])</f>
        <v>454</v>
      </c>
      <c r="AU529">
        <f>_xlfn.RANK.AVG(Table2[[#This Row],[Sharpe Ratio Z-Score]],Table2[Sharpe Ratio Z-Score])</f>
        <v>460</v>
      </c>
      <c r="AV529">
        <f>(Table2[[#This Row],[Rank 1Y]]+Table2[[#This Row],[Rank 6M]]+Table2[[#This Row],[Rank Sharpe]])/3</f>
        <v>490.33333333333331</v>
      </c>
    </row>
    <row r="530" spans="1:48" x14ac:dyDescent="0.3">
      <c r="A530" t="s">
        <v>2094</v>
      </c>
      <c r="B530" t="s">
        <v>2095</v>
      </c>
      <c r="C530" t="s">
        <v>3122</v>
      </c>
      <c r="D530" t="s">
        <v>513</v>
      </c>
      <c r="E530">
        <v>2902.4022918000001</v>
      </c>
      <c r="F530">
        <v>399.3</v>
      </c>
      <c r="G530">
        <v>-14.1863650297334</v>
      </c>
      <c r="H530">
        <f>(Table2[[#This Row],[1Y Return vs Nifty]]-AVERAGE(Table2[1Y Return vs Nifty]))/_xlfn.STDEV.P(Table2[1Y Return vs Nifty])</f>
        <v>-0.64860871876165771</v>
      </c>
      <c r="I530">
        <v>-4.5620052319643003</v>
      </c>
      <c r="J530">
        <f>(Table2[[#This Row],[1M Return vs Nifty]]-AVERAGE(Table2[1M Return vs Nifty]))/_xlfn.STDEV.P(Table2[1M Return vs Nifty])</f>
        <v>-0.34401863020805357</v>
      </c>
      <c r="K530">
        <v>3.2833044494006201</v>
      </c>
      <c r="L530">
        <f>(Table2[[#This Row],[6M Return vs Nifty]]-AVERAGE(Table2[6M Return vs Nifty]))/_xlfn.STDEV.P(Table2[6M Return vs Nifty])</f>
        <v>-4.0165869828803373E-2</v>
      </c>
      <c r="M530">
        <v>-2.2297033475368102</v>
      </c>
      <c r="N530">
        <f>(Table2[[#This Row],[1W Return vs Nifty]]-AVERAGE(Table2[1W Return vs Nifty]))/_xlfn.STDEV.P(Table2[1W Return vs Nifty])</f>
        <v>0.38253416310212818</v>
      </c>
      <c r="O530">
        <v>430.16</v>
      </c>
      <c r="P530">
        <v>435.02929262595302</v>
      </c>
      <c r="Q530">
        <v>394.62699196979298</v>
      </c>
      <c r="R530">
        <v>18.757781499124398</v>
      </c>
      <c r="S530" s="1">
        <f>(Table2[[#This Row],[Close Price]]-Table2[[#This Row],[20D EMA]])/Table2[[#This Row],[20D EMA]]</f>
        <v>-7.174074762878932E-2</v>
      </c>
      <c r="T530" s="1">
        <f>(Table2[[#This Row],[Close Price]]-Table2[[#This Row],[50D EMA]])/Table2[[#This Row],[50D EMA]]</f>
        <v>-8.2130774252651945E-2</v>
      </c>
      <c r="U530" s="1">
        <f>(Table2[[#This Row],[Close Price]]-Table2[[#This Row],[200D EMA]])/Table2[[#This Row],[200D EMA]]</f>
        <v>1.1841582368407096E-2</v>
      </c>
      <c r="V530">
        <v>0.29550973087665899</v>
      </c>
      <c r="W530">
        <v>396</v>
      </c>
      <c r="X530">
        <v>411.85</v>
      </c>
      <c r="Y530">
        <v>396</v>
      </c>
      <c r="Z530">
        <v>419.9</v>
      </c>
      <c r="AA530">
        <v>396</v>
      </c>
      <c r="AB530">
        <v>465</v>
      </c>
      <c r="AC530" s="1">
        <f>(Table2[[#This Row],[Close Price]]/Table2[[#This Row],[Day Low]])-1</f>
        <v>8.3333333333333037E-3</v>
      </c>
      <c r="AD530" s="1">
        <f>(Table2[[#This Row],[Day High]]/Table2[[#This Row],[Close Price]])-1</f>
        <v>3.143000250438277E-2</v>
      </c>
      <c r="AE530" s="1">
        <f>(Table2[[#This Row],[Close Price]]/Table2[[#This Row],[Current Week Low]])-1</f>
        <v>8.3333333333333037E-3</v>
      </c>
      <c r="AF530" s="1">
        <f>(Table2[[#This Row],[Current Week High]]/Table2[[#This Row],[Close Price]])-1</f>
        <v>5.1590282995241488E-2</v>
      </c>
      <c r="AG530" s="1">
        <f>(Table2[[#This Row],[Close Price]]/Table2[[#This Row],[Current Month Low]])-1</f>
        <v>8.3333333333333037E-3</v>
      </c>
      <c r="AH530" s="1">
        <f>(Table2[[#This Row],[Current Month High]]/Table2[[#This Row],[Close Price]])-1</f>
        <v>0.16453794139744549</v>
      </c>
      <c r="AI530">
        <v>26.471324818432201</v>
      </c>
      <c r="AJ530">
        <v>35.332994407727497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0.01</v>
      </c>
      <c r="AM530" t="s">
        <v>3166</v>
      </c>
      <c r="AN530">
        <v>-5.39</v>
      </c>
      <c r="AO530" t="s">
        <v>3165</v>
      </c>
      <c r="AP530">
        <v>-1.1097278429528E-2</v>
      </c>
      <c r="AQ530">
        <f>(Table2[[#This Row],[Sharpe Ratio]]-AVERAGE(Table2[Sharpe Ratio]))/_xlfn.STDEV.P(Table2[Sharpe Ratio])</f>
        <v>-0.84352941435854911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548</v>
      </c>
      <c r="AT530">
        <f>_xlfn.RANK.AVG(Table2[[#This Row],[6M Return vs Nifty Z-Score]],Table2[6M Return vs Nifty Z-Score])</f>
        <v>342</v>
      </c>
      <c r="AU530">
        <f>_xlfn.RANK.AVG(Table2[[#This Row],[Sharpe Ratio Z-Score]],Table2[Sharpe Ratio Z-Score])</f>
        <v>581</v>
      </c>
      <c r="AV530">
        <f>(Table2[[#This Row],[Rank 1Y]]+Table2[[#This Row],[Rank 6M]]+Table2[[#This Row],[Rank Sharpe]])/3</f>
        <v>490.33333333333331</v>
      </c>
    </row>
    <row r="531" spans="1:48" x14ac:dyDescent="0.3">
      <c r="A531" t="s">
        <v>909</v>
      </c>
      <c r="B531" t="s">
        <v>910</v>
      </c>
      <c r="C531" t="s">
        <v>3136</v>
      </c>
      <c r="D531" t="s">
        <v>166</v>
      </c>
      <c r="E531">
        <v>16355.371148959999</v>
      </c>
      <c r="F531">
        <v>1056.4000000000001</v>
      </c>
      <c r="G531">
        <v>-18.5297382875514</v>
      </c>
      <c r="H531">
        <f>(Table2[[#This Row],[1Y Return vs Nifty]]-AVERAGE(Table2[1Y Return vs Nifty]))/_xlfn.STDEV.P(Table2[1Y Return vs Nifty])</f>
        <v>-0.72295788077907941</v>
      </c>
      <c r="I531">
        <v>3.4401004953086298</v>
      </c>
      <c r="J531">
        <f>(Table2[[#This Row],[1M Return vs Nifty]]-AVERAGE(Table2[1M Return vs Nifty]))/_xlfn.STDEV.P(Table2[1M Return vs Nifty])</f>
        <v>0.57646601601775671</v>
      </c>
      <c r="K531">
        <v>6.7874191866242999</v>
      </c>
      <c r="L531">
        <f>(Table2[[#This Row],[6M Return vs Nifty]]-AVERAGE(Table2[6M Return vs Nifty]))/_xlfn.STDEV.P(Table2[6M Return vs Nifty])</f>
        <v>8.0434595775577891E-2</v>
      </c>
      <c r="M531">
        <v>1.5424586973442</v>
      </c>
      <c r="N531">
        <f>(Table2[[#This Row],[1W Return vs Nifty]]-AVERAGE(Table2[1W Return vs Nifty]))/_xlfn.STDEV.P(Table2[1W Return vs Nifty])</f>
        <v>1.1253617637367497</v>
      </c>
      <c r="O531" t="e">
        <v>#N/A</v>
      </c>
      <c r="P531">
        <v>1067.60341679712</v>
      </c>
      <c r="Q531">
        <v>1023.6804461197</v>
      </c>
      <c r="R531">
        <v>46.987266045060601</v>
      </c>
      <c r="S531" s="1" t="e">
        <f>(Table2[[#This Row],[Close Price]]-Table2[[#This Row],[20D EMA]])/Table2[[#This Row],[20D EMA]]</f>
        <v>#N/A</v>
      </c>
      <c r="T531" s="1">
        <f>(Table2[[#This Row],[Close Price]]-Table2[[#This Row],[50D EMA]])/Table2[[#This Row],[50D EMA]]</f>
        <v>-1.0493987393493788E-2</v>
      </c>
      <c r="U531" s="1">
        <f>(Table2[[#This Row],[Close Price]]-Table2[[#This Row],[200D EMA]])/Table2[[#This Row],[200D EMA]]</f>
        <v>3.1962663743675845E-2</v>
      </c>
      <c r="V531">
        <v>0.70197133208835505</v>
      </c>
      <c r="W531" t="e">
        <v>#N/A</v>
      </c>
      <c r="X531" t="e">
        <v>#N/A</v>
      </c>
      <c r="Y531" t="e">
        <v>#N/A</v>
      </c>
      <c r="Z531" t="e">
        <v>#N/A</v>
      </c>
      <c r="AA531" t="e">
        <v>#N/A</v>
      </c>
      <c r="AB531" t="e">
        <v>#N/A</v>
      </c>
      <c r="AC531" s="1" t="e">
        <f>(Table2[[#This Row],[Close Price]]/Table2[[#This Row],[Day Low]])-1</f>
        <v>#N/A</v>
      </c>
      <c r="AD531" s="1" t="e">
        <f>(Table2[[#This Row],[Day High]]/Table2[[#This Row],[Close Price]])-1</f>
        <v>#N/A</v>
      </c>
      <c r="AE531" s="1" t="e">
        <f>(Table2[[#This Row],[Close Price]]/Table2[[#This Row],[Current Week Low]])-1</f>
        <v>#N/A</v>
      </c>
      <c r="AF531" s="1" t="e">
        <f>(Table2[[#This Row],[Current Week High]]/Table2[[#This Row],[Close Price]])-1</f>
        <v>#N/A</v>
      </c>
      <c r="AG531" s="1" t="e">
        <f>(Table2[[#This Row],[Close Price]]/Table2[[#This Row],[Current Month Low]])-1</f>
        <v>#N/A</v>
      </c>
      <c r="AH531" s="1" t="e">
        <f>(Table2[[#This Row],[Current Month High]]/Table2[[#This Row],[Close Price]])-1</f>
        <v>#N/A</v>
      </c>
      <c r="AI531">
        <v>14.539946989776499</v>
      </c>
      <c r="AJ531">
        <v>26.910139356078801</v>
      </c>
      <c r="AK531" t="e">
        <f>IF(AND(Table2[[#This Row],[20D EMA]]&gt;Table2[[#This Row],[50D EMA]],Table2[[#This Row],[50D EMA]]&gt;Table2[[#This Row],[200D EMA]]),"Uptrend","Downtrend/NoTrend")</f>
        <v>#N/A</v>
      </c>
      <c r="AL531" t="e">
        <v>#N/A</v>
      </c>
      <c r="AM531" t="e">
        <v>#N/A</v>
      </c>
      <c r="AN531" t="e">
        <v>#N/A</v>
      </c>
      <c r="AO531" t="e">
        <v>#N/A</v>
      </c>
      <c r="AP531">
        <v>-1.7995212227667999E-2</v>
      </c>
      <c r="AQ531">
        <f>(Table2[[#This Row],[Sharpe Ratio]]-AVERAGE(Table2[Sharpe Ratio]))/_xlfn.STDEV.P(Table2[Sharpe Ratio])</f>
        <v>-0.92468743869812242</v>
      </c>
      <c r="AR53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31">
        <f>_xlfn.RANK.AVG(Table2[[#This Row],[1Y Return vs Nifty Z-Score]],Table2[1Y Return vs Nifty Z-Score])</f>
        <v>565</v>
      </c>
      <c r="AT531">
        <f>_xlfn.RANK.AVG(Table2[[#This Row],[6M Return vs Nifty Z-Score]],Table2[6M Return vs Nifty Z-Score])</f>
        <v>303</v>
      </c>
      <c r="AU531">
        <f>_xlfn.RANK.AVG(Table2[[#This Row],[Sharpe Ratio Z-Score]],Table2[Sharpe Ratio Z-Score])</f>
        <v>606</v>
      </c>
      <c r="AV531">
        <f>(Table2[[#This Row],[Rank 1Y]]+Table2[[#This Row],[Rank 6M]]+Table2[[#This Row],[Rank Sharpe]])/3</f>
        <v>491.33333333333331</v>
      </c>
    </row>
    <row r="532" spans="1:48" x14ac:dyDescent="0.3">
      <c r="A532" t="s">
        <v>1114</v>
      </c>
      <c r="B532" t="s">
        <v>1115</v>
      </c>
      <c r="C532" t="s">
        <v>3119</v>
      </c>
      <c r="D532" t="s">
        <v>268</v>
      </c>
      <c r="E532">
        <v>11130.676512485001</v>
      </c>
      <c r="F532">
        <v>2045.95</v>
      </c>
      <c r="G532">
        <v>-18.543146771162899</v>
      </c>
      <c r="H532">
        <f>(Table2[[#This Row],[1Y Return vs Nifty]]-AVERAGE(Table2[1Y Return vs Nifty]))/_xlfn.STDEV.P(Table2[1Y Return vs Nifty])</f>
        <v>-0.72318740503620949</v>
      </c>
      <c r="I532">
        <v>2.76783326733733</v>
      </c>
      <c r="J532">
        <f>(Table2[[#This Row],[1M Return vs Nifty]]-AVERAGE(Table2[1M Return vs Nifty]))/_xlfn.STDEV.P(Table2[1M Return vs Nifty])</f>
        <v>0.49913491310576674</v>
      </c>
      <c r="K532">
        <v>-8.5169434433706801</v>
      </c>
      <c r="L532">
        <f>(Table2[[#This Row],[6M Return vs Nifty]]-AVERAGE(Table2[6M Return vs Nifty]))/_xlfn.STDEV.P(Table2[6M Return vs Nifty])</f>
        <v>-0.44629280825287909</v>
      </c>
      <c r="M532">
        <v>-3.6244149344232399</v>
      </c>
      <c r="N532">
        <f>(Table2[[#This Row],[1W Return vs Nifty]]-AVERAGE(Table2[1W Return vs Nifty]))/_xlfn.STDEV.P(Table2[1W Return vs Nifty])</f>
        <v>0.10788258415681466</v>
      </c>
      <c r="O532">
        <v>2113.13</v>
      </c>
      <c r="P532">
        <v>2128.04869617341</v>
      </c>
      <c r="Q532">
        <v>2045.61747719653</v>
      </c>
      <c r="R532">
        <v>32.686284181815502</v>
      </c>
      <c r="S532" s="1">
        <f>(Table2[[#This Row],[Close Price]]-Table2[[#This Row],[20D EMA]])/Table2[[#This Row],[20D EMA]]</f>
        <v>-3.1791702356220419E-2</v>
      </c>
      <c r="T532" s="1">
        <f>(Table2[[#This Row],[Close Price]]-Table2[[#This Row],[50D EMA]])/Table2[[#This Row],[50D EMA]]</f>
        <v>-3.8579331535522308E-2</v>
      </c>
      <c r="U532" s="1">
        <f>(Table2[[#This Row],[Close Price]]-Table2[[#This Row],[200D EMA]])/Table2[[#This Row],[200D EMA]]</f>
        <v>1.6255375561503825E-4</v>
      </c>
      <c r="V532">
        <v>0.42026373801282901</v>
      </c>
      <c r="W532">
        <v>2012.15</v>
      </c>
      <c r="X532">
        <v>2080.9499999999998</v>
      </c>
      <c r="Y532">
        <v>2005.05</v>
      </c>
      <c r="Z532">
        <v>2180.0500000000002</v>
      </c>
      <c r="AA532">
        <v>2005.05</v>
      </c>
      <c r="AB532">
        <v>2218</v>
      </c>
      <c r="AC532" s="1">
        <f>(Table2[[#This Row],[Close Price]]/Table2[[#This Row],[Day Low]])-1</f>
        <v>1.679795243893345E-2</v>
      </c>
      <c r="AD532" s="1">
        <f>(Table2[[#This Row],[Day High]]/Table2[[#This Row],[Close Price]])-1</f>
        <v>1.7106967423446306E-2</v>
      </c>
      <c r="AE532" s="1">
        <f>(Table2[[#This Row],[Close Price]]/Table2[[#This Row],[Current Week Low]])-1</f>
        <v>2.0398493803147177E-2</v>
      </c>
      <c r="AF532" s="1">
        <f>(Table2[[#This Row],[Current Week High]]/Table2[[#This Row],[Close Price]])-1</f>
        <v>6.5544123756690054E-2</v>
      </c>
      <c r="AG532" s="1">
        <f>(Table2[[#This Row],[Close Price]]/Table2[[#This Row],[Current Month Low]])-1</f>
        <v>2.0398493803147177E-2</v>
      </c>
      <c r="AH532" s="1">
        <f>(Table2[[#This Row],[Current Month High]]/Table2[[#This Row],[Close Price]])-1</f>
        <v>8.4092964148684057E-2</v>
      </c>
      <c r="AI532">
        <v>34.306801241476997</v>
      </c>
      <c r="AJ532">
        <v>27.871874999999999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-0.14000000000000001</v>
      </c>
      <c r="AM532" t="s">
        <v>3165</v>
      </c>
      <c r="AN532">
        <v>-1.23</v>
      </c>
      <c r="AO532" t="s">
        <v>3165</v>
      </c>
      <c r="AP532">
        <v>2.7544125426925001E-2</v>
      </c>
      <c r="AQ532">
        <f>(Table2[[#This Row],[Sharpe Ratio]]-AVERAGE(Table2[Sharpe Ratio]))/_xlfn.STDEV.P(Table2[Sharpe Ratio])</f>
        <v>-0.38889182483240364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566</v>
      </c>
      <c r="AT532">
        <f>_xlfn.RANK.AVG(Table2[[#This Row],[6M Return vs Nifty Z-Score]],Table2[6M Return vs Nifty Z-Score])</f>
        <v>472</v>
      </c>
      <c r="AU532">
        <f>_xlfn.RANK.AVG(Table2[[#This Row],[Sharpe Ratio Z-Score]],Table2[Sharpe Ratio Z-Score])</f>
        <v>436</v>
      </c>
      <c r="AV532">
        <f>(Table2[[#This Row],[Rank 1Y]]+Table2[[#This Row],[Rank 6M]]+Table2[[#This Row],[Rank Sharpe]])/3</f>
        <v>491.33333333333331</v>
      </c>
    </row>
    <row r="533" spans="1:48" x14ac:dyDescent="0.3">
      <c r="A533" t="s">
        <v>641</v>
      </c>
      <c r="B533" t="s">
        <v>642</v>
      </c>
      <c r="C533" t="s">
        <v>3134</v>
      </c>
      <c r="D533" t="s">
        <v>166</v>
      </c>
      <c r="E533">
        <v>28656.2599308299</v>
      </c>
      <c r="F533">
        <v>1124.8499999999999</v>
      </c>
      <c r="G533">
        <v>-11.7720761963662</v>
      </c>
      <c r="H533">
        <f>(Table2[[#This Row],[1Y Return vs Nifty]]-AVERAGE(Table2[1Y Return vs Nifty]))/_xlfn.STDEV.P(Table2[1Y Return vs Nifty])</f>
        <v>-0.60728131239478089</v>
      </c>
      <c r="I533">
        <v>16.688810421848199</v>
      </c>
      <c r="J533">
        <f>(Table2[[#This Row],[1M Return vs Nifty]]-AVERAGE(Table2[1M Return vs Nifty]))/_xlfn.STDEV.P(Table2[1M Return vs Nifty])</f>
        <v>2.1004691328617553</v>
      </c>
      <c r="K533">
        <v>-8.3506584419447396</v>
      </c>
      <c r="L533">
        <f>(Table2[[#This Row],[6M Return vs Nifty]]-AVERAGE(Table2[6M Return vs Nifty]))/_xlfn.STDEV.P(Table2[6M Return vs Nifty])</f>
        <v>-0.44056980826604575</v>
      </c>
      <c r="M533">
        <v>6.5613899668916202</v>
      </c>
      <c r="N533">
        <f>(Table2[[#This Row],[1W Return vs Nifty]]-AVERAGE(Table2[1W Return vs Nifty]))/_xlfn.STDEV.P(Table2[1W Return vs Nifty])</f>
        <v>2.1137076058161792</v>
      </c>
      <c r="O533">
        <v>1108.43</v>
      </c>
      <c r="P533">
        <v>1089.0546619451</v>
      </c>
      <c r="Q533">
        <v>1067.69740904116</v>
      </c>
      <c r="R533">
        <v>52.056469724694402</v>
      </c>
      <c r="S533" s="1">
        <f>(Table2[[#This Row],[Close Price]]-Table2[[#This Row],[20D EMA]])/Table2[[#This Row],[20D EMA]]</f>
        <v>1.4813745568055578E-2</v>
      </c>
      <c r="T533" s="1">
        <f>(Table2[[#This Row],[Close Price]]-Table2[[#This Row],[50D EMA]])/Table2[[#This Row],[50D EMA]]</f>
        <v>3.2868265759009647E-2</v>
      </c>
      <c r="U533" s="1">
        <f>(Table2[[#This Row],[Close Price]]-Table2[[#This Row],[200D EMA]])/Table2[[#This Row],[200D EMA]]</f>
        <v>5.3528827994595886E-2</v>
      </c>
      <c r="V533">
        <v>3.1081136227640598</v>
      </c>
      <c r="W533">
        <v>1122.1500000000001</v>
      </c>
      <c r="X533">
        <v>1163.4000000000001</v>
      </c>
      <c r="Y533">
        <v>1122.1500000000001</v>
      </c>
      <c r="Z533">
        <v>1247.3499999999999</v>
      </c>
      <c r="AA533">
        <v>1040</v>
      </c>
      <c r="AB533">
        <v>1247.3499999999999</v>
      </c>
      <c r="AC533" s="1">
        <f>(Table2[[#This Row],[Close Price]]/Table2[[#This Row],[Day Low]])-1</f>
        <v>2.4060954417857161E-3</v>
      </c>
      <c r="AD533" s="1">
        <f>(Table2[[#This Row],[Day High]]/Table2[[#This Row],[Close Price]])-1</f>
        <v>3.4271236164822083E-2</v>
      </c>
      <c r="AE533" s="1">
        <f>(Table2[[#This Row],[Close Price]]/Table2[[#This Row],[Current Week Low]])-1</f>
        <v>2.4060954417857161E-3</v>
      </c>
      <c r="AF533" s="1">
        <f>(Table2[[#This Row],[Current Week High]]/Table2[[#This Row],[Close Price]])-1</f>
        <v>0.10890340934346798</v>
      </c>
      <c r="AG533" s="1">
        <f>(Table2[[#This Row],[Close Price]]/Table2[[#This Row],[Current Month Low]])-1</f>
        <v>8.1586538461538405E-2</v>
      </c>
      <c r="AH533" s="1">
        <f>(Table2[[#This Row],[Current Month High]]/Table2[[#This Row],[Close Price]])-1</f>
        <v>0.10890340934346798</v>
      </c>
      <c r="AI533">
        <v>19.927101391296599</v>
      </c>
      <c r="AJ533">
        <v>20.562700964630199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0.1</v>
      </c>
      <c r="AM533" t="s">
        <v>3166</v>
      </c>
      <c r="AN533">
        <v>4.38</v>
      </c>
      <c r="AO533" t="s">
        <v>3166</v>
      </c>
      <c r="AP533">
        <v>1.1608883308652E-2</v>
      </c>
      <c r="AQ533">
        <f>(Table2[[#This Row],[Sharpe Ratio]]-AVERAGE(Table2[Sharpe Ratio]))/_xlfn.STDEV.P(Table2[Sharpe Ratio])</f>
        <v>-0.57637880362024319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2.5899468143968649</v>
      </c>
      <c r="AS533">
        <f>_xlfn.RANK.AVG(Table2[[#This Row],[1Y Return vs Nifty Z-Score]],Table2[1Y Return vs Nifty Z-Score])</f>
        <v>527</v>
      </c>
      <c r="AT533">
        <f>_xlfn.RANK.AVG(Table2[[#This Row],[6M Return vs Nifty Z-Score]],Table2[6M Return vs Nifty Z-Score])</f>
        <v>469</v>
      </c>
      <c r="AU533">
        <f>_xlfn.RANK.AVG(Table2[[#This Row],[Sharpe Ratio Z-Score]],Table2[Sharpe Ratio Z-Score])</f>
        <v>482</v>
      </c>
      <c r="AV533">
        <f>(Table2[[#This Row],[Rank 1Y]]+Table2[[#This Row],[Rank 6M]]+Table2[[#This Row],[Rank Sharpe]])/3</f>
        <v>492.66666666666669</v>
      </c>
    </row>
    <row r="534" spans="1:48" x14ac:dyDescent="0.3">
      <c r="A534" t="s">
        <v>1979</v>
      </c>
      <c r="B534" t="s">
        <v>1980</v>
      </c>
      <c r="C534" t="s">
        <v>3119</v>
      </c>
      <c r="D534" t="s">
        <v>21</v>
      </c>
      <c r="E534">
        <v>3398.3693699999999</v>
      </c>
      <c r="F534">
        <v>575</v>
      </c>
      <c r="G534">
        <v>-28.058543698980898</v>
      </c>
      <c r="H534">
        <f>(Table2[[#This Row],[1Y Return vs Nifty]]-AVERAGE(Table2[1Y Return vs Nifty]))/_xlfn.STDEV.P(Table2[1Y Return vs Nifty])</f>
        <v>-0.88607043300830435</v>
      </c>
      <c r="I534">
        <v>-4.7098862266183996</v>
      </c>
      <c r="J534">
        <f>(Table2[[#This Row],[1M Return vs Nifty]]-AVERAGE(Table2[1M Return vs Nifty]))/_xlfn.STDEV.P(Table2[1M Return vs Nifty])</f>
        <v>-0.36102942582698239</v>
      </c>
      <c r="K534">
        <v>-13.8470139617003</v>
      </c>
      <c r="L534">
        <f>(Table2[[#This Row],[6M Return vs Nifty]]-AVERAGE(Table2[6M Return vs Nifty]))/_xlfn.STDEV.P(Table2[6M Return vs Nifty])</f>
        <v>-0.62973685458682915</v>
      </c>
      <c r="M534">
        <v>-4.3807394188858702</v>
      </c>
      <c r="N534">
        <f>(Table2[[#This Row],[1W Return vs Nifty]]-AVERAGE(Table2[1W Return vs Nifty]))/_xlfn.STDEV.P(Table2[1W Return vs Nifty])</f>
        <v>-4.105553022165042E-2</v>
      </c>
      <c r="O534">
        <v>600.47</v>
      </c>
      <c r="P534">
        <v>610.37789876889201</v>
      </c>
      <c r="Q534">
        <v>603.21013110818001</v>
      </c>
      <c r="R534">
        <v>33.512316811471401</v>
      </c>
      <c r="S534" s="1">
        <f>(Table2[[#This Row],[Close Price]]-Table2[[#This Row],[20D EMA]])/Table2[[#This Row],[20D EMA]]</f>
        <v>-4.2416773527403577E-2</v>
      </c>
      <c r="T534" s="1">
        <f>(Table2[[#This Row],[Close Price]]-Table2[[#This Row],[50D EMA]])/Table2[[#This Row],[50D EMA]]</f>
        <v>-5.7960648379058004E-2</v>
      </c>
      <c r="U534" s="1">
        <f>(Table2[[#This Row],[Close Price]]-Table2[[#This Row],[200D EMA]])/Table2[[#This Row],[200D EMA]]</f>
        <v>-4.676667325920756E-2</v>
      </c>
      <c r="V534">
        <v>0.38730765903470399</v>
      </c>
      <c r="W534">
        <v>550.79999999999995</v>
      </c>
      <c r="X534">
        <v>585.75</v>
      </c>
      <c r="Y534">
        <v>550.79999999999995</v>
      </c>
      <c r="Z534">
        <v>606.1</v>
      </c>
      <c r="AA534">
        <v>550.79999999999995</v>
      </c>
      <c r="AB534">
        <v>630</v>
      </c>
      <c r="AC534" s="1">
        <f>(Table2[[#This Row],[Close Price]]/Table2[[#This Row],[Day Low]])-1</f>
        <v>4.3936092955700889E-2</v>
      </c>
      <c r="AD534" s="1">
        <f>(Table2[[#This Row],[Day High]]/Table2[[#This Row],[Close Price]])-1</f>
        <v>1.8695652173913002E-2</v>
      </c>
      <c r="AE534" s="1">
        <f>(Table2[[#This Row],[Close Price]]/Table2[[#This Row],[Current Week Low]])-1</f>
        <v>4.3936092955700889E-2</v>
      </c>
      <c r="AF534" s="1">
        <f>(Table2[[#This Row],[Current Week High]]/Table2[[#This Row],[Close Price]])-1</f>
        <v>5.4086956521739227E-2</v>
      </c>
      <c r="AG534" s="1">
        <f>(Table2[[#This Row],[Close Price]]/Table2[[#This Row],[Current Month Low]])-1</f>
        <v>4.3936092955700889E-2</v>
      </c>
      <c r="AH534" s="1">
        <f>(Table2[[#This Row],[Current Month High]]/Table2[[#This Row],[Close Price]])-1</f>
        <v>9.565217391304337E-2</v>
      </c>
      <c r="AI534">
        <v>37.652173913043399</v>
      </c>
      <c r="AJ534">
        <v>27.7777777777777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-0.05</v>
      </c>
      <c r="AM534" t="s">
        <v>3165</v>
      </c>
      <c r="AN534">
        <v>1.63</v>
      </c>
      <c r="AO534" t="s">
        <v>3166</v>
      </c>
      <c r="AP534">
        <v>6.4698945281513001E-2</v>
      </c>
      <c r="AQ534">
        <f>(Table2[[#This Row],[Sharpe Ratio]]-AVERAGE(Table2[Sharpe Ratio]))/_xlfn.STDEV.P(Table2[Sharpe Ratio])</f>
        <v>4.8255277812190078E-2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619</v>
      </c>
      <c r="AT534">
        <f>_xlfn.RANK.AVG(Table2[[#This Row],[6M Return vs Nifty Z-Score]],Table2[6M Return vs Nifty Z-Score])</f>
        <v>533</v>
      </c>
      <c r="AU534">
        <f>_xlfn.RANK.AVG(Table2[[#This Row],[Sharpe Ratio Z-Score]],Table2[Sharpe Ratio Z-Score])</f>
        <v>329</v>
      </c>
      <c r="AV534">
        <f>(Table2[[#This Row],[Rank 1Y]]+Table2[[#This Row],[Rank 6M]]+Table2[[#This Row],[Rank Sharpe]])/3</f>
        <v>493.66666666666669</v>
      </c>
    </row>
    <row r="535" spans="1:48" x14ac:dyDescent="0.3">
      <c r="A535" t="s">
        <v>406</v>
      </c>
      <c r="B535" t="s">
        <v>407</v>
      </c>
      <c r="C535" t="s">
        <v>3119</v>
      </c>
      <c r="D535" t="s">
        <v>268</v>
      </c>
      <c r="E535">
        <v>56271.132378164999</v>
      </c>
      <c r="F535">
        <v>5316.55</v>
      </c>
      <c r="G535">
        <v>-0.60955803744630899</v>
      </c>
      <c r="H535">
        <f>(Table2[[#This Row],[1Y Return vs Nifty]]-AVERAGE(Table2[1Y Return vs Nifty]))/_xlfn.STDEV.P(Table2[1Y Return vs Nifty])</f>
        <v>-0.41620312918174523</v>
      </c>
      <c r="I535">
        <v>-6.7809052207694606E-2</v>
      </c>
      <c r="J535">
        <f>(Table2[[#This Row],[1M Return vs Nifty]]-AVERAGE(Table2[1M Return vs Nifty]))/_xlfn.STDEV.P(Table2[1M Return vs Nifty])</f>
        <v>0.17295011796699178</v>
      </c>
      <c r="K535">
        <v>-7.31343859863565</v>
      </c>
      <c r="L535">
        <f>(Table2[[#This Row],[6M Return vs Nifty]]-AVERAGE(Table2[6M Return vs Nifty]))/_xlfn.STDEV.P(Table2[6M Return vs Nifty])</f>
        <v>-0.40487200570599369</v>
      </c>
      <c r="M535">
        <v>-0.83723794359743398</v>
      </c>
      <c r="N535">
        <f>(Table2[[#This Row],[1W Return vs Nifty]]-AVERAGE(Table2[1W Return vs Nifty]))/_xlfn.STDEV.P(Table2[1W Return vs Nifty])</f>
        <v>0.65674341569207995</v>
      </c>
      <c r="O535">
        <v>5285.55</v>
      </c>
      <c r="P535">
        <v>5310.0773065461299</v>
      </c>
      <c r="Q535">
        <v>5088.2489135588803</v>
      </c>
      <c r="R535">
        <v>54.982603253902703</v>
      </c>
      <c r="S535" s="1">
        <f>(Table2[[#This Row],[Close Price]]-Table2[[#This Row],[20D EMA]])/Table2[[#This Row],[20D EMA]]</f>
        <v>5.8650471568710916E-3</v>
      </c>
      <c r="T535" s="1">
        <f>(Table2[[#This Row],[Close Price]]-Table2[[#This Row],[50D EMA]])/Table2[[#This Row],[50D EMA]]</f>
        <v>1.2189452394395337E-3</v>
      </c>
      <c r="U535" s="1">
        <f>(Table2[[#This Row],[Close Price]]-Table2[[#This Row],[200D EMA]])/Table2[[#This Row],[200D EMA]]</f>
        <v>4.4868301515823245E-2</v>
      </c>
      <c r="V535">
        <v>1.13015955863219</v>
      </c>
      <c r="W535">
        <v>5115.05</v>
      </c>
      <c r="X535">
        <v>5412.8</v>
      </c>
      <c r="Y535">
        <v>5115.05</v>
      </c>
      <c r="Z535">
        <v>5412.8</v>
      </c>
      <c r="AA535">
        <v>5007.8500000000004</v>
      </c>
      <c r="AB535">
        <v>5424</v>
      </c>
      <c r="AC535" s="1">
        <f>(Table2[[#This Row],[Close Price]]/Table2[[#This Row],[Day Low]])-1</f>
        <v>3.939355431520708E-2</v>
      </c>
      <c r="AD535" s="1">
        <f>(Table2[[#This Row],[Day High]]/Table2[[#This Row],[Close Price]])-1</f>
        <v>1.8103845538930408E-2</v>
      </c>
      <c r="AE535" s="1">
        <f>(Table2[[#This Row],[Close Price]]/Table2[[#This Row],[Current Week Low]])-1</f>
        <v>3.939355431520708E-2</v>
      </c>
      <c r="AF535" s="1">
        <f>(Table2[[#This Row],[Current Week High]]/Table2[[#This Row],[Close Price]])-1</f>
        <v>1.8103845538930408E-2</v>
      </c>
      <c r="AG535" s="1">
        <f>(Table2[[#This Row],[Close Price]]/Table2[[#This Row],[Current Month Low]])-1</f>
        <v>6.164322014437329E-2</v>
      </c>
      <c r="AH535" s="1">
        <f>(Table2[[#This Row],[Current Month High]]/Table2[[#This Row],[Close Price]])-1</f>
        <v>2.0210474838005865E-2</v>
      </c>
      <c r="AI535">
        <v>12.8551410219033</v>
      </c>
      <c r="AJ535">
        <v>29.3249817562636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-0.01</v>
      </c>
      <c r="AM535" t="s">
        <v>3165</v>
      </c>
      <c r="AN535">
        <v>3.32</v>
      </c>
      <c r="AO535" t="s">
        <v>3166</v>
      </c>
      <c r="AP535">
        <v>-1.1955549580652E-2</v>
      </c>
      <c r="AQ535">
        <f>(Table2[[#This Row],[Sharpe Ratio]]-AVERAGE(Table2[Sharpe Ratio]))/_xlfn.STDEV.P(Table2[Sharpe Ratio])</f>
        <v>-0.85362745139561913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444</v>
      </c>
      <c r="AT535">
        <f>_xlfn.RANK.AVG(Table2[[#This Row],[6M Return vs Nifty Z-Score]],Table2[6M Return vs Nifty Z-Score])</f>
        <v>455</v>
      </c>
      <c r="AU535">
        <f>_xlfn.RANK.AVG(Table2[[#This Row],[Sharpe Ratio Z-Score]],Table2[Sharpe Ratio Z-Score])</f>
        <v>584</v>
      </c>
      <c r="AV535">
        <f>(Table2[[#This Row],[Rank 1Y]]+Table2[[#This Row],[Rank 6M]]+Table2[[#This Row],[Rank Sharpe]])/3</f>
        <v>494.33333333333331</v>
      </c>
    </row>
    <row r="536" spans="1:48" x14ac:dyDescent="0.3">
      <c r="A536" t="s">
        <v>1432</v>
      </c>
      <c r="B536" t="s">
        <v>1433</v>
      </c>
      <c r="C536" t="s">
        <v>3129</v>
      </c>
      <c r="D536" t="s">
        <v>1434</v>
      </c>
      <c r="E536">
        <v>7264.0291305000001</v>
      </c>
      <c r="F536">
        <v>272.14999999999998</v>
      </c>
      <c r="G536">
        <v>-39.009061386001399</v>
      </c>
      <c r="H536">
        <f>(Table2[[#This Row],[1Y Return vs Nifty]]-AVERAGE(Table2[1Y Return vs Nifty]))/_xlfn.STDEV.P(Table2[1Y Return vs Nifty])</f>
        <v>-1.0735196263792519</v>
      </c>
      <c r="I536">
        <v>1.50417065064072</v>
      </c>
      <c r="J536">
        <f>(Table2[[#This Row],[1M Return vs Nifty]]-AVERAGE(Table2[1M Return vs Nifty]))/_xlfn.STDEV.P(Table2[1M Return vs Nifty])</f>
        <v>0.35377541945219232</v>
      </c>
      <c r="K536">
        <v>-14.598705496636899</v>
      </c>
      <c r="L536">
        <f>(Table2[[#This Row],[6M Return vs Nifty]]-AVERAGE(Table2[6M Return vs Nifty]))/_xlfn.STDEV.P(Table2[6M Return vs Nifty])</f>
        <v>-0.65560768242851442</v>
      </c>
      <c r="M536">
        <v>0.59485132573865696</v>
      </c>
      <c r="N536">
        <f>(Table2[[#This Row],[1W Return vs Nifty]]-AVERAGE(Table2[1W Return vs Nifty]))/_xlfn.STDEV.P(Table2[1W Return vs Nifty])</f>
        <v>0.93875554114653481</v>
      </c>
      <c r="O536">
        <v>274.92</v>
      </c>
      <c r="P536">
        <v>277.31401498426698</v>
      </c>
      <c r="Q536">
        <v>282.19039039652301</v>
      </c>
      <c r="R536">
        <v>44.477262657348199</v>
      </c>
      <c r="S536" s="1">
        <f>(Table2[[#This Row],[Close Price]]-Table2[[#This Row],[20D EMA]])/Table2[[#This Row],[20D EMA]]</f>
        <v>-1.0075658373345113E-2</v>
      </c>
      <c r="T536" s="1">
        <f>(Table2[[#This Row],[Close Price]]-Table2[[#This Row],[50D EMA]])/Table2[[#This Row],[50D EMA]]</f>
        <v>-1.8621543467826435E-2</v>
      </c>
      <c r="U536" s="1">
        <f>(Table2[[#This Row],[Close Price]]-Table2[[#This Row],[200D EMA]])/Table2[[#This Row],[200D EMA]]</f>
        <v>-3.5580199532715018E-2</v>
      </c>
      <c r="V536">
        <v>0.49778142899627498</v>
      </c>
      <c r="W536">
        <v>262.39999999999998</v>
      </c>
      <c r="X536">
        <v>279.25</v>
      </c>
      <c r="Y536">
        <v>262.39999999999998</v>
      </c>
      <c r="Z536">
        <v>282.8</v>
      </c>
      <c r="AA536">
        <v>252.2</v>
      </c>
      <c r="AB536">
        <v>289.95</v>
      </c>
      <c r="AC536" s="1">
        <f>(Table2[[#This Row],[Close Price]]/Table2[[#This Row],[Day Low]])-1</f>
        <v>3.7157012195121908E-2</v>
      </c>
      <c r="AD536" s="1">
        <f>(Table2[[#This Row],[Day High]]/Table2[[#This Row],[Close Price]])-1</f>
        <v>2.6088554106191486E-2</v>
      </c>
      <c r="AE536" s="1">
        <f>(Table2[[#This Row],[Close Price]]/Table2[[#This Row],[Current Week Low]])-1</f>
        <v>3.7157012195121908E-2</v>
      </c>
      <c r="AF536" s="1">
        <f>(Table2[[#This Row],[Current Week High]]/Table2[[#This Row],[Close Price]])-1</f>
        <v>3.913283115928734E-2</v>
      </c>
      <c r="AG536" s="1">
        <f>(Table2[[#This Row],[Close Price]]/Table2[[#This Row],[Current Month Low]])-1</f>
        <v>7.9103885804916674E-2</v>
      </c>
      <c r="AH536" s="1">
        <f>(Table2[[#This Row],[Current Month High]]/Table2[[#This Row],[Close Price]])-1</f>
        <v>6.5405107477494173E-2</v>
      </c>
      <c r="AI536">
        <v>32.188131545103801</v>
      </c>
      <c r="AJ536">
        <v>8.8382323535292695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-0.01</v>
      </c>
      <c r="AM536" t="s">
        <v>3165</v>
      </c>
      <c r="AN536">
        <v>6.08</v>
      </c>
      <c r="AO536" t="s">
        <v>3166</v>
      </c>
      <c r="AP536">
        <v>8.4102411416153003E-2</v>
      </c>
      <c r="AQ536">
        <f>(Table2[[#This Row],[Sharpe Ratio]]-AVERAGE(Table2[Sharpe Ratio]))/_xlfn.STDEV.P(Table2[Sharpe Ratio])</f>
        <v>0.27654783945605887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675</v>
      </c>
      <c r="AT536">
        <f>_xlfn.RANK.AVG(Table2[[#This Row],[6M Return vs Nifty Z-Score]],Table2[6M Return vs Nifty Z-Score])</f>
        <v>537</v>
      </c>
      <c r="AU536">
        <f>_xlfn.RANK.AVG(Table2[[#This Row],[Sharpe Ratio Z-Score]],Table2[Sharpe Ratio Z-Score])</f>
        <v>273</v>
      </c>
      <c r="AV536">
        <f>(Table2[[#This Row],[Rank 1Y]]+Table2[[#This Row],[Rank 6M]]+Table2[[#This Row],[Rank Sharpe]])/3</f>
        <v>495</v>
      </c>
    </row>
    <row r="537" spans="1:48" x14ac:dyDescent="0.3">
      <c r="A537" t="s">
        <v>58</v>
      </c>
      <c r="B537" t="s">
        <v>59</v>
      </c>
      <c r="C537" t="s">
        <v>3126</v>
      </c>
      <c r="D537" t="s">
        <v>60</v>
      </c>
      <c r="E537">
        <v>375906.00552587898</v>
      </c>
      <c r="F537">
        <v>11956.2</v>
      </c>
      <c r="G537">
        <v>-13.438927436331101</v>
      </c>
      <c r="H537">
        <f>(Table2[[#This Row],[1Y Return vs Nifty]]-AVERAGE(Table2[1Y Return vs Nifty]))/_xlfn.STDEV.P(Table2[1Y Return vs Nifty])</f>
        <v>-0.63581420274124623</v>
      </c>
      <c r="I537">
        <v>5.18088538551984E-2</v>
      </c>
      <c r="J537">
        <f>(Table2[[#This Row],[1M Return vs Nifty]]-AVERAGE(Table2[1M Return vs Nifty]))/_xlfn.STDEV.P(Table2[1M Return vs Nifty])</f>
        <v>0.18670980194233686</v>
      </c>
      <c r="K537">
        <v>-17.2458082490643</v>
      </c>
      <c r="L537">
        <f>(Table2[[#This Row],[6M Return vs Nifty]]-AVERAGE(Table2[6M Return vs Nifty]))/_xlfn.STDEV.P(Table2[6M Return vs Nifty])</f>
        <v>-0.74671252584420689</v>
      </c>
      <c r="M537">
        <v>-1.8071320098124499</v>
      </c>
      <c r="N537">
        <f>(Table2[[#This Row],[1W Return vs Nifty]]-AVERAGE(Table2[1W Return vs Nifty]))/_xlfn.STDEV.P(Table2[1W Return vs Nifty])</f>
        <v>0.46574841772958298</v>
      </c>
      <c r="O537">
        <v>12411.66</v>
      </c>
      <c r="P537">
        <v>12473.460944071099</v>
      </c>
      <c r="Q537">
        <v>11988.0846021449</v>
      </c>
      <c r="R537">
        <v>27.921920682860801</v>
      </c>
      <c r="S537" s="1">
        <f>(Table2[[#This Row],[Close Price]]-Table2[[#This Row],[20D EMA]])/Table2[[#This Row],[20D EMA]]</f>
        <v>-3.6696138953210056E-2</v>
      </c>
      <c r="T537" s="1">
        <f>(Table2[[#This Row],[Close Price]]-Table2[[#This Row],[50D EMA]])/Table2[[#This Row],[50D EMA]]</f>
        <v>-4.1468919202970973E-2</v>
      </c>
      <c r="U537" s="1">
        <f>(Table2[[#This Row],[Close Price]]-Table2[[#This Row],[200D EMA]])/Table2[[#This Row],[200D EMA]]</f>
        <v>-2.6596911185623592E-3</v>
      </c>
      <c r="V537">
        <v>0.92918200810130502</v>
      </c>
      <c r="W537">
        <v>11753.45</v>
      </c>
      <c r="X537">
        <v>12119.9</v>
      </c>
      <c r="Y537">
        <v>11753.45</v>
      </c>
      <c r="Z537">
        <v>12289.8</v>
      </c>
      <c r="AA537">
        <v>11753.45</v>
      </c>
      <c r="AB537">
        <v>13300.45</v>
      </c>
      <c r="AC537" s="1">
        <f>(Table2[[#This Row],[Close Price]]/Table2[[#This Row],[Day Low]])-1</f>
        <v>1.7250254180687374E-2</v>
      </c>
      <c r="AD537" s="1">
        <f>(Table2[[#This Row],[Day High]]/Table2[[#This Row],[Close Price]])-1</f>
        <v>1.3691641156889256E-2</v>
      </c>
      <c r="AE537" s="1">
        <f>(Table2[[#This Row],[Close Price]]/Table2[[#This Row],[Current Week Low]])-1</f>
        <v>1.7250254180687374E-2</v>
      </c>
      <c r="AF537" s="1">
        <f>(Table2[[#This Row],[Current Week High]]/Table2[[#This Row],[Close Price]])-1</f>
        <v>2.7901841722286269E-2</v>
      </c>
      <c r="AG537" s="1">
        <f>(Table2[[#This Row],[Close Price]]/Table2[[#This Row],[Current Month Low]])-1</f>
        <v>1.7250254180687374E-2</v>
      </c>
      <c r="AH537" s="1">
        <f>(Table2[[#This Row],[Current Month High]]/Table2[[#This Row],[Close Price]])-1</f>
        <v>0.11243120723975841</v>
      </c>
      <c r="AI537">
        <v>14.4176243288001</v>
      </c>
      <c r="AJ537">
        <v>22.783217716800198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-0.01</v>
      </c>
      <c r="AM537" t="s">
        <v>3165</v>
      </c>
      <c r="AN537">
        <v>-4.5599999999999996</v>
      </c>
      <c r="AO537" t="s">
        <v>3165</v>
      </c>
      <c r="AP537">
        <v>4.7996847260107001E-2</v>
      </c>
      <c r="AQ537">
        <f>(Table2[[#This Row],[Sharpe Ratio]]-AVERAGE(Table2[Sharpe Ratio]))/_xlfn.STDEV.P(Table2[Sharpe Ratio])</f>
        <v>-0.14825418682035205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543</v>
      </c>
      <c r="AT537">
        <f>_xlfn.RANK.AVG(Table2[[#This Row],[6M Return vs Nifty Z-Score]],Table2[6M Return vs Nifty Z-Score])</f>
        <v>568</v>
      </c>
      <c r="AU537">
        <f>_xlfn.RANK.AVG(Table2[[#This Row],[Sharpe Ratio Z-Score]],Table2[Sharpe Ratio Z-Score])</f>
        <v>377</v>
      </c>
      <c r="AV537">
        <f>(Table2[[#This Row],[Rank 1Y]]+Table2[[#This Row],[Rank 6M]]+Table2[[#This Row],[Rank Sharpe]])/3</f>
        <v>496</v>
      </c>
    </row>
    <row r="538" spans="1:48" x14ac:dyDescent="0.3">
      <c r="A538" t="s">
        <v>1080</v>
      </c>
      <c r="B538" t="s">
        <v>1081</v>
      </c>
      <c r="C538" t="s">
        <v>3122</v>
      </c>
      <c r="D538" t="s">
        <v>125</v>
      </c>
      <c r="E538">
        <v>11780.85514016</v>
      </c>
      <c r="F538">
        <v>1851.4</v>
      </c>
      <c r="G538">
        <v>-3.7569708868969598</v>
      </c>
      <c r="H538">
        <f>(Table2[[#This Row],[1Y Return vs Nifty]]-AVERAGE(Table2[1Y Return vs Nifty]))/_xlfn.STDEV.P(Table2[1Y Return vs Nifty])</f>
        <v>-0.47008003406398435</v>
      </c>
      <c r="I538">
        <v>-7.0925225592617096</v>
      </c>
      <c r="J538">
        <f>(Table2[[#This Row],[1M Return vs Nifty]]-AVERAGE(Table2[1M Return vs Nifty]))/_xlfn.STDEV.P(Table2[1M Return vs Nifty])</f>
        <v>-0.6351048050441177</v>
      </c>
      <c r="K538">
        <v>3.9785091016240699</v>
      </c>
      <c r="L538">
        <f>(Table2[[#This Row],[6M Return vs Nifty]]-AVERAGE(Table2[6M Return vs Nifty]))/_xlfn.STDEV.P(Table2[6M Return vs Nifty])</f>
        <v>-1.6239140530290658E-2</v>
      </c>
      <c r="M538">
        <v>-7.6955278456193703</v>
      </c>
      <c r="N538">
        <f>(Table2[[#This Row],[1W Return vs Nifty]]-AVERAGE(Table2[1W Return vs Nifty]))/_xlfn.STDEV.P(Table2[1W Return vs Nifty])</f>
        <v>-0.69381548707009211</v>
      </c>
      <c r="O538">
        <v>1967.86</v>
      </c>
      <c r="P538">
        <v>2047.10901302909</v>
      </c>
      <c r="Q538">
        <v>1910.38569335073</v>
      </c>
      <c r="R538">
        <v>30.7220720096633</v>
      </c>
      <c r="S538" s="1">
        <f>(Table2[[#This Row],[Close Price]]-Table2[[#This Row],[20D EMA]])/Table2[[#This Row],[20D EMA]]</f>
        <v>-5.9181039301576241E-2</v>
      </c>
      <c r="T538" s="1">
        <f>(Table2[[#This Row],[Close Price]]-Table2[[#This Row],[50D EMA]])/Table2[[#This Row],[50D EMA]]</f>
        <v>-9.5602633657257408E-2</v>
      </c>
      <c r="U538" s="1">
        <f>(Table2[[#This Row],[Close Price]]-Table2[[#This Row],[200D EMA]])/Table2[[#This Row],[200D EMA]]</f>
        <v>-3.0876326993043827E-2</v>
      </c>
      <c r="V538">
        <v>0.94301079943000599</v>
      </c>
      <c r="W538">
        <v>1794</v>
      </c>
      <c r="X538">
        <v>1865.9</v>
      </c>
      <c r="Y538">
        <v>1794</v>
      </c>
      <c r="Z538">
        <v>1969</v>
      </c>
      <c r="AA538">
        <v>1794</v>
      </c>
      <c r="AB538">
        <v>2033.6</v>
      </c>
      <c r="AC538" s="1">
        <f>(Table2[[#This Row],[Close Price]]/Table2[[#This Row],[Day Low]])-1</f>
        <v>3.1995540691192925E-2</v>
      </c>
      <c r="AD538" s="1">
        <f>(Table2[[#This Row],[Day High]]/Table2[[#This Row],[Close Price]])-1</f>
        <v>7.8319109862805547E-3</v>
      </c>
      <c r="AE538" s="1">
        <f>(Table2[[#This Row],[Close Price]]/Table2[[#This Row],[Current Week Low]])-1</f>
        <v>3.1995540691192925E-2</v>
      </c>
      <c r="AF538" s="1">
        <f>(Table2[[#This Row],[Current Week High]]/Table2[[#This Row],[Close Price]])-1</f>
        <v>6.3519498757696802E-2</v>
      </c>
      <c r="AG538" s="1">
        <f>(Table2[[#This Row],[Close Price]]/Table2[[#This Row],[Current Month Low]])-1</f>
        <v>3.1995540691192925E-2</v>
      </c>
      <c r="AH538" s="1">
        <f>(Table2[[#This Row],[Current Month High]]/Table2[[#This Row],[Close Price]])-1</f>
        <v>9.8412012531057469E-2</v>
      </c>
      <c r="AI538">
        <v>34.1687371718699</v>
      </c>
      <c r="AJ538">
        <v>28.556053188903899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-0.15</v>
      </c>
      <c r="AM538" t="s">
        <v>3165</v>
      </c>
      <c r="AN538">
        <v>-3.18</v>
      </c>
      <c r="AO538" t="s">
        <v>3165</v>
      </c>
      <c r="AP538">
        <v>-6.3956786658840997E-2</v>
      </c>
      <c r="AQ538">
        <f>(Table2[[#This Row],[Sharpe Ratio]]-AVERAGE(Table2[Sharpe Ratio]))/_xlfn.STDEV.P(Table2[Sharpe Ratio])</f>
        <v>-1.465450902878668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467</v>
      </c>
      <c r="AT538">
        <f>_xlfn.RANK.AVG(Table2[[#This Row],[6M Return vs Nifty Z-Score]],Table2[6M Return vs Nifty Z-Score])</f>
        <v>335</v>
      </c>
      <c r="AU538">
        <f>_xlfn.RANK.AVG(Table2[[#This Row],[Sharpe Ratio Z-Score]],Table2[Sharpe Ratio Z-Score])</f>
        <v>686</v>
      </c>
      <c r="AV538">
        <f>(Table2[[#This Row],[Rank 1Y]]+Table2[[#This Row],[Rank 6M]]+Table2[[#This Row],[Rank Sharpe]])/3</f>
        <v>496</v>
      </c>
    </row>
    <row r="539" spans="1:48" x14ac:dyDescent="0.3">
      <c r="A539" t="s">
        <v>1249</v>
      </c>
      <c r="B539" t="s">
        <v>1250</v>
      </c>
      <c r="C539" t="s">
        <v>3128</v>
      </c>
      <c r="D539" t="s">
        <v>77</v>
      </c>
      <c r="E539">
        <v>9067.6552859599997</v>
      </c>
      <c r="F539">
        <v>770.6</v>
      </c>
      <c r="G539">
        <v>-10.209401422530799</v>
      </c>
      <c r="H539">
        <f>(Table2[[#This Row],[1Y Return vs Nifty]]-AVERAGE(Table2[1Y Return vs Nifty]))/_xlfn.STDEV.P(Table2[1Y Return vs Nifty])</f>
        <v>-0.58053169797209736</v>
      </c>
      <c r="I539">
        <v>6.7255051435402704</v>
      </c>
      <c r="J539">
        <f>(Table2[[#This Row],[1M Return vs Nifty]]-AVERAGE(Table2[1M Return vs Nifty]))/_xlfn.STDEV.P(Table2[1M Return vs Nifty])</f>
        <v>0.9543871080909494</v>
      </c>
      <c r="K539">
        <v>-10.7638819376836</v>
      </c>
      <c r="L539">
        <f>(Table2[[#This Row],[6M Return vs Nifty]]-AVERAGE(Table2[6M Return vs Nifty]))/_xlfn.STDEV.P(Table2[6M Return vs Nifty])</f>
        <v>-0.52362527277521531</v>
      </c>
      <c r="M539">
        <v>-1.75506778175473</v>
      </c>
      <c r="N539">
        <f>(Table2[[#This Row],[1W Return vs Nifty]]-AVERAGE(Table2[1W Return vs Nifty]))/_xlfn.STDEV.P(Table2[1W Return vs Nifty])</f>
        <v>0.47600109116907457</v>
      </c>
      <c r="O539">
        <v>798.79</v>
      </c>
      <c r="P539">
        <v>800.928942303442</v>
      </c>
      <c r="Q539">
        <v>809.57239021521605</v>
      </c>
      <c r="R539">
        <v>33.441938396597401</v>
      </c>
      <c r="S539" s="1">
        <f>(Table2[[#This Row],[Close Price]]-Table2[[#This Row],[20D EMA]])/Table2[[#This Row],[20D EMA]]</f>
        <v>-3.5290877452146298E-2</v>
      </c>
      <c r="T539" s="1">
        <f>(Table2[[#This Row],[Close Price]]-Table2[[#This Row],[50D EMA]])/Table2[[#This Row],[50D EMA]]</f>
        <v>-3.7867207315816387E-2</v>
      </c>
      <c r="U539" s="1">
        <f>(Table2[[#This Row],[Close Price]]-Table2[[#This Row],[200D EMA]])/Table2[[#This Row],[200D EMA]]</f>
        <v>-4.8139475464146743E-2</v>
      </c>
      <c r="V539">
        <v>0.75762067330993399</v>
      </c>
      <c r="W539">
        <v>759.1</v>
      </c>
      <c r="X539">
        <v>792</v>
      </c>
      <c r="Y539">
        <v>759.1</v>
      </c>
      <c r="Z539">
        <v>835.85</v>
      </c>
      <c r="AA539">
        <v>759.1</v>
      </c>
      <c r="AB539">
        <v>838</v>
      </c>
      <c r="AC539" s="1">
        <f>(Table2[[#This Row],[Close Price]]/Table2[[#This Row],[Day Low]])-1</f>
        <v>1.5149519167435122E-2</v>
      </c>
      <c r="AD539" s="1">
        <f>(Table2[[#This Row],[Day High]]/Table2[[#This Row],[Close Price]])-1</f>
        <v>2.7770568388268746E-2</v>
      </c>
      <c r="AE539" s="1">
        <f>(Table2[[#This Row],[Close Price]]/Table2[[#This Row],[Current Week Low]])-1</f>
        <v>1.5149519167435122E-2</v>
      </c>
      <c r="AF539" s="1">
        <f>(Table2[[#This Row],[Current Week High]]/Table2[[#This Row],[Close Price]])-1</f>
        <v>8.467427978198816E-2</v>
      </c>
      <c r="AG539" s="1">
        <f>(Table2[[#This Row],[Close Price]]/Table2[[#This Row],[Current Month Low]])-1</f>
        <v>1.5149519167435122E-2</v>
      </c>
      <c r="AH539" s="1">
        <f>(Table2[[#This Row],[Current Month High]]/Table2[[#This Row],[Close Price]])-1</f>
        <v>8.7464313521930848E-2</v>
      </c>
      <c r="AI539">
        <v>29.7560342590189</v>
      </c>
      <c r="AJ539">
        <v>18.635978754522299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-0.03</v>
      </c>
      <c r="AM539" t="s">
        <v>3165</v>
      </c>
      <c r="AN539">
        <v>-3.92</v>
      </c>
      <c r="AO539" t="s">
        <v>3165</v>
      </c>
      <c r="AP539">
        <v>1.4496404283761999E-2</v>
      </c>
      <c r="AQ539">
        <f>(Table2[[#This Row],[Sharpe Ratio]]-AVERAGE(Table2[Sharpe Ratio]))/_xlfn.STDEV.P(Table2[Sharpe Ratio])</f>
        <v>-0.54240551474318899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515</v>
      </c>
      <c r="AT539">
        <f>_xlfn.RANK.AVG(Table2[[#This Row],[6M Return vs Nifty Z-Score]],Table2[6M Return vs Nifty Z-Score])</f>
        <v>498</v>
      </c>
      <c r="AU539">
        <f>_xlfn.RANK.AVG(Table2[[#This Row],[Sharpe Ratio Z-Score]],Table2[Sharpe Ratio Z-Score])</f>
        <v>475</v>
      </c>
      <c r="AV539">
        <f>(Table2[[#This Row],[Rank 1Y]]+Table2[[#This Row],[Rank 6M]]+Table2[[#This Row],[Rank Sharpe]])/3</f>
        <v>496</v>
      </c>
    </row>
    <row r="540" spans="1:48" x14ac:dyDescent="0.3">
      <c r="A540" t="s">
        <v>1406</v>
      </c>
      <c r="B540" t="s">
        <v>1407</v>
      </c>
      <c r="C540" t="s">
        <v>3133</v>
      </c>
      <c r="D540" t="s">
        <v>138</v>
      </c>
      <c r="E540">
        <v>7528.0760231429904</v>
      </c>
      <c r="F540">
        <v>118.39</v>
      </c>
      <c r="G540">
        <v>35.894984004546799</v>
      </c>
      <c r="H540">
        <f>(Table2[[#This Row],[1Y Return vs Nifty]]-AVERAGE(Table2[1Y Return vs Nifty]))/_xlfn.STDEV.P(Table2[1Y Return vs Nifty])</f>
        <v>0.20867572638670639</v>
      </c>
      <c r="I540">
        <v>-3.8617619888403101</v>
      </c>
      <c r="J540">
        <f>(Table2[[#This Row],[1M Return vs Nifty]]-AVERAGE(Table2[1M Return vs Nifty]))/_xlfn.STDEV.P(Table2[1M Return vs Nifty])</f>
        <v>-0.26346943779708748</v>
      </c>
      <c r="K540">
        <v>-26.712616733011501</v>
      </c>
      <c r="L540">
        <f>(Table2[[#This Row],[6M Return vs Nifty]]-AVERAGE(Table2[6M Return vs Nifty]))/_xlfn.STDEV.P(Table2[6M Return vs Nifty])</f>
        <v>-1.072529913849062</v>
      </c>
      <c r="M540">
        <v>-10.215875240160299</v>
      </c>
      <c r="N540">
        <f>(Table2[[#This Row],[1W Return vs Nifty]]-AVERAGE(Table2[1W Return vs Nifty]))/_xlfn.STDEV.P(Table2[1W Return vs Nifty])</f>
        <v>-1.1901312830452924</v>
      </c>
      <c r="O540">
        <v>125.6</v>
      </c>
      <c r="P540">
        <v>128.09553780774701</v>
      </c>
      <c r="Q540">
        <v>121.97335581777</v>
      </c>
      <c r="R540">
        <v>37.772124754918202</v>
      </c>
      <c r="S540" s="1">
        <f>(Table2[[#This Row],[Close Price]]-Table2[[#This Row],[20D EMA]])/Table2[[#This Row],[20D EMA]]</f>
        <v>-5.7404458598726067E-2</v>
      </c>
      <c r="T540" s="1">
        <f>(Table2[[#This Row],[Close Price]]-Table2[[#This Row],[50D EMA]])/Table2[[#This Row],[50D EMA]]</f>
        <v>-7.576796174050672E-2</v>
      </c>
      <c r="U540" s="1">
        <f>(Table2[[#This Row],[Close Price]]-Table2[[#This Row],[200D EMA]])/Table2[[#This Row],[200D EMA]]</f>
        <v>-2.9378185044966584E-2</v>
      </c>
      <c r="V540">
        <v>1.1435019191559701</v>
      </c>
      <c r="W540">
        <v>112.75</v>
      </c>
      <c r="X540">
        <v>120.64</v>
      </c>
      <c r="Y540">
        <v>112.75</v>
      </c>
      <c r="Z540">
        <v>135.18</v>
      </c>
      <c r="AA540">
        <v>112.75</v>
      </c>
      <c r="AB540">
        <v>135.18</v>
      </c>
      <c r="AC540" s="1">
        <f>(Table2[[#This Row],[Close Price]]/Table2[[#This Row],[Day Low]])-1</f>
        <v>5.0022172949002242E-2</v>
      </c>
      <c r="AD540" s="1">
        <f>(Table2[[#This Row],[Day High]]/Table2[[#This Row],[Close Price]])-1</f>
        <v>1.9004983529014252E-2</v>
      </c>
      <c r="AE540" s="1">
        <f>(Table2[[#This Row],[Close Price]]/Table2[[#This Row],[Current Week Low]])-1</f>
        <v>5.0022172949002242E-2</v>
      </c>
      <c r="AF540" s="1">
        <f>(Table2[[#This Row],[Current Week High]]/Table2[[#This Row],[Close Price]])-1</f>
        <v>0.14181941042317758</v>
      </c>
      <c r="AG540" s="1">
        <f>(Table2[[#This Row],[Close Price]]/Table2[[#This Row],[Current Month Low]])-1</f>
        <v>5.0022172949002242E-2</v>
      </c>
      <c r="AH540" s="1">
        <f>(Table2[[#This Row],[Current Month High]]/Table2[[#This Row],[Close Price]])-1</f>
        <v>0.14181941042317758</v>
      </c>
      <c r="AI540">
        <v>38.829293014612702</v>
      </c>
      <c r="AJ540">
        <v>71.579710144927503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-0.06</v>
      </c>
      <c r="AM540" t="s">
        <v>3165</v>
      </c>
      <c r="AN540">
        <v>-0.85</v>
      </c>
      <c r="AO540" t="s">
        <v>3165</v>
      </c>
      <c r="AP540">
        <v>-1.4968479013337E-2</v>
      </c>
      <c r="AQ540">
        <f>(Table2[[#This Row],[Sharpe Ratio]]-AVERAGE(Table2[Sharpe Ratio]))/_xlfn.STDEV.P(Table2[Sharpe Ratio])</f>
        <v>-0.88907624046593492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235</v>
      </c>
      <c r="AT540">
        <f>_xlfn.RANK.AVG(Table2[[#This Row],[6M Return vs Nifty Z-Score]],Table2[6M Return vs Nifty Z-Score])</f>
        <v>659</v>
      </c>
      <c r="AU540">
        <f>_xlfn.RANK.AVG(Table2[[#This Row],[Sharpe Ratio Z-Score]],Table2[Sharpe Ratio Z-Score])</f>
        <v>596</v>
      </c>
      <c r="AV540">
        <f>(Table2[[#This Row],[Rank 1Y]]+Table2[[#This Row],[Rank 6M]]+Table2[[#This Row],[Rank Sharpe]])/3</f>
        <v>496.66666666666669</v>
      </c>
    </row>
    <row r="541" spans="1:48" x14ac:dyDescent="0.3">
      <c r="A541" t="s">
        <v>134</v>
      </c>
      <c r="B541" t="s">
        <v>135</v>
      </c>
      <c r="C541" t="s">
        <v>3120</v>
      </c>
      <c r="D541" t="s">
        <v>54</v>
      </c>
      <c r="E541">
        <v>199937.85339636001</v>
      </c>
      <c r="F541">
        <v>314.7</v>
      </c>
      <c r="G541">
        <v>25.5946877374063</v>
      </c>
      <c r="H541">
        <f>(Table2[[#This Row],[1Y Return vs Nifty]]-AVERAGE(Table2[1Y Return vs Nifty]))/_xlfn.STDEV.P(Table2[1Y Return vs Nifty])</f>
        <v>3.2356918277223062E-2</v>
      </c>
      <c r="I541">
        <v>-5.5639561294833104</v>
      </c>
      <c r="J541">
        <f>(Table2[[#This Row],[1M Return vs Nifty]]-AVERAGE(Table2[1M Return vs Nifty]))/_xlfn.STDEV.P(Table2[1M Return vs Nifty])</f>
        <v>-0.45927334551318694</v>
      </c>
      <c r="K541">
        <v>-28.124414301007398</v>
      </c>
      <c r="L541">
        <f>(Table2[[#This Row],[6M Return vs Nifty]]-AVERAGE(Table2[6M Return vs Nifty]))/_xlfn.STDEV.P(Table2[6M Return vs Nifty])</f>
        <v>-1.1211194883372362</v>
      </c>
      <c r="M541">
        <v>-4.76111015938368</v>
      </c>
      <c r="N541">
        <f>(Table2[[#This Row],[1W Return vs Nifty]]-AVERAGE(Table2[1W Return vs Nifty]))/_xlfn.STDEV.P(Table2[1W Return vs Nifty])</f>
        <v>-0.11595949276457324</v>
      </c>
      <c r="O541">
        <v>334.77</v>
      </c>
      <c r="P541">
        <v>338.83765681334398</v>
      </c>
      <c r="Q541">
        <v>316.17286103642601</v>
      </c>
      <c r="R541">
        <v>17.764556457636399</v>
      </c>
      <c r="S541" s="1">
        <f>(Table2[[#This Row],[Close Price]]-Table2[[#This Row],[20D EMA]])/Table2[[#This Row],[20D EMA]]</f>
        <v>-5.9951608567075883E-2</v>
      </c>
      <c r="T541" s="1">
        <f>(Table2[[#This Row],[Close Price]]-Table2[[#This Row],[50D EMA]])/Table2[[#This Row],[50D EMA]]</f>
        <v>-7.1236641878446055E-2</v>
      </c>
      <c r="U541" s="1">
        <f>(Table2[[#This Row],[Close Price]]-Table2[[#This Row],[200D EMA]])/Table2[[#This Row],[200D EMA]]</f>
        <v>-4.6584043665162571E-3</v>
      </c>
      <c r="V541">
        <v>0.56624224309585502</v>
      </c>
      <c r="W541">
        <v>313.14999999999998</v>
      </c>
      <c r="X541">
        <v>321.45</v>
      </c>
      <c r="Y541">
        <v>311.10000000000002</v>
      </c>
      <c r="Z541">
        <v>334.4</v>
      </c>
      <c r="AA541">
        <v>311.10000000000002</v>
      </c>
      <c r="AB541">
        <v>353</v>
      </c>
      <c r="AC541" s="1">
        <f>(Table2[[#This Row],[Close Price]]/Table2[[#This Row],[Day Low]])-1</f>
        <v>4.9497046144020285E-3</v>
      </c>
      <c r="AD541" s="1">
        <f>(Table2[[#This Row],[Day High]]/Table2[[#This Row],[Close Price]])-1</f>
        <v>2.1448999046711048E-2</v>
      </c>
      <c r="AE541" s="1">
        <f>(Table2[[#This Row],[Close Price]]/Table2[[#This Row],[Current Week Low]])-1</f>
        <v>1.1571841851494513E-2</v>
      </c>
      <c r="AF541" s="1">
        <f>(Table2[[#This Row],[Current Week High]]/Table2[[#This Row],[Close Price]])-1</f>
        <v>6.2599300921512446E-2</v>
      </c>
      <c r="AG541" s="1">
        <f>(Table2[[#This Row],[Close Price]]/Table2[[#This Row],[Current Month Low]])-1</f>
        <v>1.1571841851494513E-2</v>
      </c>
      <c r="AH541" s="1">
        <f>(Table2[[#This Row],[Current Month High]]/Table2[[#This Row],[Close Price]])-1</f>
        <v>0.12170320940578327</v>
      </c>
      <c r="AI541">
        <v>25.421035907213199</v>
      </c>
      <c r="AJ541">
        <v>54.075887392900803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-0.05</v>
      </c>
      <c r="AM541" t="s">
        <v>3165</v>
      </c>
      <c r="AN541">
        <v>-6.44</v>
      </c>
      <c r="AO541" t="s">
        <v>3165</v>
      </c>
      <c r="AQ541">
        <f>(Table2[[#This Row],[Sharpe Ratio]]-AVERAGE(Table2[Sharpe Ratio]))/_xlfn.STDEV.P(Table2[Sharpe Ratio])</f>
        <v>-0.71296376684109852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287</v>
      </c>
      <c r="AT541">
        <f>_xlfn.RANK.AVG(Table2[[#This Row],[6M Return vs Nifty Z-Score]],Table2[6M Return vs Nifty Z-Score])</f>
        <v>670</v>
      </c>
      <c r="AU541">
        <f>_xlfn.RANK.AVG(Table2[[#This Row],[Sharpe Ratio Z-Score]],Table2[Sharpe Ratio Z-Score])</f>
        <v>533.5</v>
      </c>
      <c r="AV541">
        <f>(Table2[[#This Row],[Rank 1Y]]+Table2[[#This Row],[Rank 6M]]+Table2[[#This Row],[Rank Sharpe]])/3</f>
        <v>496.83333333333331</v>
      </c>
    </row>
    <row r="542" spans="1:48" x14ac:dyDescent="0.3">
      <c r="A542" t="s">
        <v>582</v>
      </c>
      <c r="B542" t="s">
        <v>583</v>
      </c>
      <c r="C542" t="s">
        <v>3120</v>
      </c>
      <c r="D542" t="s">
        <v>54</v>
      </c>
      <c r="E542">
        <v>33032.2393715</v>
      </c>
      <c r="F542">
        <v>267.55</v>
      </c>
      <c r="G542">
        <v>-28.6531291725986</v>
      </c>
      <c r="H542">
        <f>(Table2[[#This Row],[1Y Return vs Nifty]]-AVERAGE(Table2[1Y Return vs Nifty]))/_xlfn.STDEV.P(Table2[1Y Return vs Nifty])</f>
        <v>-0.89624845112628115</v>
      </c>
      <c r="I542">
        <v>-6.8972654902217103</v>
      </c>
      <c r="J542">
        <f>(Table2[[#This Row],[1M Return vs Nifty]]-AVERAGE(Table2[1M Return vs Nifty]))/_xlfn.STDEV.P(Table2[1M Return vs Nifty])</f>
        <v>-0.6126443252349334</v>
      </c>
      <c r="K542">
        <v>-7.6868426270373398</v>
      </c>
      <c r="L542">
        <f>(Table2[[#This Row],[6M Return vs Nifty]]-AVERAGE(Table2[6M Return vs Nifty]))/_xlfn.STDEV.P(Table2[6M Return vs Nifty])</f>
        <v>-0.41772338274722465</v>
      </c>
      <c r="M542">
        <v>-0.160961821979486</v>
      </c>
      <c r="N542">
        <f>(Table2[[#This Row],[1W Return vs Nifty]]-AVERAGE(Table2[1W Return vs Nifty]))/_xlfn.STDEV.P(Table2[1W Return vs Nifty])</f>
        <v>0.7899181210231162</v>
      </c>
      <c r="O542">
        <v>295.01</v>
      </c>
      <c r="P542">
        <v>303.67548526762602</v>
      </c>
      <c r="Q542">
        <v>294.004185298697</v>
      </c>
      <c r="R542">
        <v>23.268638474017301</v>
      </c>
      <c r="S542" s="1">
        <f>(Table2[[#This Row],[Close Price]]-Table2[[#This Row],[20D EMA]])/Table2[[#This Row],[20D EMA]]</f>
        <v>-9.3081590454560797E-2</v>
      </c>
      <c r="T542" s="1">
        <f>(Table2[[#This Row],[Close Price]]-Table2[[#This Row],[50D EMA]])/Table2[[#This Row],[50D EMA]]</f>
        <v>-0.11896082173307139</v>
      </c>
      <c r="U542" s="1">
        <f>(Table2[[#This Row],[Close Price]]-Table2[[#This Row],[200D EMA]])/Table2[[#This Row],[200D EMA]]</f>
        <v>-8.9978941190311787E-2</v>
      </c>
      <c r="V542">
        <v>1.2569278806197199</v>
      </c>
      <c r="W542">
        <v>259.2</v>
      </c>
      <c r="X542">
        <v>275.95</v>
      </c>
      <c r="Y542">
        <v>259.2</v>
      </c>
      <c r="Z542">
        <v>295.39999999999998</v>
      </c>
      <c r="AA542">
        <v>259.2</v>
      </c>
      <c r="AB542">
        <v>339.9</v>
      </c>
      <c r="AC542" s="1">
        <f>(Table2[[#This Row],[Close Price]]/Table2[[#This Row],[Day Low]])-1</f>
        <v>3.2214506172839608E-2</v>
      </c>
      <c r="AD542" s="1">
        <f>(Table2[[#This Row],[Day High]]/Table2[[#This Row],[Close Price]])-1</f>
        <v>3.13960007475238E-2</v>
      </c>
      <c r="AE542" s="1">
        <f>(Table2[[#This Row],[Close Price]]/Table2[[#This Row],[Current Week Low]])-1</f>
        <v>3.2214506172839608E-2</v>
      </c>
      <c r="AF542" s="1">
        <f>(Table2[[#This Row],[Current Week High]]/Table2[[#This Row],[Close Price]])-1</f>
        <v>0.10409269295458778</v>
      </c>
      <c r="AG542" s="1">
        <f>(Table2[[#This Row],[Close Price]]/Table2[[#This Row],[Current Month Low]])-1</f>
        <v>3.2214506172839608E-2</v>
      </c>
      <c r="AH542" s="1">
        <f>(Table2[[#This Row],[Current Month High]]/Table2[[#This Row],[Close Price]])-1</f>
        <v>0.27041674453373177</v>
      </c>
      <c r="AI542">
        <v>28.200336385722199</v>
      </c>
      <c r="AJ542">
        <v>12.7238255740467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-0.12</v>
      </c>
      <c r="AM542" t="s">
        <v>3165</v>
      </c>
      <c r="AN542">
        <v>-8.36</v>
      </c>
      <c r="AO542" t="s">
        <v>3165</v>
      </c>
      <c r="AP542">
        <v>3.9898504015175001E-2</v>
      </c>
      <c r="AQ542">
        <f>(Table2[[#This Row],[Sharpe Ratio]]-AVERAGE(Table2[Sharpe Ratio]))/_xlfn.STDEV.P(Table2[Sharpe Ratio])</f>
        <v>-0.24353569537290365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625</v>
      </c>
      <c r="AT542">
        <f>_xlfn.RANK.AVG(Table2[[#This Row],[6M Return vs Nifty Z-Score]],Table2[6M Return vs Nifty Z-Score])</f>
        <v>461</v>
      </c>
      <c r="AU542">
        <f>_xlfn.RANK.AVG(Table2[[#This Row],[Sharpe Ratio Z-Score]],Table2[Sharpe Ratio Z-Score])</f>
        <v>407</v>
      </c>
      <c r="AV542">
        <f>(Table2[[#This Row],[Rank 1Y]]+Table2[[#This Row],[Rank 6M]]+Table2[[#This Row],[Rank Sharpe]])/3</f>
        <v>497.66666666666669</v>
      </c>
    </row>
    <row r="543" spans="1:48" x14ac:dyDescent="0.3">
      <c r="A543" t="s">
        <v>729</v>
      </c>
      <c r="B543" t="s">
        <v>730</v>
      </c>
      <c r="C543" t="s">
        <v>3120</v>
      </c>
      <c r="D543" t="s">
        <v>405</v>
      </c>
      <c r="E543">
        <v>23448.17156495</v>
      </c>
      <c r="F543">
        <v>1044.25</v>
      </c>
      <c r="G543">
        <v>-19.267875710988498</v>
      </c>
      <c r="H543">
        <f>(Table2[[#This Row],[1Y Return vs Nifty]]-AVERAGE(Table2[1Y Return vs Nifty]))/_xlfn.STDEV.P(Table2[1Y Return vs Nifty])</f>
        <v>-0.73559319799190792</v>
      </c>
      <c r="I543">
        <v>2.6472755294795398</v>
      </c>
      <c r="J543">
        <f>(Table2[[#This Row],[1M Return vs Nifty]]-AVERAGE(Table2[1M Return vs Nifty]))/_xlfn.STDEV.P(Table2[1M Return vs Nifty])</f>
        <v>0.48526711999431144</v>
      </c>
      <c r="K543">
        <v>12.2590082865235</v>
      </c>
      <c r="L543">
        <f>(Table2[[#This Row],[6M Return vs Nifty]]-AVERAGE(Table2[6M Return vs Nifty]))/_xlfn.STDEV.P(Table2[6M Return vs Nifty])</f>
        <v>0.26874926082747708</v>
      </c>
      <c r="M543">
        <v>-3.5850353080336101</v>
      </c>
      <c r="N543">
        <f>(Table2[[#This Row],[1W Return vs Nifty]]-AVERAGE(Table2[1W Return vs Nifty]))/_xlfn.STDEV.P(Table2[1W Return vs Nifty])</f>
        <v>0.11563736060513642</v>
      </c>
      <c r="O543">
        <v>1055.17</v>
      </c>
      <c r="P543">
        <v>1041.1112351151501</v>
      </c>
      <c r="Q543">
        <v>970.85581640371095</v>
      </c>
      <c r="R543">
        <v>45.960722922743898</v>
      </c>
      <c r="S543" s="1">
        <f>(Table2[[#This Row],[Close Price]]-Table2[[#This Row],[20D EMA]])/Table2[[#This Row],[20D EMA]]</f>
        <v>-1.0349043282125223E-2</v>
      </c>
      <c r="T543" s="1">
        <f>(Table2[[#This Row],[Close Price]]-Table2[[#This Row],[50D EMA]])/Table2[[#This Row],[50D EMA]]</f>
        <v>3.0148218355388096E-3</v>
      </c>
      <c r="U543" s="1">
        <f>(Table2[[#This Row],[Close Price]]-Table2[[#This Row],[200D EMA]])/Table2[[#This Row],[200D EMA]]</f>
        <v>7.5597408344484335E-2</v>
      </c>
      <c r="V543">
        <v>0.69986197565199804</v>
      </c>
      <c r="W543">
        <v>1005.05</v>
      </c>
      <c r="X543">
        <v>1048.95</v>
      </c>
      <c r="Y543">
        <v>1005.05</v>
      </c>
      <c r="Z543">
        <v>1064.55</v>
      </c>
      <c r="AA543">
        <v>986.05</v>
      </c>
      <c r="AB543">
        <v>1121.9000000000001</v>
      </c>
      <c r="AC543" s="1">
        <f>(Table2[[#This Row],[Close Price]]/Table2[[#This Row],[Day Low]])-1</f>
        <v>3.9003034674891746E-2</v>
      </c>
      <c r="AD543" s="1">
        <f>(Table2[[#This Row],[Day High]]/Table2[[#This Row],[Close Price]])-1</f>
        <v>4.5008379219535488E-3</v>
      </c>
      <c r="AE543" s="1">
        <f>(Table2[[#This Row],[Close Price]]/Table2[[#This Row],[Current Week Low]])-1</f>
        <v>3.9003034674891746E-2</v>
      </c>
      <c r="AF543" s="1">
        <f>(Table2[[#This Row],[Current Week High]]/Table2[[#This Row],[Close Price]])-1</f>
        <v>1.943978932248025E-2</v>
      </c>
      <c r="AG543" s="1">
        <f>(Table2[[#This Row],[Close Price]]/Table2[[#This Row],[Current Month Low]])-1</f>
        <v>5.9023376096546842E-2</v>
      </c>
      <c r="AH543" s="1">
        <f>(Table2[[#This Row],[Current Month High]]/Table2[[#This Row],[Close Price]])-1</f>
        <v>7.4359588221211581E-2</v>
      </c>
      <c r="AI543">
        <v>9.5331577687335294</v>
      </c>
      <c r="AJ543">
        <v>41.766223187618699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0.02</v>
      </c>
      <c r="AM543" t="s">
        <v>3166</v>
      </c>
      <c r="AN543">
        <v>4.24</v>
      </c>
      <c r="AO543" t="s">
        <v>3166</v>
      </c>
      <c r="AP543">
        <v>-6.5277736107757001E-2</v>
      </c>
      <c r="AQ543">
        <f>(Table2[[#This Row],[Sharpe Ratio]]-AVERAGE(Table2[Sharpe Ratio]))/_xlfn.STDEV.P(Table2[Sharpe Ratio])</f>
        <v>-1.4809926072011101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-1.3469320637660933</v>
      </c>
      <c r="AS543">
        <f>_xlfn.RANK.AVG(Table2[[#This Row],[1Y Return vs Nifty Z-Score]],Table2[1Y Return vs Nifty Z-Score])</f>
        <v>570</v>
      </c>
      <c r="AT543">
        <f>_xlfn.RANK.AVG(Table2[[#This Row],[6M Return vs Nifty Z-Score]],Table2[6M Return vs Nifty Z-Score])</f>
        <v>235</v>
      </c>
      <c r="AU543">
        <f>_xlfn.RANK.AVG(Table2[[#This Row],[Sharpe Ratio Z-Score]],Table2[Sharpe Ratio Z-Score])</f>
        <v>688</v>
      </c>
      <c r="AV543">
        <f>(Table2[[#This Row],[Rank 1Y]]+Table2[[#This Row],[Rank 6M]]+Table2[[#This Row],[Rank Sharpe]])/3</f>
        <v>497.66666666666669</v>
      </c>
    </row>
    <row r="544" spans="1:48" x14ac:dyDescent="0.3">
      <c r="A544" t="s">
        <v>1247</v>
      </c>
      <c r="B544" t="s">
        <v>1248</v>
      </c>
      <c r="C544" t="s">
        <v>3132</v>
      </c>
      <c r="D544" t="s">
        <v>288</v>
      </c>
      <c r="E544">
        <v>9146.9408672959999</v>
      </c>
      <c r="F544">
        <v>115.52</v>
      </c>
      <c r="G544">
        <v>-23.447462217090202</v>
      </c>
      <c r="H544">
        <f>(Table2[[#This Row],[1Y Return vs Nifty]]-AVERAGE(Table2[1Y Return vs Nifty]))/_xlfn.STDEV.P(Table2[1Y Return vs Nifty])</f>
        <v>-0.80713868484331841</v>
      </c>
      <c r="I544">
        <v>-2.7862666236295501</v>
      </c>
      <c r="J544">
        <f>(Table2[[#This Row],[1M Return vs Nifty]]-AVERAGE(Table2[1M Return vs Nifty]))/_xlfn.STDEV.P(Table2[1M Return vs Nifty])</f>
        <v>-0.13975488009142431</v>
      </c>
      <c r="K544">
        <v>-23.672744794150301</v>
      </c>
      <c r="L544">
        <f>(Table2[[#This Row],[6M Return vs Nifty]]-AVERAGE(Table2[6M Return vs Nifty]))/_xlfn.STDEV.P(Table2[6M Return vs Nifty])</f>
        <v>-0.96790720634753213</v>
      </c>
      <c r="M544">
        <v>-6.3573877335311204</v>
      </c>
      <c r="N544">
        <f>(Table2[[#This Row],[1W Return vs Nifty]]-AVERAGE(Table2[1W Return vs Nifty]))/_xlfn.STDEV.P(Table2[1W Return vs Nifty])</f>
        <v>-0.43030416466431953</v>
      </c>
      <c r="O544">
        <v>122.28</v>
      </c>
      <c r="P544">
        <v>126.592106913989</v>
      </c>
      <c r="Q544">
        <v>130.200353348287</v>
      </c>
      <c r="R544">
        <v>27.9852365628455</v>
      </c>
      <c r="S544" s="1">
        <f>(Table2[[#This Row],[Close Price]]-Table2[[#This Row],[20D EMA]])/Table2[[#This Row],[20D EMA]]</f>
        <v>-5.5282957147530301E-2</v>
      </c>
      <c r="T544" s="1">
        <f>(Table2[[#This Row],[Close Price]]-Table2[[#This Row],[50D EMA]])/Table2[[#This Row],[50D EMA]]</f>
        <v>-8.7462853600436333E-2</v>
      </c>
      <c r="U544" s="1">
        <f>(Table2[[#This Row],[Close Price]]-Table2[[#This Row],[200D EMA]])/Table2[[#This Row],[200D EMA]]</f>
        <v>-0.1127520238675308</v>
      </c>
      <c r="V544">
        <v>0.61814224591286404</v>
      </c>
      <c r="W544">
        <v>112.86</v>
      </c>
      <c r="X544">
        <v>117.8</v>
      </c>
      <c r="Y544">
        <v>112.86</v>
      </c>
      <c r="Z544">
        <v>124.3</v>
      </c>
      <c r="AA544">
        <v>112.29</v>
      </c>
      <c r="AB544">
        <v>127.4</v>
      </c>
      <c r="AC544" s="1">
        <f>(Table2[[#This Row],[Close Price]]/Table2[[#This Row],[Day Low]])-1</f>
        <v>2.3569023569023573E-2</v>
      </c>
      <c r="AD544" s="1">
        <f>(Table2[[#This Row],[Day High]]/Table2[[#This Row],[Close Price]])-1</f>
        <v>1.9736842105263275E-2</v>
      </c>
      <c r="AE544" s="1">
        <f>(Table2[[#This Row],[Close Price]]/Table2[[#This Row],[Current Week Low]])-1</f>
        <v>2.3569023569023573E-2</v>
      </c>
      <c r="AF544" s="1">
        <f>(Table2[[#This Row],[Current Week High]]/Table2[[#This Row],[Close Price]])-1</f>
        <v>7.6004155124653749E-2</v>
      </c>
      <c r="AG544" s="1">
        <f>(Table2[[#This Row],[Close Price]]/Table2[[#This Row],[Current Month Low]])-1</f>
        <v>2.8764805414551509E-2</v>
      </c>
      <c r="AH544" s="1">
        <f>(Table2[[#This Row],[Current Month High]]/Table2[[#This Row],[Close Price]])-1</f>
        <v>0.10283933518005539</v>
      </c>
      <c r="AI544">
        <v>36.772853185595501</v>
      </c>
      <c r="AJ544">
        <v>14.6600496277915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-0.21</v>
      </c>
      <c r="AM544" t="s">
        <v>3165</v>
      </c>
      <c r="AN544">
        <v>1.31</v>
      </c>
      <c r="AO544" t="s">
        <v>3166</v>
      </c>
      <c r="AP544">
        <v>8.6599054086269001E-2</v>
      </c>
      <c r="AQ544">
        <f>(Table2[[#This Row],[Sharpe Ratio]]-AVERAGE(Table2[Sharpe Ratio]))/_xlfn.STDEV.P(Table2[Sharpe Ratio])</f>
        <v>0.30592222786250139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592</v>
      </c>
      <c r="AT544">
        <f>_xlfn.RANK.AVG(Table2[[#This Row],[6M Return vs Nifty Z-Score]],Table2[6M Return vs Nifty Z-Score])</f>
        <v>639</v>
      </c>
      <c r="AU544">
        <f>_xlfn.RANK.AVG(Table2[[#This Row],[Sharpe Ratio Z-Score]],Table2[Sharpe Ratio Z-Score])</f>
        <v>262</v>
      </c>
      <c r="AV544">
        <f>(Table2[[#This Row],[Rank 1Y]]+Table2[[#This Row],[Rank 6M]]+Table2[[#This Row],[Rank Sharpe]])/3</f>
        <v>497.66666666666669</v>
      </c>
    </row>
    <row r="545" spans="1:48" x14ac:dyDescent="0.3">
      <c r="A545" t="s">
        <v>35</v>
      </c>
      <c r="B545" t="s">
        <v>36</v>
      </c>
      <c r="C545" t="s">
        <v>3122</v>
      </c>
      <c r="D545" t="s">
        <v>37</v>
      </c>
      <c r="E545">
        <v>624826.80430365901</v>
      </c>
      <c r="F545">
        <v>2659.3</v>
      </c>
      <c r="G545">
        <v>-19.649922820055998</v>
      </c>
      <c r="H545">
        <f>(Table2[[#This Row],[1Y Return vs Nifty]]-AVERAGE(Table2[1Y Return vs Nifty]))/_xlfn.STDEV.P(Table2[1Y Return vs Nifty])</f>
        <v>-0.74213301870826454</v>
      </c>
      <c r="I545">
        <v>-4.2135942286182004</v>
      </c>
      <c r="J545">
        <f>(Table2[[#This Row],[1M Return vs Nifty]]-AVERAGE(Table2[1M Return vs Nifty]))/_xlfn.STDEV.P(Table2[1M Return vs Nifty])</f>
        <v>-0.30394080693421516</v>
      </c>
      <c r="K545">
        <v>8.2820201796401296</v>
      </c>
      <c r="L545">
        <f>(Table2[[#This Row],[6M Return vs Nifty]]-AVERAGE(Table2[6M Return vs Nifty]))/_xlfn.STDEV.P(Table2[6M Return vs Nifty])</f>
        <v>0.13187400035206501</v>
      </c>
      <c r="M545">
        <v>-1.2217223253490701</v>
      </c>
      <c r="N545">
        <f>(Table2[[#This Row],[1W Return vs Nifty]]-AVERAGE(Table2[1W Return vs Nifty]))/_xlfn.STDEV.P(Table2[1W Return vs Nifty])</f>
        <v>0.58102938024505213</v>
      </c>
      <c r="O545">
        <v>2782.61</v>
      </c>
      <c r="P545">
        <v>2791.2741086747501</v>
      </c>
      <c r="Q545">
        <v>2626.2877953994998</v>
      </c>
      <c r="R545">
        <v>14.700230852637601</v>
      </c>
      <c r="S545" s="1">
        <f>(Table2[[#This Row],[Close Price]]-Table2[[#This Row],[20D EMA]])/Table2[[#This Row],[20D EMA]]</f>
        <v>-4.4314510477573191E-2</v>
      </c>
      <c r="T545" s="1">
        <f>(Table2[[#This Row],[Close Price]]-Table2[[#This Row],[50D EMA]])/Table2[[#This Row],[50D EMA]]</f>
        <v>-4.728095612845741E-2</v>
      </c>
      <c r="U545" s="1">
        <f>(Table2[[#This Row],[Close Price]]-Table2[[#This Row],[200D EMA]])/Table2[[#This Row],[200D EMA]]</f>
        <v>1.2569911286313797E-2</v>
      </c>
      <c r="V545">
        <v>0.70326921246096596</v>
      </c>
      <c r="W545">
        <v>2621</v>
      </c>
      <c r="X545">
        <v>2693.05</v>
      </c>
      <c r="Y545">
        <v>2621</v>
      </c>
      <c r="Z545">
        <v>2738</v>
      </c>
      <c r="AA545">
        <v>2621</v>
      </c>
      <c r="AB545">
        <v>2962.7</v>
      </c>
      <c r="AC545" s="1">
        <f>(Table2[[#This Row],[Close Price]]/Table2[[#This Row],[Day Low]])-1</f>
        <v>1.4612743227775837E-2</v>
      </c>
      <c r="AD545" s="1">
        <f>(Table2[[#This Row],[Day High]]/Table2[[#This Row],[Close Price]])-1</f>
        <v>1.2691309743165569E-2</v>
      </c>
      <c r="AE545" s="1">
        <f>(Table2[[#This Row],[Close Price]]/Table2[[#This Row],[Current Week Low]])-1</f>
        <v>1.4612743227775837E-2</v>
      </c>
      <c r="AF545" s="1">
        <f>(Table2[[#This Row],[Current Week High]]/Table2[[#This Row],[Close Price]])-1</f>
        <v>2.9594254127025765E-2</v>
      </c>
      <c r="AG545" s="1">
        <f>(Table2[[#This Row],[Close Price]]/Table2[[#This Row],[Current Month Low]])-1</f>
        <v>1.4612743227775837E-2</v>
      </c>
      <c r="AH545" s="1">
        <f>(Table2[[#This Row],[Current Month High]]/Table2[[#This Row],[Close Price]])-1</f>
        <v>0.11409017410596767</v>
      </c>
      <c r="AI545">
        <v>14.1277779866882</v>
      </c>
      <c r="AJ545">
        <v>22.4327248451923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</v>
      </c>
      <c r="AM545" t="s">
        <v>3167</v>
      </c>
      <c r="AN545">
        <v>-6.14</v>
      </c>
      <c r="AO545" t="s">
        <v>3165</v>
      </c>
      <c r="AP545">
        <v>-3.8151862279439001E-2</v>
      </c>
      <c r="AQ545">
        <f>(Table2[[#This Row],[Sharpe Ratio]]-AVERAGE(Table2[Sharpe Ratio]))/_xlfn.STDEV.P(Table2[Sharpe Ratio])</f>
        <v>-1.1618416276738128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574</v>
      </c>
      <c r="AT545">
        <f>_xlfn.RANK.AVG(Table2[[#This Row],[6M Return vs Nifty Z-Score]],Table2[6M Return vs Nifty Z-Score])</f>
        <v>282</v>
      </c>
      <c r="AU545">
        <f>_xlfn.RANK.AVG(Table2[[#This Row],[Sharpe Ratio Z-Score]],Table2[Sharpe Ratio Z-Score])</f>
        <v>639</v>
      </c>
      <c r="AV545">
        <f>(Table2[[#This Row],[Rank 1Y]]+Table2[[#This Row],[Rank 6M]]+Table2[[#This Row],[Rank Sharpe]])/3</f>
        <v>498.33333333333331</v>
      </c>
    </row>
    <row r="546" spans="1:48" x14ac:dyDescent="0.3">
      <c r="A546" t="s">
        <v>1678</v>
      </c>
      <c r="B546" t="s">
        <v>1679</v>
      </c>
      <c r="C546" t="s">
        <v>3128</v>
      </c>
      <c r="D546" t="s">
        <v>77</v>
      </c>
      <c r="E546">
        <v>5072.9612147759999</v>
      </c>
      <c r="F546">
        <v>223.86</v>
      </c>
      <c r="G546">
        <v>-7.5590921960691801</v>
      </c>
      <c r="H546">
        <f>(Table2[[#This Row],[1Y Return vs Nifty]]-AVERAGE(Table2[1Y Return vs Nifty]))/_xlfn.STDEV.P(Table2[1Y Return vs Nifty])</f>
        <v>-0.53516413263108531</v>
      </c>
      <c r="I546">
        <v>6.1201979409081204</v>
      </c>
      <c r="J546">
        <f>(Table2[[#This Row],[1M Return vs Nifty]]-AVERAGE(Table2[1M Return vs Nifty]))/_xlfn.STDEV.P(Table2[1M Return vs Nifty])</f>
        <v>0.88475843718076475</v>
      </c>
      <c r="K546">
        <v>5.2340006626334299</v>
      </c>
      <c r="L546">
        <f>(Table2[[#This Row],[6M Return vs Nifty]]-AVERAGE(Table2[6M Return vs Nifty]))/_xlfn.STDEV.P(Table2[6M Return vs Nifty])</f>
        <v>2.6970879167884272E-2</v>
      </c>
      <c r="M546">
        <v>4.6049023518129104</v>
      </c>
      <c r="N546">
        <f>(Table2[[#This Row],[1W Return vs Nifty]]-AVERAGE(Table2[1W Return vs Nifty]))/_xlfn.STDEV.P(Table2[1W Return vs Nifty])</f>
        <v>1.7284290882210753</v>
      </c>
      <c r="O546">
        <v>226.28</v>
      </c>
      <c r="P546">
        <v>225.966201973718</v>
      </c>
      <c r="Q546">
        <v>216.45725191473599</v>
      </c>
      <c r="R546">
        <v>44.859579248768597</v>
      </c>
      <c r="S546" s="1">
        <f>(Table2[[#This Row],[Close Price]]-Table2[[#This Row],[20D EMA]])/Table2[[#This Row],[20D EMA]]</f>
        <v>-1.0694714512992696E-2</v>
      </c>
      <c r="T546" s="1">
        <f>(Table2[[#This Row],[Close Price]]-Table2[[#This Row],[50D EMA]])/Table2[[#This Row],[50D EMA]]</f>
        <v>-9.3208716848856791E-3</v>
      </c>
      <c r="U546" s="1">
        <f>(Table2[[#This Row],[Close Price]]-Table2[[#This Row],[200D EMA]])/Table2[[#This Row],[200D EMA]]</f>
        <v>3.419958453588802E-2</v>
      </c>
      <c r="V546">
        <v>1.1933387969602101</v>
      </c>
      <c r="W546">
        <v>219.59</v>
      </c>
      <c r="X546">
        <v>226.2</v>
      </c>
      <c r="Y546">
        <v>219.59</v>
      </c>
      <c r="Z546">
        <v>234.77</v>
      </c>
      <c r="AA546">
        <v>217.01</v>
      </c>
      <c r="AB546">
        <v>258</v>
      </c>
      <c r="AC546" s="1">
        <f>(Table2[[#This Row],[Close Price]]/Table2[[#This Row],[Day Low]])-1</f>
        <v>1.9445329933057032E-2</v>
      </c>
      <c r="AD546" s="1">
        <f>(Table2[[#This Row],[Day High]]/Table2[[#This Row],[Close Price]])-1</f>
        <v>1.0452961672473782E-2</v>
      </c>
      <c r="AE546" s="1">
        <f>(Table2[[#This Row],[Close Price]]/Table2[[#This Row],[Current Week Low]])-1</f>
        <v>1.9445329933057032E-2</v>
      </c>
      <c r="AF546" s="1">
        <f>(Table2[[#This Row],[Current Week High]]/Table2[[#This Row],[Close Price]])-1</f>
        <v>4.8735817028499939E-2</v>
      </c>
      <c r="AG546" s="1">
        <f>(Table2[[#This Row],[Close Price]]/Table2[[#This Row],[Current Month Low]])-1</f>
        <v>3.1565365651352595E-2</v>
      </c>
      <c r="AH546" s="1">
        <f>(Table2[[#This Row],[Current Month High]]/Table2[[#This Row],[Close Price]])-1</f>
        <v>0.15250603055481093</v>
      </c>
      <c r="AI546">
        <v>15.250603055480999</v>
      </c>
      <c r="AJ546">
        <v>21.994550408719299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0.04</v>
      </c>
      <c r="AM546" t="s">
        <v>3166</v>
      </c>
      <c r="AN546">
        <v>-1.7</v>
      </c>
      <c r="AO546" t="s">
        <v>3165</v>
      </c>
      <c r="AP546">
        <v>-6.1149040730265003E-2</v>
      </c>
      <c r="AQ546">
        <f>(Table2[[#This Row],[Sharpe Ratio]]-AVERAGE(Table2[Sharpe Ratio]))/_xlfn.STDEV.P(Table2[Sharpe Ratio])</f>
        <v>-1.4324162117553414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0.67257806018329735</v>
      </c>
      <c r="AS546">
        <f>_xlfn.RANK.AVG(Table2[[#This Row],[1Y Return vs Nifty Z-Score]],Table2[1Y Return vs Nifty Z-Score])</f>
        <v>494</v>
      </c>
      <c r="AT546">
        <f>_xlfn.RANK.AVG(Table2[[#This Row],[6M Return vs Nifty Z-Score]],Table2[6M Return vs Nifty Z-Score])</f>
        <v>321</v>
      </c>
      <c r="AU546">
        <f>_xlfn.RANK.AVG(Table2[[#This Row],[Sharpe Ratio Z-Score]],Table2[Sharpe Ratio Z-Score])</f>
        <v>680</v>
      </c>
      <c r="AV546">
        <f>(Table2[[#This Row],[Rank 1Y]]+Table2[[#This Row],[Rank 6M]]+Table2[[#This Row],[Rank Sharpe]])/3</f>
        <v>498.33333333333331</v>
      </c>
    </row>
    <row r="547" spans="1:48" x14ac:dyDescent="0.3">
      <c r="A547" t="s">
        <v>676</v>
      </c>
      <c r="B547" t="s">
        <v>677</v>
      </c>
      <c r="C547" t="s">
        <v>3126</v>
      </c>
      <c r="D547" t="s">
        <v>185</v>
      </c>
      <c r="E547">
        <v>26371.485576479899</v>
      </c>
      <c r="F547">
        <v>13903.45</v>
      </c>
      <c r="G547">
        <v>-36.603633050910197</v>
      </c>
      <c r="H547">
        <f>(Table2[[#This Row],[1Y Return vs Nifty]]-AVERAGE(Table2[1Y Return vs Nifty]))/_xlfn.STDEV.P(Table2[1Y Return vs Nifty])</f>
        <v>-1.0323438925909847</v>
      </c>
      <c r="I547">
        <v>-7.12322590393926</v>
      </c>
      <c r="J547">
        <f>(Table2[[#This Row],[1M Return vs Nifty]]-AVERAGE(Table2[1M Return vs Nifty]))/_xlfn.STDEV.P(Table2[1M Return vs Nifty])</f>
        <v>-0.63863662008464406</v>
      </c>
      <c r="K547">
        <v>-10.599308316508001</v>
      </c>
      <c r="L547">
        <f>(Table2[[#This Row],[6M Return vs Nifty]]-AVERAGE(Table2[6M Return vs Nifty]))/_xlfn.STDEV.P(Table2[6M Return vs Nifty])</f>
        <v>-0.51796117304436518</v>
      </c>
      <c r="M547">
        <v>-7.8579105091498098</v>
      </c>
      <c r="N547">
        <f>(Table2[[#This Row],[1W Return vs Nifty]]-AVERAGE(Table2[1W Return vs Nifty]))/_xlfn.STDEV.P(Table2[1W Return vs Nifty])</f>
        <v>-0.72579246019580002</v>
      </c>
      <c r="O547">
        <v>15020.1</v>
      </c>
      <c r="P547">
        <v>15469.9823822953</v>
      </c>
      <c r="Q547">
        <v>15223.080727864701</v>
      </c>
      <c r="R547">
        <v>27.384196708786099</v>
      </c>
      <c r="S547" s="1">
        <f>(Table2[[#This Row],[Close Price]]-Table2[[#This Row],[20D EMA]])/Table2[[#This Row],[20D EMA]]</f>
        <v>-7.4343712758237271E-2</v>
      </c>
      <c r="T547" s="1">
        <f>(Table2[[#This Row],[Close Price]]-Table2[[#This Row],[50D EMA]])/Table2[[#This Row],[50D EMA]]</f>
        <v>-0.10126271275448416</v>
      </c>
      <c r="U547" s="1">
        <f>(Table2[[#This Row],[Close Price]]-Table2[[#This Row],[200D EMA]])/Table2[[#This Row],[200D EMA]]</f>
        <v>-8.6686180770835397E-2</v>
      </c>
      <c r="V547">
        <v>1.67787262147348</v>
      </c>
      <c r="W547">
        <v>13683.95</v>
      </c>
      <c r="X547">
        <v>14102.95</v>
      </c>
      <c r="Y547">
        <v>13683.95</v>
      </c>
      <c r="Z547">
        <v>14480.95</v>
      </c>
      <c r="AA547">
        <v>13683.95</v>
      </c>
      <c r="AB547">
        <v>16158</v>
      </c>
      <c r="AC547" s="1">
        <f>(Table2[[#This Row],[Close Price]]/Table2[[#This Row],[Day Low]])-1</f>
        <v>1.6040690005444391E-2</v>
      </c>
      <c r="AD547" s="1">
        <f>(Table2[[#This Row],[Day High]]/Table2[[#This Row],[Close Price]])-1</f>
        <v>1.4348956553948744E-2</v>
      </c>
      <c r="AE547" s="1">
        <f>(Table2[[#This Row],[Close Price]]/Table2[[#This Row],[Current Week Low]])-1</f>
        <v>1.6040690005444391E-2</v>
      </c>
      <c r="AF547" s="1">
        <f>(Table2[[#This Row],[Current Week High]]/Table2[[#This Row],[Close Price]])-1</f>
        <v>4.1536453182483557E-2</v>
      </c>
      <c r="AG547" s="1">
        <f>(Table2[[#This Row],[Close Price]]/Table2[[#This Row],[Current Month Low]])-1</f>
        <v>1.6040690005444391E-2</v>
      </c>
      <c r="AH547" s="1">
        <f>(Table2[[#This Row],[Current Month High]]/Table2[[#This Row],[Close Price]])-1</f>
        <v>0.16215759397847296</v>
      </c>
      <c r="AI547">
        <v>31.2623845160733</v>
      </c>
      <c r="AJ547">
        <v>7.1556840077071397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-0.12</v>
      </c>
      <c r="AM547" t="s">
        <v>3165</v>
      </c>
      <c r="AN547">
        <v>-7.78</v>
      </c>
      <c r="AO547" t="s">
        <v>3165</v>
      </c>
      <c r="AP547">
        <v>6.1935100306914001E-2</v>
      </c>
      <c r="AQ547">
        <f>(Table2[[#This Row],[Sharpe Ratio]]-AVERAGE(Table2[Sharpe Ratio]))/_xlfn.STDEV.P(Table2[Sharpe Ratio])</f>
        <v>1.5737105808307245E-2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662</v>
      </c>
      <c r="AT547">
        <f>_xlfn.RANK.AVG(Table2[[#This Row],[6M Return vs Nifty Z-Score]],Table2[6M Return vs Nifty Z-Score])</f>
        <v>495</v>
      </c>
      <c r="AU547">
        <f>_xlfn.RANK.AVG(Table2[[#This Row],[Sharpe Ratio Z-Score]],Table2[Sharpe Ratio Z-Score])</f>
        <v>339</v>
      </c>
      <c r="AV547">
        <f>(Table2[[#This Row],[Rank 1Y]]+Table2[[#This Row],[Rank 6M]]+Table2[[#This Row],[Rank Sharpe]])/3</f>
        <v>498.66666666666669</v>
      </c>
    </row>
    <row r="548" spans="1:48" x14ac:dyDescent="0.3">
      <c r="A548" t="s">
        <v>1307</v>
      </c>
      <c r="B548" t="s">
        <v>1308</v>
      </c>
      <c r="C548" t="s">
        <v>3131</v>
      </c>
      <c r="D548" t="s">
        <v>231</v>
      </c>
      <c r="E548">
        <v>8535.3961519000004</v>
      </c>
      <c r="F548">
        <v>442.3</v>
      </c>
      <c r="G548">
        <v>8.6928082907287596</v>
      </c>
      <c r="H548">
        <f>(Table2[[#This Row],[1Y Return vs Nifty]]-AVERAGE(Table2[1Y Return vs Nifty]))/_xlfn.STDEV.P(Table2[1Y Return vs Nifty])</f>
        <v>-0.2569667246120973</v>
      </c>
      <c r="I548">
        <v>-75.319775463269295</v>
      </c>
      <c r="J548">
        <f>(Table2[[#This Row],[1M Return vs Nifty]]-AVERAGE(Table2[1M Return vs Nifty]))/_xlfn.STDEV.P(Table2[1M Return vs Nifty])</f>
        <v>-8.4833063775703152</v>
      </c>
      <c r="K548">
        <v>-20.474199337442499</v>
      </c>
      <c r="L548">
        <f>(Table2[[#This Row],[6M Return vs Nifty]]-AVERAGE(Table2[6M Return vs Nifty]))/_xlfn.STDEV.P(Table2[6M Return vs Nifty])</f>
        <v>-0.8578234618747792</v>
      </c>
      <c r="M548">
        <v>-80.728081312477002</v>
      </c>
      <c r="N548">
        <f>(Table2[[#This Row],[1W Return vs Nifty]]-AVERAGE(Table2[1W Return vs Nifty]))/_xlfn.STDEV.P(Table2[1W Return vs Nifty])</f>
        <v>-15.07564633487951</v>
      </c>
      <c r="O548">
        <v>470.8</v>
      </c>
      <c r="P548">
        <v>454.185127439729</v>
      </c>
      <c r="Q548">
        <v>417.03680884290799</v>
      </c>
      <c r="R548">
        <v>35.905582071698397</v>
      </c>
      <c r="S548" s="1">
        <f>(Table2[[#This Row],[Close Price]]-Table2[[#This Row],[20D EMA]])/Table2[[#This Row],[20D EMA]]</f>
        <v>-6.0535259133389974E-2</v>
      </c>
      <c r="T548" s="1">
        <f>(Table2[[#This Row],[Close Price]]-Table2[[#This Row],[50D EMA]])/Table2[[#This Row],[50D EMA]]</f>
        <v>-2.6168024273992025E-2</v>
      </c>
      <c r="U548" s="1">
        <f>(Table2[[#This Row],[Close Price]]-Table2[[#This Row],[200D EMA]])/Table2[[#This Row],[200D EMA]]</f>
        <v>6.0577844980125771E-2</v>
      </c>
      <c r="V548">
        <v>0.85096832784247001</v>
      </c>
      <c r="W548">
        <v>425.95</v>
      </c>
      <c r="X548">
        <v>458</v>
      </c>
      <c r="Y548">
        <v>425.3</v>
      </c>
      <c r="Z548">
        <v>493</v>
      </c>
      <c r="AA548">
        <v>425.3</v>
      </c>
      <c r="AB548">
        <v>523.36</v>
      </c>
      <c r="AC548" s="1">
        <f>(Table2[[#This Row],[Close Price]]/Table2[[#This Row],[Day Low]])-1</f>
        <v>3.8384786946824789E-2</v>
      </c>
      <c r="AD548" s="1">
        <f>(Table2[[#This Row],[Day High]]/Table2[[#This Row],[Close Price]])-1</f>
        <v>3.5496269500339128E-2</v>
      </c>
      <c r="AE548" s="1">
        <f>(Table2[[#This Row],[Close Price]]/Table2[[#This Row],[Current Week Low]])-1</f>
        <v>3.99717846226193E-2</v>
      </c>
      <c r="AF548" s="1">
        <f>(Table2[[#This Row],[Current Week High]]/Table2[[#This Row],[Close Price]])-1</f>
        <v>0.11462808048835638</v>
      </c>
      <c r="AG548" s="1">
        <f>(Table2[[#This Row],[Close Price]]/Table2[[#This Row],[Current Month Low]])-1</f>
        <v>3.99717846226193E-2</v>
      </c>
      <c r="AH548" s="1">
        <f>(Table2[[#This Row],[Current Month High]]/Table2[[#This Row],[Close Price]])-1</f>
        <v>0.18326927424824779</v>
      </c>
      <c r="AI548">
        <v>24.033461451503499</v>
      </c>
      <c r="AJ548">
        <v>51.275737054517997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0.1</v>
      </c>
      <c r="AM548" t="s">
        <v>3166</v>
      </c>
      <c r="AN548">
        <v>-0.74</v>
      </c>
      <c r="AO548" t="s">
        <v>3165</v>
      </c>
      <c r="AP548">
        <v>5.4240988035999995E-4</v>
      </c>
      <c r="AQ548">
        <f>(Table2[[#This Row],[Sharpe Ratio]]-AVERAGE(Table2[Sharpe Ratio]))/_xlfn.STDEV.P(Table2[Sharpe Ratio])</f>
        <v>-0.70658201317971192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-25.380324912116414</v>
      </c>
      <c r="AS548">
        <f>_xlfn.RANK.AVG(Table2[[#This Row],[1Y Return vs Nifty Z-Score]],Table2[1Y Return vs Nifty Z-Score])</f>
        <v>387</v>
      </c>
      <c r="AT548">
        <f>_xlfn.RANK.AVG(Table2[[#This Row],[6M Return vs Nifty Z-Score]],Table2[6M Return vs Nifty Z-Score])</f>
        <v>607</v>
      </c>
      <c r="AU548">
        <f>_xlfn.RANK.AVG(Table2[[#This Row],[Sharpe Ratio Z-Score]],Table2[Sharpe Ratio Z-Score])</f>
        <v>504</v>
      </c>
      <c r="AV548">
        <f>(Table2[[#This Row],[Rank 1Y]]+Table2[[#This Row],[Rank 6M]]+Table2[[#This Row],[Rank Sharpe]])/3</f>
        <v>499.33333333333331</v>
      </c>
    </row>
    <row r="549" spans="1:48" x14ac:dyDescent="0.3">
      <c r="A549" t="s">
        <v>1829</v>
      </c>
      <c r="B549" t="s">
        <v>1830</v>
      </c>
      <c r="C549" t="s">
        <v>3123</v>
      </c>
      <c r="D549" t="s">
        <v>48</v>
      </c>
      <c r="E549">
        <v>4080.809888235</v>
      </c>
      <c r="F549">
        <v>50.55</v>
      </c>
      <c r="G549">
        <v>-18.1357315205296</v>
      </c>
      <c r="H549">
        <f>(Table2[[#This Row],[1Y Return vs Nifty]]-AVERAGE(Table2[1Y Return vs Nifty]))/_xlfn.STDEV.P(Table2[1Y Return vs Nifty])</f>
        <v>-0.71621333656922237</v>
      </c>
      <c r="I549">
        <v>-9.26587125417511</v>
      </c>
      <c r="J549">
        <f>(Table2[[#This Row],[1M Return vs Nifty]]-AVERAGE(Table2[1M Return vs Nifty]))/_xlfn.STDEV.P(Table2[1M Return vs Nifty])</f>
        <v>-0.88510576388479256</v>
      </c>
      <c r="K549">
        <v>-29.824419170805101</v>
      </c>
      <c r="L549">
        <f>(Table2[[#This Row],[6M Return vs Nifty]]-AVERAGE(Table2[6M Return vs Nifty]))/_xlfn.STDEV.P(Table2[6M Return vs Nifty])</f>
        <v>-1.1796282399626916</v>
      </c>
      <c r="M549">
        <v>-3.9216285601993501</v>
      </c>
      <c r="N549">
        <f>(Table2[[#This Row],[1W Return vs Nifty]]-AVERAGE(Table2[1W Return vs Nifty]))/_xlfn.STDEV.P(Table2[1W Return vs Nifty])</f>
        <v>4.9354217166114905E-2</v>
      </c>
      <c r="O549">
        <v>54.81</v>
      </c>
      <c r="P549">
        <v>56.411489495057801</v>
      </c>
      <c r="Q549">
        <v>57.183582297852404</v>
      </c>
      <c r="R549">
        <v>25.746245484735802</v>
      </c>
      <c r="S549" s="1">
        <f>(Table2[[#This Row],[Close Price]]-Table2[[#This Row],[20D EMA]])/Table2[[#This Row],[20D EMA]]</f>
        <v>-7.7723043240284714E-2</v>
      </c>
      <c r="T549" s="1">
        <f>(Table2[[#This Row],[Close Price]]-Table2[[#This Row],[50D EMA]])/Table2[[#This Row],[50D EMA]]</f>
        <v>-0.10390595156278097</v>
      </c>
      <c r="U549" s="1">
        <f>(Table2[[#This Row],[Close Price]]-Table2[[#This Row],[200D EMA]])/Table2[[#This Row],[200D EMA]]</f>
        <v>-0.11600501457393897</v>
      </c>
      <c r="V549">
        <v>0.64010371112558195</v>
      </c>
      <c r="W549">
        <v>49.9</v>
      </c>
      <c r="X549">
        <v>52.37</v>
      </c>
      <c r="Y549">
        <v>49.9</v>
      </c>
      <c r="Z549">
        <v>55.76</v>
      </c>
      <c r="AA549">
        <v>49.9</v>
      </c>
      <c r="AB549">
        <v>58.1</v>
      </c>
      <c r="AC549" s="1">
        <f>(Table2[[#This Row],[Close Price]]/Table2[[#This Row],[Day Low]])-1</f>
        <v>1.3026052104208485E-2</v>
      </c>
      <c r="AD549" s="1">
        <f>(Table2[[#This Row],[Day High]]/Table2[[#This Row],[Close Price]])-1</f>
        <v>3.6003956478734001E-2</v>
      </c>
      <c r="AE549" s="1">
        <f>(Table2[[#This Row],[Close Price]]/Table2[[#This Row],[Current Week Low]])-1</f>
        <v>1.3026052104208485E-2</v>
      </c>
      <c r="AF549" s="1">
        <f>(Table2[[#This Row],[Current Week High]]/Table2[[#This Row],[Close Price]])-1</f>
        <v>0.10306627101879329</v>
      </c>
      <c r="AG549" s="1">
        <f>(Table2[[#This Row],[Close Price]]/Table2[[#This Row],[Current Month Low]])-1</f>
        <v>1.3026052104208485E-2</v>
      </c>
      <c r="AH549" s="1">
        <f>(Table2[[#This Row],[Current Month High]]/Table2[[#This Row],[Close Price]])-1</f>
        <v>0.14935707220573691</v>
      </c>
      <c r="AI549">
        <v>56.280909990108803</v>
      </c>
      <c r="AJ549">
        <v>20.2140309155766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-0.03</v>
      </c>
      <c r="AM549" t="s">
        <v>3165</v>
      </c>
      <c r="AN549">
        <v>-4.51</v>
      </c>
      <c r="AO549" t="s">
        <v>3165</v>
      </c>
      <c r="AP549">
        <v>8.6284128175600994E-2</v>
      </c>
      <c r="AQ549">
        <f>(Table2[[#This Row],[Sharpe Ratio]]-AVERAGE(Table2[Sharpe Ratio]))/_xlfn.STDEV.P(Table2[Sharpe Ratio])</f>
        <v>0.30221694951812988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564</v>
      </c>
      <c r="AT549">
        <f>_xlfn.RANK.AVG(Table2[[#This Row],[6M Return vs Nifty Z-Score]],Table2[6M Return vs Nifty Z-Score])</f>
        <v>677</v>
      </c>
      <c r="AU549">
        <f>_xlfn.RANK.AVG(Table2[[#This Row],[Sharpe Ratio Z-Score]],Table2[Sharpe Ratio Z-Score])</f>
        <v>264</v>
      </c>
      <c r="AV549">
        <f>(Table2[[#This Row],[Rank 1Y]]+Table2[[#This Row],[Rank 6M]]+Table2[[#This Row],[Rank Sharpe]])/3</f>
        <v>501.66666666666669</v>
      </c>
    </row>
    <row r="550" spans="1:48" x14ac:dyDescent="0.3">
      <c r="A550" t="s">
        <v>1510</v>
      </c>
      <c r="B550" t="s">
        <v>1511</v>
      </c>
      <c r="C550" t="s">
        <v>3120</v>
      </c>
      <c r="D550" t="s">
        <v>545</v>
      </c>
      <c r="E550">
        <v>6507.3089192999996</v>
      </c>
      <c r="F550">
        <v>298.2</v>
      </c>
      <c r="G550">
        <v>-20.2966252170338</v>
      </c>
      <c r="H550">
        <f>(Table2[[#This Row],[1Y Return vs Nifty]]-AVERAGE(Table2[1Y Return vs Nifty]))/_xlfn.STDEV.P(Table2[1Y Return vs Nifty])</f>
        <v>-0.75320316590397485</v>
      </c>
      <c r="I550">
        <v>-3.5338163078271201</v>
      </c>
      <c r="J550">
        <f>(Table2[[#This Row],[1M Return vs Nifty]]-AVERAGE(Table2[1M Return vs Nifty]))/_xlfn.STDEV.P(Table2[1M Return vs Nifty])</f>
        <v>-0.2257457467516327</v>
      </c>
      <c r="K550">
        <v>-21.627425433361601</v>
      </c>
      <c r="L550">
        <f>(Table2[[#This Row],[6M Return vs Nifty]]-AVERAGE(Table2[6M Return vs Nifty]))/_xlfn.STDEV.P(Table2[6M Return vs Nifty])</f>
        <v>-0.89751383006893248</v>
      </c>
      <c r="M550">
        <v>-3.4785446366700201</v>
      </c>
      <c r="N550">
        <f>(Table2[[#This Row],[1W Return vs Nifty]]-AVERAGE(Table2[1W Return vs Nifty]))/_xlfn.STDEV.P(Table2[1W Return vs Nifty])</f>
        <v>0.13660788333396073</v>
      </c>
      <c r="O550">
        <v>309.95</v>
      </c>
      <c r="P550">
        <v>307.70562289460003</v>
      </c>
      <c r="Q550">
        <v>311.81333232529101</v>
      </c>
      <c r="R550">
        <v>37.5696514999401</v>
      </c>
      <c r="S550" s="1">
        <f>(Table2[[#This Row],[Close Price]]-Table2[[#This Row],[20D EMA]])/Table2[[#This Row],[20D EMA]]</f>
        <v>-3.7909340216163899E-2</v>
      </c>
      <c r="T550" s="1">
        <f>(Table2[[#This Row],[Close Price]]-Table2[[#This Row],[50D EMA]])/Table2[[#This Row],[50D EMA]]</f>
        <v>-3.0891937577156484E-2</v>
      </c>
      <c r="U550" s="1">
        <f>(Table2[[#This Row],[Close Price]]-Table2[[#This Row],[200D EMA]])/Table2[[#This Row],[200D EMA]]</f>
        <v>-4.3658596070193935E-2</v>
      </c>
      <c r="V550">
        <v>0.99784446476453104</v>
      </c>
      <c r="W550">
        <v>290.39999999999998</v>
      </c>
      <c r="X550">
        <v>302.95</v>
      </c>
      <c r="Y550">
        <v>290.39999999999998</v>
      </c>
      <c r="Z550">
        <v>320</v>
      </c>
      <c r="AA550">
        <v>290.39999999999998</v>
      </c>
      <c r="AB550">
        <v>336.9</v>
      </c>
      <c r="AC550" s="1">
        <f>(Table2[[#This Row],[Close Price]]/Table2[[#This Row],[Day Low]])-1</f>
        <v>2.6859504132231482E-2</v>
      </c>
      <c r="AD550" s="1">
        <f>(Table2[[#This Row],[Day High]]/Table2[[#This Row],[Close Price]])-1</f>
        <v>1.5928906773977181E-2</v>
      </c>
      <c r="AE550" s="1">
        <f>(Table2[[#This Row],[Close Price]]/Table2[[#This Row],[Current Week Low]])-1</f>
        <v>2.6859504132231482E-2</v>
      </c>
      <c r="AF550" s="1">
        <f>(Table2[[#This Row],[Current Week High]]/Table2[[#This Row],[Close Price]])-1</f>
        <v>7.3105298457411205E-2</v>
      </c>
      <c r="AG550" s="1">
        <f>(Table2[[#This Row],[Close Price]]/Table2[[#This Row],[Current Month Low]])-1</f>
        <v>2.6859504132231482E-2</v>
      </c>
      <c r="AH550" s="1">
        <f>(Table2[[#This Row],[Current Month High]]/Table2[[#This Row],[Close Price]])-1</f>
        <v>0.12977867203219318</v>
      </c>
      <c r="AI550">
        <v>35.908786049631097</v>
      </c>
      <c r="AJ550">
        <v>10.6288258208124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-0.03</v>
      </c>
      <c r="AM550" t="s">
        <v>3165</v>
      </c>
      <c r="AN550">
        <v>0.64</v>
      </c>
      <c r="AO550" t="s">
        <v>3166</v>
      </c>
      <c r="AP550">
        <v>7.1154722170512996E-2</v>
      </c>
      <c r="AQ550">
        <f>(Table2[[#This Row],[Sharpe Ratio]]-AVERAGE(Table2[Sharpe Ratio]))/_xlfn.STDEV.P(Table2[Sharpe Ratio])</f>
        <v>0.12421108040768541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578</v>
      </c>
      <c r="AT550">
        <f>_xlfn.RANK.AVG(Table2[[#This Row],[6M Return vs Nifty Z-Score]],Table2[6M Return vs Nifty Z-Score])</f>
        <v>617</v>
      </c>
      <c r="AU550">
        <f>_xlfn.RANK.AVG(Table2[[#This Row],[Sharpe Ratio Z-Score]],Table2[Sharpe Ratio Z-Score])</f>
        <v>311</v>
      </c>
      <c r="AV550">
        <f>(Table2[[#This Row],[Rank 1Y]]+Table2[[#This Row],[Rank 6M]]+Table2[[#This Row],[Rank Sharpe]])/3</f>
        <v>502</v>
      </c>
    </row>
    <row r="551" spans="1:48" x14ac:dyDescent="0.3">
      <c r="A551" t="s">
        <v>22</v>
      </c>
      <c r="B551" t="s">
        <v>23</v>
      </c>
      <c r="C551" t="s">
        <v>3120</v>
      </c>
      <c r="D551" t="s">
        <v>24</v>
      </c>
      <c r="E551">
        <v>1324548.3964752599</v>
      </c>
      <c r="F551">
        <v>1735.8</v>
      </c>
      <c r="G551">
        <v>-11.473504757446401</v>
      </c>
      <c r="H551">
        <f>(Table2[[#This Row],[1Y Return vs Nifty]]-AVERAGE(Table2[1Y Return vs Nifty]))/_xlfn.STDEV.P(Table2[1Y Return vs Nifty])</f>
        <v>-0.60217041471955446</v>
      </c>
      <c r="I551">
        <v>4.0289697343356004</v>
      </c>
      <c r="J551">
        <f>(Table2[[#This Row],[1M Return vs Nifty]]-AVERAGE(Table2[1M Return vs Nifty]))/_xlfn.STDEV.P(Table2[1M Return vs Nifty])</f>
        <v>0.64420382299418733</v>
      </c>
      <c r="K551">
        <v>5.89352585431714</v>
      </c>
      <c r="L551">
        <f>(Table2[[#This Row],[6M Return vs Nifty]]-AVERAGE(Table2[6M Return vs Nifty]))/_xlfn.STDEV.P(Table2[6M Return vs Nifty])</f>
        <v>4.9669635104709918E-2</v>
      </c>
      <c r="M551">
        <v>4.1718459051032104</v>
      </c>
      <c r="N551">
        <f>(Table2[[#This Row],[1W Return vs Nifty]]-AVERAGE(Table2[1W Return vs Nifty]))/_xlfn.STDEV.P(Table2[1W Return vs Nifty])</f>
        <v>1.6431500685444782</v>
      </c>
      <c r="O551">
        <v>1693.48</v>
      </c>
      <c r="P551">
        <v>1675.2526599462899</v>
      </c>
      <c r="Q551">
        <v>1608.2499311163599</v>
      </c>
      <c r="R551">
        <v>63.638980077088803</v>
      </c>
      <c r="S551" s="1">
        <f>(Table2[[#This Row],[Close Price]]-Table2[[#This Row],[20D EMA]])/Table2[[#This Row],[20D EMA]]</f>
        <v>2.4989961499397653E-2</v>
      </c>
      <c r="T551" s="1">
        <f>(Table2[[#This Row],[Close Price]]-Table2[[#This Row],[50D EMA]])/Table2[[#This Row],[50D EMA]]</f>
        <v>3.6142213948582094E-2</v>
      </c>
      <c r="U551" s="1">
        <f>(Table2[[#This Row],[Close Price]]-Table2[[#This Row],[200D EMA]])/Table2[[#This Row],[200D EMA]]</f>
        <v>7.9309855026762979E-2</v>
      </c>
      <c r="V551">
        <v>0.68965497902642303</v>
      </c>
      <c r="W551">
        <v>1705.05</v>
      </c>
      <c r="X551">
        <v>1746.5</v>
      </c>
      <c r="Y551">
        <v>1705.05</v>
      </c>
      <c r="Z551">
        <v>1748.15</v>
      </c>
      <c r="AA551">
        <v>1613</v>
      </c>
      <c r="AB551">
        <v>1748.15</v>
      </c>
      <c r="AC551" s="1">
        <f>(Table2[[#This Row],[Close Price]]/Table2[[#This Row],[Day Low]])-1</f>
        <v>1.8034661740125024E-2</v>
      </c>
      <c r="AD551" s="1">
        <f>(Table2[[#This Row],[Day High]]/Table2[[#This Row],[Close Price]])-1</f>
        <v>6.1643046433921267E-3</v>
      </c>
      <c r="AE551" s="1">
        <f>(Table2[[#This Row],[Close Price]]/Table2[[#This Row],[Current Week Low]])-1</f>
        <v>1.8034661740125024E-2</v>
      </c>
      <c r="AF551" s="1">
        <f>(Table2[[#This Row],[Current Week High]]/Table2[[#This Row],[Close Price]])-1</f>
        <v>7.1148749855975968E-3</v>
      </c>
      <c r="AG551" s="1">
        <f>(Table2[[#This Row],[Close Price]]/Table2[[#This Row],[Current Month Low]])-1</f>
        <v>7.6131432114073139E-2</v>
      </c>
      <c r="AH551" s="1">
        <f>(Table2[[#This Row],[Current Month High]]/Table2[[#This Row],[Close Price]])-1</f>
        <v>7.1148749855975968E-3</v>
      </c>
      <c r="AI551">
        <v>3.3529208434151401</v>
      </c>
      <c r="AJ551">
        <v>27.3000623372813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0.05</v>
      </c>
      <c r="AM551" t="s">
        <v>3166</v>
      </c>
      <c r="AN551">
        <v>7.29</v>
      </c>
      <c r="AO551" t="s">
        <v>3166</v>
      </c>
      <c r="AP551">
        <v>-5.5428255397330997E-2</v>
      </c>
      <c r="AQ551">
        <f>(Table2[[#This Row],[Sharpe Ratio]]-AVERAGE(Table2[Sharpe Ratio]))/_xlfn.STDEV.P(Table2[Sharpe Ratio])</f>
        <v>-1.365107993254183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0.36974511866963811</v>
      </c>
      <c r="AS551">
        <f>_xlfn.RANK.AVG(Table2[[#This Row],[1Y Return vs Nifty Z-Score]],Table2[1Y Return vs Nifty Z-Score])</f>
        <v>521</v>
      </c>
      <c r="AT551">
        <f>_xlfn.RANK.AVG(Table2[[#This Row],[6M Return vs Nifty Z-Score]],Table2[6M Return vs Nifty Z-Score])</f>
        <v>316</v>
      </c>
      <c r="AU551">
        <f>_xlfn.RANK.AVG(Table2[[#This Row],[Sharpe Ratio Z-Score]],Table2[Sharpe Ratio Z-Score])</f>
        <v>671</v>
      </c>
      <c r="AV551">
        <f>(Table2[[#This Row],[Rank 1Y]]+Table2[[#This Row],[Rank 6M]]+Table2[[#This Row],[Rank Sharpe]])/3</f>
        <v>502.66666666666669</v>
      </c>
    </row>
    <row r="552" spans="1:48" x14ac:dyDescent="0.3">
      <c r="A552" t="s">
        <v>1271</v>
      </c>
      <c r="B552" t="s">
        <v>1272</v>
      </c>
      <c r="C552" t="s">
        <v>3129</v>
      </c>
      <c r="D552" t="s">
        <v>460</v>
      </c>
      <c r="E552">
        <v>8803.4687811149997</v>
      </c>
      <c r="F552">
        <v>288.35000000000002</v>
      </c>
      <c r="G552">
        <v>-23.654468999999999</v>
      </c>
      <c r="H552">
        <f>(Table2[[#This Row],[1Y Return vs Nifty]]-AVERAGE(Table2[1Y Return vs Nifty]))/_xlfn.STDEV.P(Table2[1Y Return vs Nifty])</f>
        <v>-0.81068219352371151</v>
      </c>
      <c r="I552">
        <v>-13.9972265848336</v>
      </c>
      <c r="J552">
        <f>(Table2[[#This Row],[1M Return vs Nifty]]-AVERAGE(Table2[1M Return vs Nifty]))/_xlfn.STDEV.P(Table2[1M Return vs Nifty])</f>
        <v>-1.4293550010407714</v>
      </c>
      <c r="K552">
        <v>12.6807748989042</v>
      </c>
      <c r="L552">
        <f>(Table2[[#This Row],[6M Return vs Nifty]]-AVERAGE(Table2[6M Return vs Nifty]))/_xlfn.STDEV.P(Table2[6M Return vs Nifty])</f>
        <v>0.28326512393240377</v>
      </c>
      <c r="M552">
        <v>-6.49199952870124</v>
      </c>
      <c r="N552">
        <f>(Table2[[#This Row],[1W Return vs Nifty]]-AVERAGE(Table2[1W Return vs Nifty]))/_xlfn.STDEV.P(Table2[1W Return vs Nifty])</f>
        <v>-0.45681239936728901</v>
      </c>
      <c r="O552">
        <v>310.12</v>
      </c>
      <c r="P552">
        <v>309.286712267658</v>
      </c>
      <c r="Q552">
        <v>292.26763806656697</v>
      </c>
      <c r="R552">
        <v>18.250509202961702</v>
      </c>
      <c r="S552" s="1">
        <f>(Table2[[#This Row],[Close Price]]-Table2[[#This Row],[20D EMA]])/Table2[[#This Row],[20D EMA]]</f>
        <v>-7.0198632787308077E-2</v>
      </c>
      <c r="T552" s="1">
        <f>(Table2[[#This Row],[Close Price]]-Table2[[#This Row],[50D EMA]])/Table2[[#This Row],[50D EMA]]</f>
        <v>-6.7693539480413442E-2</v>
      </c>
      <c r="U552" s="1">
        <f>(Table2[[#This Row],[Close Price]]-Table2[[#This Row],[200D EMA]])/Table2[[#This Row],[200D EMA]]</f>
        <v>-1.340428277479927E-2</v>
      </c>
      <c r="V552">
        <v>0.56676584413932596</v>
      </c>
      <c r="W552">
        <v>280.25</v>
      </c>
      <c r="X552">
        <v>295.2</v>
      </c>
      <c r="Y552">
        <v>280.25</v>
      </c>
      <c r="Z552">
        <v>304.8</v>
      </c>
      <c r="AA552">
        <v>280.25</v>
      </c>
      <c r="AB552">
        <v>346.7</v>
      </c>
      <c r="AC552" s="1">
        <f>(Table2[[#This Row],[Close Price]]/Table2[[#This Row],[Day Low]])-1</f>
        <v>2.8902765388046481E-2</v>
      </c>
      <c r="AD552" s="1">
        <f>(Table2[[#This Row],[Day High]]/Table2[[#This Row],[Close Price]])-1</f>
        <v>2.375585226287491E-2</v>
      </c>
      <c r="AE552" s="1">
        <f>(Table2[[#This Row],[Close Price]]/Table2[[#This Row],[Current Week Low]])-1</f>
        <v>2.8902765388046481E-2</v>
      </c>
      <c r="AF552" s="1">
        <f>(Table2[[#This Row],[Current Week High]]/Table2[[#This Row],[Close Price]])-1</f>
        <v>5.7048725507196085E-2</v>
      </c>
      <c r="AG552" s="1">
        <f>(Table2[[#This Row],[Close Price]]/Table2[[#This Row],[Current Month Low]])-1</f>
        <v>2.8902765388046481E-2</v>
      </c>
      <c r="AH552" s="1">
        <f>(Table2[[#This Row],[Current Month High]]/Table2[[#This Row],[Close Price]])-1</f>
        <v>0.20235824518813939</v>
      </c>
      <c r="AI552">
        <v>28.975203745448201</v>
      </c>
      <c r="AJ552">
        <v>35.375586854460003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-0.04</v>
      </c>
      <c r="AM552" t="s">
        <v>3165</v>
      </c>
      <c r="AN552">
        <v>-7</v>
      </c>
      <c r="AO552" t="s">
        <v>3165</v>
      </c>
      <c r="AP552">
        <v>-6.2102413538641002E-2</v>
      </c>
      <c r="AQ552">
        <f>(Table2[[#This Row],[Sharpe Ratio]]-AVERAGE(Table2[Sharpe Ratio]))/_xlfn.STDEV.P(Table2[Sharpe Ratio])</f>
        <v>-1.4436331726382845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-3.8572176426376519</v>
      </c>
      <c r="AS552">
        <f>_xlfn.RANK.AVG(Table2[[#This Row],[1Y Return vs Nifty Z-Score]],Table2[1Y Return vs Nifty Z-Score])</f>
        <v>594</v>
      </c>
      <c r="AT552">
        <f>_xlfn.RANK.AVG(Table2[[#This Row],[6M Return vs Nifty Z-Score]],Table2[6M Return vs Nifty Z-Score])</f>
        <v>232</v>
      </c>
      <c r="AU552">
        <f>_xlfn.RANK.AVG(Table2[[#This Row],[Sharpe Ratio Z-Score]],Table2[Sharpe Ratio Z-Score])</f>
        <v>682</v>
      </c>
      <c r="AV552">
        <f>(Table2[[#This Row],[Rank 1Y]]+Table2[[#This Row],[Rank 6M]]+Table2[[#This Row],[Rank Sharpe]])/3</f>
        <v>502.66666666666669</v>
      </c>
    </row>
    <row r="553" spans="1:48" x14ac:dyDescent="0.3">
      <c r="A553" t="s">
        <v>19</v>
      </c>
      <c r="B553" t="s">
        <v>20</v>
      </c>
      <c r="C553" t="s">
        <v>3119</v>
      </c>
      <c r="D553" t="s">
        <v>21</v>
      </c>
      <c r="E553">
        <v>1471204.8370067501</v>
      </c>
      <c r="F553">
        <v>4066.25</v>
      </c>
      <c r="G553">
        <v>-7.4890194785908797</v>
      </c>
      <c r="H553">
        <f>(Table2[[#This Row],[1Y Return vs Nifty]]-AVERAGE(Table2[1Y Return vs Nifty]))/_xlfn.STDEV.P(Table2[1Y Return vs Nifty])</f>
        <v>-0.53396463916931169</v>
      </c>
      <c r="I553">
        <v>-0.86322028049355903</v>
      </c>
      <c r="J553">
        <f>(Table2[[#This Row],[1M Return vs Nifty]]-AVERAGE(Table2[1M Return vs Nifty]))/_xlfn.STDEV.P(Table2[1M Return vs Nifty])</f>
        <v>8.1453723389577459E-2</v>
      </c>
      <c r="K553">
        <v>-4.29950662708558</v>
      </c>
      <c r="L553">
        <f>(Table2[[#This Row],[6M Return vs Nifty]]-AVERAGE(Table2[6M Return vs Nifty]))/_xlfn.STDEV.P(Table2[6M Return vs Nifty])</f>
        <v>-0.30114206923797249</v>
      </c>
      <c r="M553">
        <v>0.156402786913897</v>
      </c>
      <c r="N553">
        <f>(Table2[[#This Row],[1W Return vs Nifty]]-AVERAGE(Table2[1W Return vs Nifty]))/_xlfn.STDEV.P(Table2[1W Return vs Nifty])</f>
        <v>0.85241469146354454</v>
      </c>
      <c r="O553">
        <v>4178.6400000000003</v>
      </c>
      <c r="P553">
        <v>4245.68702039859</v>
      </c>
      <c r="Q553">
        <v>4055.8938548432502</v>
      </c>
      <c r="R553">
        <v>32.697850832206903</v>
      </c>
      <c r="S553" s="1">
        <f>(Table2[[#This Row],[Close Price]]-Table2[[#This Row],[20D EMA]])/Table2[[#This Row],[20D EMA]]</f>
        <v>-2.689631076139613E-2</v>
      </c>
      <c r="T553" s="1">
        <f>(Table2[[#This Row],[Close Price]]-Table2[[#This Row],[50D EMA]])/Table2[[#This Row],[50D EMA]]</f>
        <v>-4.226336504233047E-2</v>
      </c>
      <c r="U553" s="1">
        <f>(Table2[[#This Row],[Close Price]]-Table2[[#This Row],[200D EMA]])/Table2[[#This Row],[200D EMA]]</f>
        <v>2.553357047148372E-3</v>
      </c>
      <c r="V553">
        <v>1.0908355377493999</v>
      </c>
      <c r="W553">
        <v>3995.15</v>
      </c>
      <c r="X553">
        <v>4113.55</v>
      </c>
      <c r="Y553">
        <v>3995.15</v>
      </c>
      <c r="Z553">
        <v>4139.95</v>
      </c>
      <c r="AA553">
        <v>3995.15</v>
      </c>
      <c r="AB553">
        <v>4298</v>
      </c>
      <c r="AC553" s="1">
        <f>(Table2[[#This Row],[Close Price]]/Table2[[#This Row],[Day Low]])-1</f>
        <v>1.7796578351250814E-2</v>
      </c>
      <c r="AD553" s="1">
        <f>(Table2[[#This Row],[Day High]]/Table2[[#This Row],[Close Price]])-1</f>
        <v>1.163233937903474E-2</v>
      </c>
      <c r="AE553" s="1">
        <f>(Table2[[#This Row],[Close Price]]/Table2[[#This Row],[Current Week Low]])-1</f>
        <v>1.7796578351250814E-2</v>
      </c>
      <c r="AF553" s="1">
        <f>(Table2[[#This Row],[Current Week High]]/Table2[[#This Row],[Close Price]])-1</f>
        <v>1.8124807869658754E-2</v>
      </c>
      <c r="AG553" s="1">
        <f>(Table2[[#This Row],[Close Price]]/Table2[[#This Row],[Current Month Low]])-1</f>
        <v>1.7796578351250814E-2</v>
      </c>
      <c r="AH553" s="1">
        <f>(Table2[[#This Row],[Current Month High]]/Table2[[#This Row],[Close Price]])-1</f>
        <v>5.6993544420534947E-2</v>
      </c>
      <c r="AI553">
        <v>12.9357516138948</v>
      </c>
      <c r="AJ553">
        <v>22.810329205677998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-0.11</v>
      </c>
      <c r="AM553" t="s">
        <v>3165</v>
      </c>
      <c r="AN553">
        <v>-4.84</v>
      </c>
      <c r="AO553" t="s">
        <v>3165</v>
      </c>
      <c r="AP553">
        <v>-1.5675855813065E-2</v>
      </c>
      <c r="AQ553">
        <f>(Table2[[#This Row],[Sharpe Ratio]]-AVERAGE(Table2[Sharpe Ratio]))/_xlfn.STDEV.P(Table2[Sharpe Ratio])</f>
        <v>-0.8973989216063446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493</v>
      </c>
      <c r="AT553">
        <f>_xlfn.RANK.AVG(Table2[[#This Row],[6M Return vs Nifty Z-Score]],Table2[6M Return vs Nifty Z-Score])</f>
        <v>421</v>
      </c>
      <c r="AU553">
        <f>_xlfn.RANK.AVG(Table2[[#This Row],[Sharpe Ratio Z-Score]],Table2[Sharpe Ratio Z-Score])</f>
        <v>600</v>
      </c>
      <c r="AV553">
        <f>(Table2[[#This Row],[Rank 1Y]]+Table2[[#This Row],[Rank 6M]]+Table2[[#This Row],[Rank Sharpe]])/3</f>
        <v>504.66666666666669</v>
      </c>
    </row>
    <row r="554" spans="1:48" x14ac:dyDescent="0.3">
      <c r="A554" t="s">
        <v>41</v>
      </c>
      <c r="B554" t="s">
        <v>42</v>
      </c>
      <c r="C554" t="s">
        <v>3120</v>
      </c>
      <c r="D554" t="s">
        <v>43</v>
      </c>
      <c r="E554">
        <v>575226.91591744497</v>
      </c>
      <c r="F554">
        <v>909.45</v>
      </c>
      <c r="G554">
        <v>20.5626362769646</v>
      </c>
      <c r="H554">
        <f>(Table2[[#This Row],[1Y Return vs Nifty]]-AVERAGE(Table2[1Y Return vs Nifty]))/_xlfn.STDEV.P(Table2[1Y Return vs Nifty])</f>
        <v>-5.3780925998296661E-2</v>
      </c>
      <c r="I554">
        <v>-4.0464538957542402</v>
      </c>
      <c r="J554">
        <f>(Table2[[#This Row],[1M Return vs Nifty]]-AVERAGE(Table2[1M Return vs Nifty]))/_xlfn.STDEV.P(Table2[1M Return vs Nifty])</f>
        <v>-0.28471460380595709</v>
      </c>
      <c r="K554">
        <v>-17.016160494608901</v>
      </c>
      <c r="L554">
        <f>(Table2[[#This Row],[6M Return vs Nifty]]-AVERAGE(Table2[6M Return vs Nifty]))/_xlfn.STDEV.P(Table2[6M Return vs Nifty])</f>
        <v>-0.73880878176353637</v>
      </c>
      <c r="M554">
        <v>-1.2673240656398499</v>
      </c>
      <c r="N554">
        <f>(Table2[[#This Row],[1W Return vs Nifty]]-AVERAGE(Table2[1W Return vs Nifty]))/_xlfn.STDEV.P(Table2[1W Return vs Nifty])</f>
        <v>0.57204932294053312</v>
      </c>
      <c r="O554">
        <v>958.68</v>
      </c>
      <c r="P554">
        <v>998.73653387687204</v>
      </c>
      <c r="Q554">
        <v>966.59268714336304</v>
      </c>
      <c r="R554">
        <v>22.478553123981399</v>
      </c>
      <c r="S554" s="1">
        <f>(Table2[[#This Row],[Close Price]]-Table2[[#This Row],[20D EMA]])/Table2[[#This Row],[20D EMA]]</f>
        <v>-5.1351858805857957E-2</v>
      </c>
      <c r="T554" s="1">
        <f>(Table2[[#This Row],[Close Price]]-Table2[[#This Row],[50D EMA]])/Table2[[#This Row],[50D EMA]]</f>
        <v>-8.9399487100248184E-2</v>
      </c>
      <c r="U554" s="1">
        <f>(Table2[[#This Row],[Close Price]]-Table2[[#This Row],[200D EMA]])/Table2[[#This Row],[200D EMA]]</f>
        <v>-5.9117648936741547E-2</v>
      </c>
      <c r="V554">
        <v>0.42043661742942801</v>
      </c>
      <c r="W554">
        <v>895.15</v>
      </c>
      <c r="X554">
        <v>924.9</v>
      </c>
      <c r="Y554">
        <v>895.15</v>
      </c>
      <c r="Z554">
        <v>952.9</v>
      </c>
      <c r="AA554">
        <v>895.15</v>
      </c>
      <c r="AB554">
        <v>1012.4</v>
      </c>
      <c r="AC554" s="1">
        <f>(Table2[[#This Row],[Close Price]]/Table2[[#This Row],[Day Low]])-1</f>
        <v>1.5974976260962004E-2</v>
      </c>
      <c r="AD554" s="1">
        <f>(Table2[[#This Row],[Day High]]/Table2[[#This Row],[Close Price]])-1</f>
        <v>1.698828962559773E-2</v>
      </c>
      <c r="AE554" s="1">
        <f>(Table2[[#This Row],[Close Price]]/Table2[[#This Row],[Current Week Low]])-1</f>
        <v>1.5974976260962004E-2</v>
      </c>
      <c r="AF554" s="1">
        <f>(Table2[[#This Row],[Current Week High]]/Table2[[#This Row],[Close Price]])-1</f>
        <v>4.777612842927037E-2</v>
      </c>
      <c r="AG554" s="1">
        <f>(Table2[[#This Row],[Close Price]]/Table2[[#This Row],[Current Month Low]])-1</f>
        <v>1.5974976260962004E-2</v>
      </c>
      <c r="AH554" s="1">
        <f>(Table2[[#This Row],[Current Month High]]/Table2[[#This Row],[Close Price]])-1</f>
        <v>0.11320028588707443</v>
      </c>
      <c r="AI554">
        <v>34.3669250645994</v>
      </c>
      <c r="AJ554">
        <v>52.247426132083298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-0.21</v>
      </c>
      <c r="AM554" t="s">
        <v>3165</v>
      </c>
      <c r="AN554">
        <v>-2.31</v>
      </c>
      <c r="AO554" t="s">
        <v>3165</v>
      </c>
      <c r="AP554">
        <v>-3.9263245103528001E-2</v>
      </c>
      <c r="AQ554">
        <f>(Table2[[#This Row],[Sharpe Ratio]]-AVERAGE(Table2[Sharpe Ratio]))/_xlfn.STDEV.P(Table2[Sharpe Ratio])</f>
        <v>-1.1749176641983037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306</v>
      </c>
      <c r="AT554">
        <f>_xlfn.RANK.AVG(Table2[[#This Row],[6M Return vs Nifty Z-Score]],Table2[6M Return vs Nifty Z-Score])</f>
        <v>565</v>
      </c>
      <c r="AU554">
        <f>_xlfn.RANK.AVG(Table2[[#This Row],[Sharpe Ratio Z-Score]],Table2[Sharpe Ratio Z-Score])</f>
        <v>644</v>
      </c>
      <c r="AV554">
        <f>(Table2[[#This Row],[Rank 1Y]]+Table2[[#This Row],[Rank 6M]]+Table2[[#This Row],[Rank Sharpe]])/3</f>
        <v>505</v>
      </c>
    </row>
    <row r="555" spans="1:48" x14ac:dyDescent="0.3">
      <c r="A555" t="s">
        <v>896</v>
      </c>
      <c r="B555" t="s">
        <v>897</v>
      </c>
      <c r="C555" t="s">
        <v>3119</v>
      </c>
      <c r="D555" t="s">
        <v>21</v>
      </c>
      <c r="E555">
        <v>16623.7045942</v>
      </c>
      <c r="F555">
        <v>601</v>
      </c>
      <c r="G555">
        <v>-12.567753395767699</v>
      </c>
      <c r="H555">
        <f>(Table2[[#This Row],[1Y Return vs Nifty]]-AVERAGE(Table2[1Y Return vs Nifty]))/_xlfn.STDEV.P(Table2[1Y Return vs Nifty])</f>
        <v>-0.62090158620048874</v>
      </c>
      <c r="I555">
        <v>-3.59227632885485</v>
      </c>
      <c r="J555">
        <f>(Table2[[#This Row],[1M Return vs Nifty]]-AVERAGE(Table2[1M Return vs Nifty]))/_xlfn.STDEV.P(Table2[1M Return vs Nifty])</f>
        <v>-0.23247042068222851</v>
      </c>
      <c r="K555">
        <v>-17.276780045928501</v>
      </c>
      <c r="L555">
        <f>(Table2[[#This Row],[6M Return vs Nifty]]-AVERAGE(Table2[6M Return vs Nifty]))/_xlfn.STDEV.P(Table2[6M Return vs Nifty])</f>
        <v>-0.74777847642018214</v>
      </c>
      <c r="M555">
        <v>-0.10876512000673499</v>
      </c>
      <c r="N555">
        <f>(Table2[[#This Row],[1W Return vs Nifty]]-AVERAGE(Table2[1W Return vs Nifty]))/_xlfn.STDEV.P(Table2[1W Return vs Nifty])</f>
        <v>0.80019688169833048</v>
      </c>
      <c r="O555">
        <v>598.61</v>
      </c>
      <c r="P555">
        <v>616.50379465980495</v>
      </c>
      <c r="Q555">
        <v>636.55174777525804</v>
      </c>
      <c r="R555">
        <v>54.4624502916324</v>
      </c>
      <c r="S555" s="1">
        <f>(Table2[[#This Row],[Close Price]]-Table2[[#This Row],[20D EMA]])/Table2[[#This Row],[20D EMA]]</f>
        <v>3.9925828168590341E-3</v>
      </c>
      <c r="T555" s="1">
        <f>(Table2[[#This Row],[Close Price]]-Table2[[#This Row],[50D EMA]])/Table2[[#This Row],[50D EMA]]</f>
        <v>-2.5147930627677895E-2</v>
      </c>
      <c r="U555" s="1">
        <f>(Table2[[#This Row],[Close Price]]-Table2[[#This Row],[200D EMA]])/Table2[[#This Row],[200D EMA]]</f>
        <v>-5.5850522600104452E-2</v>
      </c>
      <c r="V555">
        <v>0.64073478553021002</v>
      </c>
      <c r="W555">
        <v>570</v>
      </c>
      <c r="X555">
        <v>602.65</v>
      </c>
      <c r="Y555">
        <v>570</v>
      </c>
      <c r="Z555">
        <v>604.29999999999995</v>
      </c>
      <c r="AA555">
        <v>561.85</v>
      </c>
      <c r="AB555">
        <v>608.75</v>
      </c>
      <c r="AC555" s="1">
        <f>(Table2[[#This Row],[Close Price]]/Table2[[#This Row],[Day Low]])-1</f>
        <v>5.4385964912280649E-2</v>
      </c>
      <c r="AD555" s="1">
        <f>(Table2[[#This Row],[Day High]]/Table2[[#This Row],[Close Price]])-1</f>
        <v>2.7454242928452999E-3</v>
      </c>
      <c r="AE555" s="1">
        <f>(Table2[[#This Row],[Close Price]]/Table2[[#This Row],[Current Week Low]])-1</f>
        <v>5.4385964912280649E-2</v>
      </c>
      <c r="AF555" s="1">
        <f>(Table2[[#This Row],[Current Week High]]/Table2[[#This Row],[Close Price]])-1</f>
        <v>5.4908485856903777E-3</v>
      </c>
      <c r="AG555" s="1">
        <f>(Table2[[#This Row],[Close Price]]/Table2[[#This Row],[Current Month Low]])-1</f>
        <v>6.9680519711666777E-2</v>
      </c>
      <c r="AH555" s="1">
        <f>(Table2[[#This Row],[Current Month High]]/Table2[[#This Row],[Close Price]])-1</f>
        <v>1.2895174708818624E-2</v>
      </c>
      <c r="AI555">
        <v>43.402662229617299</v>
      </c>
      <c r="AJ555">
        <v>17.947208321067599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-0.05</v>
      </c>
      <c r="AM555" t="s">
        <v>3165</v>
      </c>
      <c r="AN555">
        <v>6.01</v>
      </c>
      <c r="AO555" t="s">
        <v>3166</v>
      </c>
      <c r="AP555">
        <v>3.7371647570547999E-2</v>
      </c>
      <c r="AQ555">
        <f>(Table2[[#This Row],[Sharpe Ratio]]-AVERAGE(Table2[Sharpe Ratio]))/_xlfn.STDEV.P(Table2[Sharpe Ratio])</f>
        <v>-0.27326556562636184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533</v>
      </c>
      <c r="AT555">
        <f>_xlfn.RANK.AVG(Table2[[#This Row],[6M Return vs Nifty Z-Score]],Table2[6M Return vs Nifty Z-Score])</f>
        <v>570</v>
      </c>
      <c r="AU555">
        <f>_xlfn.RANK.AVG(Table2[[#This Row],[Sharpe Ratio Z-Score]],Table2[Sharpe Ratio Z-Score])</f>
        <v>413</v>
      </c>
      <c r="AV555">
        <f>(Table2[[#This Row],[Rank 1Y]]+Table2[[#This Row],[Rank 6M]]+Table2[[#This Row],[Rank Sharpe]])/3</f>
        <v>505.33333333333331</v>
      </c>
    </row>
    <row r="556" spans="1:48" x14ac:dyDescent="0.3">
      <c r="A556" t="s">
        <v>500</v>
      </c>
      <c r="B556" t="s">
        <v>501</v>
      </c>
      <c r="C556" t="s">
        <v>3131</v>
      </c>
      <c r="D556" t="s">
        <v>457</v>
      </c>
      <c r="E556">
        <v>41265.127421159901</v>
      </c>
      <c r="F556">
        <v>1486.9</v>
      </c>
      <c r="G556">
        <v>-36.033592199815402</v>
      </c>
      <c r="H556">
        <f>(Table2[[#This Row],[1Y Return vs Nifty]]-AVERAGE(Table2[1Y Return vs Nifty]))/_xlfn.STDEV.P(Table2[1Y Return vs Nifty])</f>
        <v>-1.0225860253576522</v>
      </c>
      <c r="I556">
        <v>11.462126800680799</v>
      </c>
      <c r="J556">
        <f>(Table2[[#This Row],[1M Return vs Nifty]]-AVERAGE(Table2[1M Return vs Nifty]))/_xlfn.STDEV.P(Table2[1M Return vs Nifty])</f>
        <v>1.499242132377709</v>
      </c>
      <c r="K556">
        <v>-14.4455378613648</v>
      </c>
      <c r="L556">
        <f>(Table2[[#This Row],[6M Return vs Nifty]]-AVERAGE(Table2[6M Return vs Nifty]))/_xlfn.STDEV.P(Table2[6M Return vs Nifty])</f>
        <v>-0.65033614039448473</v>
      </c>
      <c r="M556">
        <v>0.76648621625455504</v>
      </c>
      <c r="N556">
        <f>(Table2[[#This Row],[1W Return vs Nifty]]-AVERAGE(Table2[1W Return vs Nifty]))/_xlfn.STDEV.P(Table2[1W Return vs Nifty])</f>
        <v>0.97255449580176423</v>
      </c>
      <c r="O556">
        <v>1536.12</v>
      </c>
      <c r="P556">
        <v>1511.5705009743399</v>
      </c>
      <c r="Q556">
        <v>1508.7882553280001</v>
      </c>
      <c r="R556">
        <v>32.552360566556899</v>
      </c>
      <c r="S556" s="1">
        <f>(Table2[[#This Row],[Close Price]]-Table2[[#This Row],[20D EMA]])/Table2[[#This Row],[20D EMA]]</f>
        <v>-3.2041767570241783E-2</v>
      </c>
      <c r="T556" s="1">
        <f>(Table2[[#This Row],[Close Price]]-Table2[[#This Row],[50D EMA]])/Table2[[#This Row],[50D EMA]]</f>
        <v>-1.6321105074779838E-2</v>
      </c>
      <c r="U556" s="1">
        <f>(Table2[[#This Row],[Close Price]]-Table2[[#This Row],[200D EMA]])/Table2[[#This Row],[200D EMA]]</f>
        <v>-1.4507175046402823E-2</v>
      </c>
      <c r="V556">
        <v>0.74971814419009797</v>
      </c>
      <c r="W556">
        <v>1451.1</v>
      </c>
      <c r="X556">
        <v>1539.7</v>
      </c>
      <c r="Y556">
        <v>1451.1</v>
      </c>
      <c r="Z556">
        <v>1589.9</v>
      </c>
      <c r="AA556">
        <v>1451.1</v>
      </c>
      <c r="AB556">
        <v>1652.6</v>
      </c>
      <c r="AC556" s="1">
        <f>(Table2[[#This Row],[Close Price]]/Table2[[#This Row],[Day Low]])-1</f>
        <v>2.4670939287437355E-2</v>
      </c>
      <c r="AD556" s="1">
        <f>(Table2[[#This Row],[Day High]]/Table2[[#This Row],[Close Price]])-1</f>
        <v>3.5510121729773303E-2</v>
      </c>
      <c r="AE556" s="1">
        <f>(Table2[[#This Row],[Close Price]]/Table2[[#This Row],[Current Week Low]])-1</f>
        <v>2.4670939287437355E-2</v>
      </c>
      <c r="AF556" s="1">
        <f>(Table2[[#This Row],[Current Week High]]/Table2[[#This Row],[Close Price]])-1</f>
        <v>6.9271638980429096E-2</v>
      </c>
      <c r="AG556" s="1">
        <f>(Table2[[#This Row],[Close Price]]/Table2[[#This Row],[Current Month Low]])-1</f>
        <v>2.4670939287437355E-2</v>
      </c>
      <c r="AH556" s="1">
        <f>(Table2[[#This Row],[Current Month High]]/Table2[[#This Row],[Close Price]])-1</f>
        <v>0.11143990853453478</v>
      </c>
      <c r="AI556">
        <v>19.308628690564198</v>
      </c>
      <c r="AJ556">
        <v>13.9386973180076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</v>
      </c>
      <c r="AM556" t="s">
        <v>3167</v>
      </c>
      <c r="AN556">
        <v>-4.87</v>
      </c>
      <c r="AO556" t="s">
        <v>3165</v>
      </c>
      <c r="AP556">
        <v>6.7904892817955004E-2</v>
      </c>
      <c r="AQ556">
        <f>(Table2[[#This Row],[Sharpe Ratio]]-AVERAGE(Table2[Sharpe Ratio]))/_xlfn.STDEV.P(Table2[Sharpe Ratio])</f>
        <v>8.5975032134000803E-2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0.8848494945613371</v>
      </c>
      <c r="AS556">
        <f>_xlfn.RANK.AVG(Table2[[#This Row],[1Y Return vs Nifty Z-Score]],Table2[1Y Return vs Nifty Z-Score])</f>
        <v>659</v>
      </c>
      <c r="AT556">
        <f>_xlfn.RANK.AVG(Table2[[#This Row],[6M Return vs Nifty Z-Score]],Table2[6M Return vs Nifty Z-Score])</f>
        <v>535</v>
      </c>
      <c r="AU556">
        <f>_xlfn.RANK.AVG(Table2[[#This Row],[Sharpe Ratio Z-Score]],Table2[Sharpe Ratio Z-Score])</f>
        <v>323</v>
      </c>
      <c r="AV556">
        <f>(Table2[[#This Row],[Rank 1Y]]+Table2[[#This Row],[Rank 6M]]+Table2[[#This Row],[Rank Sharpe]])/3</f>
        <v>505.66666666666669</v>
      </c>
    </row>
    <row r="557" spans="1:48" x14ac:dyDescent="0.3">
      <c r="A557" t="s">
        <v>916</v>
      </c>
      <c r="B557" t="s">
        <v>917</v>
      </c>
      <c r="C557" t="s">
        <v>3134</v>
      </c>
      <c r="D557" t="s">
        <v>454</v>
      </c>
      <c r="E557">
        <v>16189.35894455</v>
      </c>
      <c r="F557">
        <v>1523.5</v>
      </c>
      <c r="G557">
        <v>-12.2959237000593</v>
      </c>
      <c r="H557">
        <f>(Table2[[#This Row],[1Y Return vs Nifty]]-AVERAGE(Table2[1Y Return vs Nifty]))/_xlfn.STDEV.P(Table2[1Y Return vs Nifty])</f>
        <v>-0.61624844936703982</v>
      </c>
      <c r="I557">
        <v>2.9346339605990202</v>
      </c>
      <c r="J557">
        <f>(Table2[[#This Row],[1M Return vs Nifty]]-AVERAGE(Table2[1M Return vs Nifty]))/_xlfn.STDEV.P(Table2[1M Return vs Nifty])</f>
        <v>0.51832204738767418</v>
      </c>
      <c r="K557">
        <v>7.9311657153438802</v>
      </c>
      <c r="L557">
        <f>(Table2[[#This Row],[6M Return vs Nifty]]-AVERAGE(Table2[6M Return vs Nifty]))/_xlfn.STDEV.P(Table2[6M Return vs Nifty])</f>
        <v>0.11979870746738386</v>
      </c>
      <c r="M557">
        <v>-4.2458396203250199</v>
      </c>
      <c r="N557">
        <f>(Table2[[#This Row],[1W Return vs Nifty]]-AVERAGE(Table2[1W Return vs Nifty]))/_xlfn.STDEV.P(Table2[1W Return vs Nifty])</f>
        <v>-1.4490580864017224E-2</v>
      </c>
      <c r="O557">
        <v>1566.1</v>
      </c>
      <c r="P557">
        <v>1550.20871946753</v>
      </c>
      <c r="Q557">
        <v>1475.7899628857101</v>
      </c>
      <c r="R557">
        <v>37.0633150716207</v>
      </c>
      <c r="S557" s="1">
        <f>(Table2[[#This Row],[Close Price]]-Table2[[#This Row],[20D EMA]])/Table2[[#This Row],[20D EMA]]</f>
        <v>-2.7201328139965463E-2</v>
      </c>
      <c r="T557" s="1">
        <f>(Table2[[#This Row],[Close Price]]-Table2[[#This Row],[50D EMA]])/Table2[[#This Row],[50D EMA]]</f>
        <v>-1.7229111881594907E-2</v>
      </c>
      <c r="U557" s="1">
        <f>(Table2[[#This Row],[Close Price]]-Table2[[#This Row],[200D EMA]])/Table2[[#This Row],[200D EMA]]</f>
        <v>3.2328473776172921E-2</v>
      </c>
      <c r="V557">
        <v>0.730518031339776</v>
      </c>
      <c r="W557">
        <v>1490.1</v>
      </c>
      <c r="X557">
        <v>1549</v>
      </c>
      <c r="Y557">
        <v>1490.1</v>
      </c>
      <c r="Z557">
        <v>1640</v>
      </c>
      <c r="AA557">
        <v>1482</v>
      </c>
      <c r="AB557">
        <v>1643.95</v>
      </c>
      <c r="AC557" s="1">
        <f>(Table2[[#This Row],[Close Price]]/Table2[[#This Row],[Day Low]])-1</f>
        <v>2.2414603046775339E-2</v>
      </c>
      <c r="AD557" s="1">
        <f>(Table2[[#This Row],[Day High]]/Table2[[#This Row],[Close Price]])-1</f>
        <v>1.6737774860518639E-2</v>
      </c>
      <c r="AE557" s="1">
        <f>(Table2[[#This Row],[Close Price]]/Table2[[#This Row],[Current Week Low]])-1</f>
        <v>2.2414603046775339E-2</v>
      </c>
      <c r="AF557" s="1">
        <f>(Table2[[#This Row],[Current Week High]]/Table2[[#This Row],[Close Price]])-1</f>
        <v>7.6468657696094455E-2</v>
      </c>
      <c r="AG557" s="1">
        <f>(Table2[[#This Row],[Close Price]]/Table2[[#This Row],[Current Month Low]])-1</f>
        <v>2.8002699055330593E-2</v>
      </c>
      <c r="AH557" s="1">
        <f>(Table2[[#This Row],[Current Month High]]/Table2[[#This Row],[Close Price]])-1</f>
        <v>7.9061371841155248E-2</v>
      </c>
      <c r="AI557">
        <v>10.9287824089268</v>
      </c>
      <c r="AJ557">
        <v>22.566371681415902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-0.02</v>
      </c>
      <c r="AM557" t="s">
        <v>3165</v>
      </c>
      <c r="AN557">
        <v>1.19</v>
      </c>
      <c r="AO557" t="s">
        <v>3166</v>
      </c>
      <c r="AP557">
        <v>-8.2048570948494007E-2</v>
      </c>
      <c r="AQ557">
        <f>(Table2[[#This Row],[Sharpe Ratio]]-AVERAGE(Table2[Sharpe Ratio]))/_xlfn.STDEV.P(Table2[Sharpe Ratio])</f>
        <v>-1.6783107987103574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-1.6709290740863565</v>
      </c>
      <c r="AS557">
        <f>_xlfn.RANK.AVG(Table2[[#This Row],[1Y Return vs Nifty Z-Score]],Table2[1Y Return vs Nifty Z-Score])</f>
        <v>531</v>
      </c>
      <c r="AT557">
        <f>_xlfn.RANK.AVG(Table2[[#This Row],[6M Return vs Nifty Z-Score]],Table2[6M Return vs Nifty Z-Score])</f>
        <v>288</v>
      </c>
      <c r="AU557">
        <f>_xlfn.RANK.AVG(Table2[[#This Row],[Sharpe Ratio Z-Score]],Table2[Sharpe Ratio Z-Score])</f>
        <v>698</v>
      </c>
      <c r="AV557">
        <f>(Table2[[#This Row],[Rank 1Y]]+Table2[[#This Row],[Rank 6M]]+Table2[[#This Row],[Rank Sharpe]])/3</f>
        <v>505.66666666666669</v>
      </c>
    </row>
    <row r="558" spans="1:48" x14ac:dyDescent="0.3">
      <c r="A558" t="s">
        <v>843</v>
      </c>
      <c r="B558" t="s">
        <v>844</v>
      </c>
      <c r="C558" t="s">
        <v>3131</v>
      </c>
      <c r="D558" t="s">
        <v>552</v>
      </c>
      <c r="E558">
        <v>18217.940040579899</v>
      </c>
      <c r="F558">
        <v>1611.4</v>
      </c>
      <c r="G558">
        <v>-7.3656794061166</v>
      </c>
      <c r="H558">
        <f>(Table2[[#This Row],[1Y Return vs Nifty]]-AVERAGE(Table2[1Y Return vs Nifty]))/_xlfn.STDEV.P(Table2[1Y Return vs Nifty])</f>
        <v>-0.53185332372684435</v>
      </c>
      <c r="I558">
        <v>1.0109656390989401</v>
      </c>
      <c r="J558">
        <f>(Table2[[#This Row],[1M Return vs Nifty]]-AVERAGE(Table2[1M Return vs Nifty]))/_xlfn.STDEV.P(Table2[1M Return vs Nifty])</f>
        <v>0.29704189754700899</v>
      </c>
      <c r="K558">
        <v>-10.7437722750681</v>
      </c>
      <c r="L558">
        <f>(Table2[[#This Row],[6M Return vs Nifty]]-AVERAGE(Table2[6M Return vs Nifty]))/_xlfn.STDEV.P(Table2[6M Return vs Nifty])</f>
        <v>-0.5229331622547424</v>
      </c>
      <c r="M558">
        <v>-5.8764009551352698</v>
      </c>
      <c r="N558">
        <f>(Table2[[#This Row],[1W Return vs Nifty]]-AVERAGE(Table2[1W Return vs Nifty]))/_xlfn.STDEV.P(Table2[1W Return vs Nifty])</f>
        <v>-0.33558653316234716</v>
      </c>
      <c r="O558">
        <v>1704.31</v>
      </c>
      <c r="P558">
        <v>1694.6354419791001</v>
      </c>
      <c r="Q558">
        <v>1627.4881482927201</v>
      </c>
      <c r="R558">
        <v>23.152688237524</v>
      </c>
      <c r="S558" s="1">
        <f>(Table2[[#This Row],[Close Price]]-Table2[[#This Row],[20D EMA]])/Table2[[#This Row],[20D EMA]]</f>
        <v>-5.4514730301412219E-2</v>
      </c>
      <c r="T558" s="1">
        <f>(Table2[[#This Row],[Close Price]]-Table2[[#This Row],[50D EMA]])/Table2[[#This Row],[50D EMA]]</f>
        <v>-4.91170194587058E-2</v>
      </c>
      <c r="U558" s="1">
        <f>(Table2[[#This Row],[Close Price]]-Table2[[#This Row],[200D EMA]])/Table2[[#This Row],[200D EMA]]</f>
        <v>-9.8852629492859403E-3</v>
      </c>
      <c r="V558">
        <v>0.61975898296445897</v>
      </c>
      <c r="W558">
        <v>1600</v>
      </c>
      <c r="X558">
        <v>1659.95</v>
      </c>
      <c r="Y558">
        <v>1600</v>
      </c>
      <c r="Z558">
        <v>1742</v>
      </c>
      <c r="AA558">
        <v>1600</v>
      </c>
      <c r="AB558">
        <v>1814.8</v>
      </c>
      <c r="AC558" s="1">
        <f>(Table2[[#This Row],[Close Price]]/Table2[[#This Row],[Day Low]])-1</f>
        <v>7.125000000000048E-3</v>
      </c>
      <c r="AD558" s="1">
        <f>(Table2[[#This Row],[Day High]]/Table2[[#This Row],[Close Price]])-1</f>
        <v>3.0129080302842226E-2</v>
      </c>
      <c r="AE558" s="1">
        <f>(Table2[[#This Row],[Close Price]]/Table2[[#This Row],[Current Week Low]])-1</f>
        <v>7.125000000000048E-3</v>
      </c>
      <c r="AF558" s="1">
        <f>(Table2[[#This Row],[Current Week High]]/Table2[[#This Row],[Close Price]])-1</f>
        <v>8.104753630383521E-2</v>
      </c>
      <c r="AG558" s="1">
        <f>(Table2[[#This Row],[Close Price]]/Table2[[#This Row],[Current Month Low]])-1</f>
        <v>7.125000000000048E-3</v>
      </c>
      <c r="AH558" s="1">
        <f>(Table2[[#This Row],[Current Month High]]/Table2[[#This Row],[Close Price]])-1</f>
        <v>0.12622564229862232</v>
      </c>
      <c r="AI558">
        <v>18.030904803276599</v>
      </c>
      <c r="AJ558">
        <v>23.195718654434199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-0.04</v>
      </c>
      <c r="AM558" t="s">
        <v>3165</v>
      </c>
      <c r="AN558">
        <v>-9.08</v>
      </c>
      <c r="AO558" t="s">
        <v>3165</v>
      </c>
      <c r="AQ558">
        <f>(Table2[[#This Row],[Sharpe Ratio]]-AVERAGE(Table2[Sharpe Ratio]))/_xlfn.STDEV.P(Table2[Sharpe Ratio])</f>
        <v>-0.71296376684109852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-1.8062948884380232</v>
      </c>
      <c r="AS558">
        <f>_xlfn.RANK.AVG(Table2[[#This Row],[1Y Return vs Nifty Z-Score]],Table2[1Y Return vs Nifty Z-Score])</f>
        <v>492</v>
      </c>
      <c r="AT558">
        <f>_xlfn.RANK.AVG(Table2[[#This Row],[6M Return vs Nifty Z-Score]],Table2[6M Return vs Nifty Z-Score])</f>
        <v>497</v>
      </c>
      <c r="AU558">
        <f>_xlfn.RANK.AVG(Table2[[#This Row],[Sharpe Ratio Z-Score]],Table2[Sharpe Ratio Z-Score])</f>
        <v>533.5</v>
      </c>
      <c r="AV558">
        <f>(Table2[[#This Row],[Rank 1Y]]+Table2[[#This Row],[Rank 6M]]+Table2[[#This Row],[Rank Sharpe]])/3</f>
        <v>507.5</v>
      </c>
    </row>
    <row r="559" spans="1:48" x14ac:dyDescent="0.3">
      <c r="A559" t="s">
        <v>1861</v>
      </c>
      <c r="B559" t="s">
        <v>1862</v>
      </c>
      <c r="C559" t="s">
        <v>3131</v>
      </c>
      <c r="D559" t="s">
        <v>1863</v>
      </c>
      <c r="E559">
        <v>3915.0506707599998</v>
      </c>
      <c r="F559">
        <v>57.98</v>
      </c>
      <c r="G559">
        <v>-26.935182816583801</v>
      </c>
      <c r="H559">
        <f>(Table2[[#This Row],[1Y Return vs Nifty]]-AVERAGE(Table2[1Y Return vs Nifty]))/_xlfn.STDEV.P(Table2[1Y Return vs Nifty])</f>
        <v>-0.86684092283460701</v>
      </c>
      <c r="I559">
        <v>-8.2831664834197998</v>
      </c>
      <c r="J559">
        <f>(Table2[[#This Row],[1M Return vs Nifty]]-AVERAGE(Table2[1M Return vs Nifty]))/_xlfn.STDEV.P(Table2[1M Return vs Nifty])</f>
        <v>-0.77206493637233375</v>
      </c>
      <c r="K559">
        <v>-11.4690848103892</v>
      </c>
      <c r="L559">
        <f>(Table2[[#This Row],[6M Return vs Nifty]]-AVERAGE(Table2[6M Return vs Nifty]))/_xlfn.STDEV.P(Table2[6M Return vs Nifty])</f>
        <v>-0.54789610896970187</v>
      </c>
      <c r="M559">
        <v>-6.1462373399690904</v>
      </c>
      <c r="N559">
        <f>(Table2[[#This Row],[1W Return vs Nifty]]-AVERAGE(Table2[1W Return vs Nifty]))/_xlfn.STDEV.P(Table2[1W Return vs Nifty])</f>
        <v>-0.38872367624506171</v>
      </c>
      <c r="O559">
        <v>62.53</v>
      </c>
      <c r="P559">
        <v>65.462016982917007</v>
      </c>
      <c r="Q559">
        <v>64.557673483686301</v>
      </c>
      <c r="R559">
        <v>25.4362026471482</v>
      </c>
      <c r="S559" s="1">
        <f>(Table2[[#This Row],[Close Price]]-Table2[[#This Row],[20D EMA]])/Table2[[#This Row],[20D EMA]]</f>
        <v>-7.2765072765072839E-2</v>
      </c>
      <c r="T559" s="1">
        <f>(Table2[[#This Row],[Close Price]]-Table2[[#This Row],[50D EMA]])/Table2[[#This Row],[50D EMA]]</f>
        <v>-0.11429554614654663</v>
      </c>
      <c r="U559" s="1">
        <f>(Table2[[#This Row],[Close Price]]-Table2[[#This Row],[200D EMA]])/Table2[[#This Row],[200D EMA]]</f>
        <v>-0.10188832912865857</v>
      </c>
      <c r="V559">
        <v>0.49304424541813302</v>
      </c>
      <c r="W559">
        <v>56.5</v>
      </c>
      <c r="X559">
        <v>59.96</v>
      </c>
      <c r="Y559">
        <v>56.5</v>
      </c>
      <c r="Z559">
        <v>62.54</v>
      </c>
      <c r="AA559">
        <v>56.5</v>
      </c>
      <c r="AB559">
        <v>66.64</v>
      </c>
      <c r="AC559" s="1">
        <f>(Table2[[#This Row],[Close Price]]/Table2[[#This Row],[Day Low]])-1</f>
        <v>2.6194690265486598E-2</v>
      </c>
      <c r="AD559" s="1">
        <f>(Table2[[#This Row],[Day High]]/Table2[[#This Row],[Close Price]])-1</f>
        <v>3.4149706795446821E-2</v>
      </c>
      <c r="AE559" s="1">
        <f>(Table2[[#This Row],[Close Price]]/Table2[[#This Row],[Current Week Low]])-1</f>
        <v>2.6194690265486598E-2</v>
      </c>
      <c r="AF559" s="1">
        <f>(Table2[[#This Row],[Current Week High]]/Table2[[#This Row],[Close Price]])-1</f>
        <v>7.8647809589513562E-2</v>
      </c>
      <c r="AG559" s="1">
        <f>(Table2[[#This Row],[Close Price]]/Table2[[#This Row],[Current Month Low]])-1</f>
        <v>2.6194690265486598E-2</v>
      </c>
      <c r="AH559" s="1">
        <f>(Table2[[#This Row],[Current Month High]]/Table2[[#This Row],[Close Price]])-1</f>
        <v>0.14936184891341853</v>
      </c>
      <c r="AI559">
        <v>45.205243187305904</v>
      </c>
      <c r="AJ559">
        <v>32.981651376146701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-0.14000000000000001</v>
      </c>
      <c r="AM559" t="s">
        <v>3165</v>
      </c>
      <c r="AN559">
        <v>-3.88</v>
      </c>
      <c r="AO559" t="s">
        <v>3165</v>
      </c>
      <c r="AP559">
        <v>3.2450672453342003E-2</v>
      </c>
      <c r="AQ559">
        <f>(Table2[[#This Row],[Sharpe Ratio]]-AVERAGE(Table2[Sharpe Ratio]))/_xlfn.STDEV.P(Table2[Sharpe Ratio])</f>
        <v>-0.3311635724823177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611</v>
      </c>
      <c r="AT559">
        <f>_xlfn.RANK.AVG(Table2[[#This Row],[6M Return vs Nifty Z-Score]],Table2[6M Return vs Nifty Z-Score])</f>
        <v>502</v>
      </c>
      <c r="AU559">
        <f>_xlfn.RANK.AVG(Table2[[#This Row],[Sharpe Ratio Z-Score]],Table2[Sharpe Ratio Z-Score])</f>
        <v>421</v>
      </c>
      <c r="AV559">
        <f>(Table2[[#This Row],[Rank 1Y]]+Table2[[#This Row],[Rank 6M]]+Table2[[#This Row],[Rank Sharpe]])/3</f>
        <v>511.33333333333331</v>
      </c>
    </row>
    <row r="560" spans="1:48" x14ac:dyDescent="0.3">
      <c r="A560" t="s">
        <v>1726</v>
      </c>
      <c r="B560" t="s">
        <v>1727</v>
      </c>
      <c r="C560" t="s">
        <v>3134</v>
      </c>
      <c r="D560" t="s">
        <v>265</v>
      </c>
      <c r="E560">
        <v>4639.9167440000001</v>
      </c>
      <c r="F560">
        <v>278</v>
      </c>
      <c r="G560">
        <v>0.12511076804111801</v>
      </c>
      <c r="H560">
        <f>(Table2[[#This Row],[1Y Return vs Nifty]]-AVERAGE(Table2[1Y Return vs Nifty]))/_xlfn.STDEV.P(Table2[1Y Return vs Nifty])</f>
        <v>-0.40362718721083318</v>
      </c>
      <c r="I560">
        <v>6.9710003217025802</v>
      </c>
      <c r="J560">
        <f>(Table2[[#This Row],[1M Return vs Nifty]]-AVERAGE(Table2[1M Return vs Nifty]))/_xlfn.STDEV.P(Table2[1M Return vs Nifty])</f>
        <v>0.98262649281323633</v>
      </c>
      <c r="K560">
        <v>-9.2071309975542004</v>
      </c>
      <c r="L560">
        <f>(Table2[[#This Row],[6M Return vs Nifty]]-AVERAGE(Table2[6M Return vs Nifty]))/_xlfn.STDEV.P(Table2[6M Return vs Nifty])</f>
        <v>-0.47004686502067505</v>
      </c>
      <c r="M560">
        <v>-5.3543367786218603</v>
      </c>
      <c r="N560">
        <f>(Table2[[#This Row],[1W Return vs Nifty]]-AVERAGE(Table2[1W Return vs Nifty]))/_xlfn.STDEV.P(Table2[1W Return vs Nifty])</f>
        <v>-0.23277979394948325</v>
      </c>
      <c r="O560">
        <v>287.29000000000002</v>
      </c>
      <c r="P560">
        <v>287.20671183070903</v>
      </c>
      <c r="Q560">
        <v>275.00163749055503</v>
      </c>
      <c r="R560">
        <v>37.3325541282207</v>
      </c>
      <c r="S560" s="1">
        <f>(Table2[[#This Row],[Close Price]]-Table2[[#This Row],[20D EMA]])/Table2[[#This Row],[20D EMA]]</f>
        <v>-3.2336663301890146E-2</v>
      </c>
      <c r="T560" s="1">
        <f>(Table2[[#This Row],[Close Price]]-Table2[[#This Row],[50D EMA]])/Table2[[#This Row],[50D EMA]]</f>
        <v>-3.2056046921827598E-2</v>
      </c>
      <c r="U560" s="1">
        <f>(Table2[[#This Row],[Close Price]]-Table2[[#This Row],[200D EMA]])/Table2[[#This Row],[200D EMA]]</f>
        <v>1.0903071475521497E-2</v>
      </c>
      <c r="V560">
        <v>0.58437163971676898</v>
      </c>
      <c r="W560">
        <v>271.10000000000002</v>
      </c>
      <c r="X560">
        <v>281.85000000000002</v>
      </c>
      <c r="Y560">
        <v>271.10000000000002</v>
      </c>
      <c r="Z560">
        <v>297.85000000000002</v>
      </c>
      <c r="AA560">
        <v>267.89999999999998</v>
      </c>
      <c r="AB560">
        <v>306.55</v>
      </c>
      <c r="AC560" s="1">
        <f>(Table2[[#This Row],[Close Price]]/Table2[[#This Row],[Day Low]])-1</f>
        <v>2.5451862781261436E-2</v>
      </c>
      <c r="AD560" s="1">
        <f>(Table2[[#This Row],[Day High]]/Table2[[#This Row],[Close Price]])-1</f>
        <v>1.3848920863309466E-2</v>
      </c>
      <c r="AE560" s="1">
        <f>(Table2[[#This Row],[Close Price]]/Table2[[#This Row],[Current Week Low]])-1</f>
        <v>2.5451862781261436E-2</v>
      </c>
      <c r="AF560" s="1">
        <f>(Table2[[#This Row],[Current Week High]]/Table2[[#This Row],[Close Price]])-1</f>
        <v>7.1402877697841705E-2</v>
      </c>
      <c r="AG560" s="1">
        <f>(Table2[[#This Row],[Close Price]]/Table2[[#This Row],[Current Month Low]])-1</f>
        <v>3.7700634565136282E-2</v>
      </c>
      <c r="AH560" s="1">
        <f>(Table2[[#This Row],[Current Month High]]/Table2[[#This Row],[Close Price]])-1</f>
        <v>0.10269784172661867</v>
      </c>
      <c r="AI560">
        <v>20.863309352517899</v>
      </c>
      <c r="AJ560">
        <v>32.192106514503003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-0.04</v>
      </c>
      <c r="AM560" t="s">
        <v>3165</v>
      </c>
      <c r="AN560">
        <v>1.66</v>
      </c>
      <c r="AO560" t="s">
        <v>3166</v>
      </c>
      <c r="AP560">
        <v>-2.1963435849987001E-2</v>
      </c>
      <c r="AQ560">
        <f>(Table2[[#This Row],[Sharpe Ratio]]-AVERAGE(Table2[Sharpe Ratio]))/_xlfn.STDEV.P(Table2[Sharpe Ratio])</f>
        <v>-0.97137579476959945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-1.0952031481373545</v>
      </c>
      <c r="AS560">
        <f>_xlfn.RANK.AVG(Table2[[#This Row],[1Y Return vs Nifty Z-Score]],Table2[1Y Return vs Nifty Z-Score])</f>
        <v>439</v>
      </c>
      <c r="AT560">
        <f>_xlfn.RANK.AVG(Table2[[#This Row],[6M Return vs Nifty Z-Score]],Table2[6M Return vs Nifty Z-Score])</f>
        <v>481</v>
      </c>
      <c r="AU560">
        <f>_xlfn.RANK.AVG(Table2[[#This Row],[Sharpe Ratio Z-Score]],Table2[Sharpe Ratio Z-Score])</f>
        <v>616</v>
      </c>
      <c r="AV560">
        <f>(Table2[[#This Row],[Rank 1Y]]+Table2[[#This Row],[Rank 6M]]+Table2[[#This Row],[Rank Sharpe]])/3</f>
        <v>512</v>
      </c>
    </row>
    <row r="561" spans="1:48" x14ac:dyDescent="0.3">
      <c r="A561" t="s">
        <v>537</v>
      </c>
      <c r="B561" t="s">
        <v>538</v>
      </c>
      <c r="C561" t="s">
        <v>3118</v>
      </c>
      <c r="D561" t="s">
        <v>188</v>
      </c>
      <c r="E561">
        <v>37324.512577499998</v>
      </c>
      <c r="F561">
        <v>542.20000000000005</v>
      </c>
      <c r="G561">
        <v>6.5555267557975201</v>
      </c>
      <c r="H561">
        <f>(Table2[[#This Row],[1Y Return vs Nifty]]-AVERAGE(Table2[1Y Return vs Nifty]))/_xlfn.STDEV.P(Table2[1Y Return vs Nifty])</f>
        <v>-0.2935523647781641</v>
      </c>
      <c r="I561">
        <v>-6.9133201730218703</v>
      </c>
      <c r="J561">
        <f>(Table2[[#This Row],[1M Return vs Nifty]]-AVERAGE(Table2[1M Return vs Nifty]))/_xlfn.STDEV.P(Table2[1M Return vs Nifty])</f>
        <v>-0.6144911002615624</v>
      </c>
      <c r="K561">
        <v>-9.2246683834840297</v>
      </c>
      <c r="L561">
        <f>(Table2[[#This Row],[6M Return vs Nifty]]-AVERAGE(Table2[6M Return vs Nifty]))/_xlfn.STDEV.P(Table2[6M Return vs Nifty])</f>
        <v>-0.47065044597256389</v>
      </c>
      <c r="M561">
        <v>-6.0698769139769402</v>
      </c>
      <c r="N561">
        <f>(Table2[[#This Row],[1W Return vs Nifty]]-AVERAGE(Table2[1W Return vs Nifty]))/_xlfn.STDEV.P(Table2[1W Return vs Nifty])</f>
        <v>-0.37368650887306037</v>
      </c>
      <c r="O561">
        <v>583.74</v>
      </c>
      <c r="P561">
        <v>603.09028193060499</v>
      </c>
      <c r="Q561">
        <v>579.30607572142003</v>
      </c>
      <c r="R561">
        <v>20.342382854480601</v>
      </c>
      <c r="S561" s="1">
        <f>(Table2[[#This Row],[Close Price]]-Table2[[#This Row],[20D EMA]])/Table2[[#This Row],[20D EMA]]</f>
        <v>-7.1161818617877765E-2</v>
      </c>
      <c r="T561" s="1">
        <f>(Table2[[#This Row],[Close Price]]-Table2[[#This Row],[50D EMA]])/Table2[[#This Row],[50D EMA]]</f>
        <v>-0.10096379224630141</v>
      </c>
      <c r="U561" s="1">
        <f>(Table2[[#This Row],[Close Price]]-Table2[[#This Row],[200D EMA]])/Table2[[#This Row],[200D EMA]]</f>
        <v>-6.4052626541524077E-2</v>
      </c>
      <c r="V561">
        <v>0.52920510441978097</v>
      </c>
      <c r="W561">
        <v>532.45000000000005</v>
      </c>
      <c r="X561">
        <v>546.9</v>
      </c>
      <c r="Y561">
        <v>532.45000000000005</v>
      </c>
      <c r="Z561">
        <v>571</v>
      </c>
      <c r="AA561">
        <v>532.45000000000005</v>
      </c>
      <c r="AB561">
        <v>627</v>
      </c>
      <c r="AC561" s="1">
        <f>(Table2[[#This Row],[Close Price]]/Table2[[#This Row],[Day Low]])-1</f>
        <v>1.8311578551976737E-2</v>
      </c>
      <c r="AD561" s="1">
        <f>(Table2[[#This Row],[Day High]]/Table2[[#This Row],[Close Price]])-1</f>
        <v>8.6683880486904119E-3</v>
      </c>
      <c r="AE561" s="1">
        <f>(Table2[[#This Row],[Close Price]]/Table2[[#This Row],[Current Week Low]])-1</f>
        <v>1.8311578551976737E-2</v>
      </c>
      <c r="AF561" s="1">
        <f>(Table2[[#This Row],[Current Week High]]/Table2[[#This Row],[Close Price]])-1</f>
        <v>5.3116931021763181E-2</v>
      </c>
      <c r="AG561" s="1">
        <f>(Table2[[#This Row],[Close Price]]/Table2[[#This Row],[Current Month Low]])-1</f>
        <v>1.8311578551976737E-2</v>
      </c>
      <c r="AH561" s="1">
        <f>(Table2[[#This Row],[Current Month High]]/Table2[[#This Row],[Close Price]])-1</f>
        <v>0.15639985245296928</v>
      </c>
      <c r="AI561">
        <v>27.2500922168941</v>
      </c>
      <c r="AJ561">
        <v>36.557108676489101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</v>
      </c>
      <c r="AM561" t="s">
        <v>3165</v>
      </c>
      <c r="AN561">
        <v>-9.0500000000000007</v>
      </c>
      <c r="AO561" t="s">
        <v>3165</v>
      </c>
      <c r="AP561">
        <v>-5.1076577712398999E-2</v>
      </c>
      <c r="AQ561">
        <f>(Table2[[#This Row],[Sharpe Ratio]]-AVERAGE(Table2[Sharpe Ratio]))/_xlfn.STDEV.P(Table2[Sharpe Ratio])</f>
        <v>-1.3139080870493829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396</v>
      </c>
      <c r="AT561">
        <f>_xlfn.RANK.AVG(Table2[[#This Row],[6M Return vs Nifty Z-Score]],Table2[6M Return vs Nifty Z-Score])</f>
        <v>482</v>
      </c>
      <c r="AU561">
        <f>_xlfn.RANK.AVG(Table2[[#This Row],[Sharpe Ratio Z-Score]],Table2[Sharpe Ratio Z-Score])</f>
        <v>663</v>
      </c>
      <c r="AV561">
        <f>(Table2[[#This Row],[Rank 1Y]]+Table2[[#This Row],[Rank 6M]]+Table2[[#This Row],[Rank Sharpe]])/3</f>
        <v>513.66666666666663</v>
      </c>
    </row>
    <row r="562" spans="1:48" x14ac:dyDescent="0.3">
      <c r="A562" t="s">
        <v>1910</v>
      </c>
      <c r="B562" t="s">
        <v>1911</v>
      </c>
      <c r="C562" t="s">
        <v>3139</v>
      </c>
      <c r="D562" t="s">
        <v>1382</v>
      </c>
      <c r="E562">
        <v>3697.7481143800001</v>
      </c>
      <c r="F562">
        <v>559.85</v>
      </c>
      <c r="G562">
        <v>-47.865422197224298</v>
      </c>
      <c r="H562">
        <f>(Table2[[#This Row],[1Y Return vs Nifty]]-AVERAGE(Table2[1Y Return vs Nifty]))/_xlfn.STDEV.P(Table2[1Y Return vs Nifty])</f>
        <v>-1.2251213805349956</v>
      </c>
      <c r="I562">
        <v>-4.6089325199296498</v>
      </c>
      <c r="J562">
        <f>(Table2[[#This Row],[1M Return vs Nifty]]-AVERAGE(Table2[1M Return vs Nifty]))/_xlfn.STDEV.P(Table2[1M Return vs Nifty])</f>
        <v>-0.34941669036038325</v>
      </c>
      <c r="K562">
        <v>-18.299320492655799</v>
      </c>
      <c r="L562">
        <f>(Table2[[#This Row],[6M Return vs Nifty]]-AVERAGE(Table2[6M Return vs Nifty]))/_xlfn.STDEV.P(Table2[6M Return vs Nifty])</f>
        <v>-0.7829710609165248</v>
      </c>
      <c r="M562">
        <v>-7.1347617625239899</v>
      </c>
      <c r="N562">
        <f>(Table2[[#This Row],[1W Return vs Nifty]]-AVERAGE(Table2[1W Return vs Nifty]))/_xlfn.STDEV.P(Table2[1W Return vs Nifty])</f>
        <v>-0.58338743041004049</v>
      </c>
      <c r="O562">
        <v>600.77</v>
      </c>
      <c r="P562">
        <v>610.75988199144297</v>
      </c>
      <c r="Q562">
        <v>628.02780382446895</v>
      </c>
      <c r="R562">
        <v>18.9823668040518</v>
      </c>
      <c r="S562" s="1">
        <f>(Table2[[#This Row],[Close Price]]-Table2[[#This Row],[20D EMA]])/Table2[[#This Row],[20D EMA]]</f>
        <v>-6.8112588844316396E-2</v>
      </c>
      <c r="T562" s="1">
        <f>(Table2[[#This Row],[Close Price]]-Table2[[#This Row],[50D EMA]])/Table2[[#This Row],[50D EMA]]</f>
        <v>-8.3354986947482931E-2</v>
      </c>
      <c r="U562" s="1">
        <f>(Table2[[#This Row],[Close Price]]-Table2[[#This Row],[200D EMA]])/Table2[[#This Row],[200D EMA]]</f>
        <v>-0.10855857560650981</v>
      </c>
      <c r="V562">
        <v>0.87754051447161496</v>
      </c>
      <c r="W562">
        <v>555.1</v>
      </c>
      <c r="X562">
        <v>571.75</v>
      </c>
      <c r="Y562">
        <v>555.1</v>
      </c>
      <c r="Z562">
        <v>606.79999999999995</v>
      </c>
      <c r="AA562">
        <v>555.1</v>
      </c>
      <c r="AB562">
        <v>629.95000000000005</v>
      </c>
      <c r="AC562" s="1">
        <f>(Table2[[#This Row],[Close Price]]/Table2[[#This Row],[Day Low]])-1</f>
        <v>8.5570167537381003E-3</v>
      </c>
      <c r="AD562" s="1">
        <f>(Table2[[#This Row],[Day High]]/Table2[[#This Row],[Close Price]])-1</f>
        <v>2.1255693489327543E-2</v>
      </c>
      <c r="AE562" s="1">
        <f>(Table2[[#This Row],[Close Price]]/Table2[[#This Row],[Current Week Low]])-1</f>
        <v>8.5570167537381003E-3</v>
      </c>
      <c r="AF562" s="1">
        <f>(Table2[[#This Row],[Current Week High]]/Table2[[#This Row],[Close Price]])-1</f>
        <v>8.3861748682682702E-2</v>
      </c>
      <c r="AG562" s="1">
        <f>(Table2[[#This Row],[Close Price]]/Table2[[#This Row],[Current Month Low]])-1</f>
        <v>8.5570167537381003E-3</v>
      </c>
      <c r="AH562" s="1">
        <f>(Table2[[#This Row],[Current Month High]]/Table2[[#This Row],[Close Price]])-1</f>
        <v>0.12521211038671076</v>
      </c>
      <c r="AI562">
        <v>45.574707510940399</v>
      </c>
      <c r="AJ562">
        <v>1.49564902102972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-0.08</v>
      </c>
      <c r="AM562" t="s">
        <v>3165</v>
      </c>
      <c r="AN562">
        <v>-5.32</v>
      </c>
      <c r="AO562" t="s">
        <v>3165</v>
      </c>
      <c r="AP562">
        <v>9.1516393372602006E-2</v>
      </c>
      <c r="AQ562">
        <f>(Table2[[#This Row],[Sharpe Ratio]]-AVERAGE(Table2[Sharpe Ratio]))/_xlfn.STDEV.P(Table2[Sharpe Ratio])</f>
        <v>0.36377745714779336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704</v>
      </c>
      <c r="AT562">
        <f>_xlfn.RANK.AVG(Table2[[#This Row],[6M Return vs Nifty Z-Score]],Table2[6M Return vs Nifty Z-Score])</f>
        <v>588</v>
      </c>
      <c r="AU562">
        <f>_xlfn.RANK.AVG(Table2[[#This Row],[Sharpe Ratio Z-Score]],Table2[Sharpe Ratio Z-Score])</f>
        <v>250</v>
      </c>
      <c r="AV562">
        <f>(Table2[[#This Row],[Rank 1Y]]+Table2[[#This Row],[Rank 6M]]+Table2[[#This Row],[Rank Sharpe]])/3</f>
        <v>514</v>
      </c>
    </row>
    <row r="563" spans="1:48" x14ac:dyDescent="0.3">
      <c r="A563" t="s">
        <v>374</v>
      </c>
      <c r="B563" t="s">
        <v>375</v>
      </c>
      <c r="C563" t="s">
        <v>3120</v>
      </c>
      <c r="D563" t="s">
        <v>24</v>
      </c>
      <c r="E563">
        <v>62759.496113314002</v>
      </c>
      <c r="F563">
        <v>20.02</v>
      </c>
      <c r="G563">
        <v>-4.2821591886514403</v>
      </c>
      <c r="H563">
        <f>(Table2[[#This Row],[1Y Return vs Nifty]]-AVERAGE(Table2[1Y Return vs Nifty]))/_xlfn.STDEV.P(Table2[1Y Return vs Nifty])</f>
        <v>-0.47907012260093296</v>
      </c>
      <c r="I563">
        <v>-7.4502803612774899</v>
      </c>
      <c r="J563">
        <f>(Table2[[#This Row],[1M Return vs Nifty]]-AVERAGE(Table2[1M Return vs Nifty]))/_xlfn.STDEV.P(Table2[1M Return vs Nifty])</f>
        <v>-0.67625779340075198</v>
      </c>
      <c r="K563">
        <v>-31.192432903312099</v>
      </c>
      <c r="L563">
        <f>(Table2[[#This Row],[6M Return vs Nifty]]-AVERAGE(Table2[6M Return vs Nifty]))/_xlfn.STDEV.P(Table2[6M Return vs Nifty])</f>
        <v>-1.2267109143229062</v>
      </c>
      <c r="M563">
        <v>-3.5928127899106701</v>
      </c>
      <c r="N563">
        <f>(Table2[[#This Row],[1W Return vs Nifty]]-AVERAGE(Table2[1W Return vs Nifty]))/_xlfn.STDEV.P(Table2[1W Return vs Nifty])</f>
        <v>0.1141057911409996</v>
      </c>
      <c r="O563">
        <v>21.43</v>
      </c>
      <c r="P563">
        <v>22.4692799126293</v>
      </c>
      <c r="Q563">
        <v>22.844027244994301</v>
      </c>
      <c r="R563">
        <v>15.6567383821078</v>
      </c>
      <c r="S563" s="1">
        <f>(Table2[[#This Row],[Close Price]]-Table2[[#This Row],[20D EMA]])/Table2[[#This Row],[20D EMA]]</f>
        <v>-6.5795613625758295E-2</v>
      </c>
      <c r="T563" s="1">
        <f>(Table2[[#This Row],[Close Price]]-Table2[[#This Row],[50D EMA]])/Table2[[#This Row],[50D EMA]]</f>
        <v>-0.10900571456465033</v>
      </c>
      <c r="U563" s="1">
        <f>(Table2[[#This Row],[Close Price]]-Table2[[#This Row],[200D EMA]])/Table2[[#This Row],[200D EMA]]</f>
        <v>-0.12362212733803829</v>
      </c>
      <c r="V563">
        <v>0.51091470314707699</v>
      </c>
      <c r="W563">
        <v>19.3</v>
      </c>
      <c r="X563">
        <v>20.260000000000002</v>
      </c>
      <c r="Y563">
        <v>19.3</v>
      </c>
      <c r="Z563">
        <v>21.52</v>
      </c>
      <c r="AA563">
        <v>19.3</v>
      </c>
      <c r="AB563">
        <v>22.58</v>
      </c>
      <c r="AC563" s="1">
        <f>(Table2[[#This Row],[Close Price]]/Table2[[#This Row],[Day Low]])-1</f>
        <v>3.730569948186524E-2</v>
      </c>
      <c r="AD563" s="1">
        <f>(Table2[[#This Row],[Day High]]/Table2[[#This Row],[Close Price]])-1</f>
        <v>1.1988011988012026E-2</v>
      </c>
      <c r="AE563" s="1">
        <f>(Table2[[#This Row],[Close Price]]/Table2[[#This Row],[Current Week Low]])-1</f>
        <v>3.730569948186524E-2</v>
      </c>
      <c r="AF563" s="1">
        <f>(Table2[[#This Row],[Current Week High]]/Table2[[#This Row],[Close Price]])-1</f>
        <v>7.4925074925074941E-2</v>
      </c>
      <c r="AG563" s="1">
        <f>(Table2[[#This Row],[Close Price]]/Table2[[#This Row],[Current Month Low]])-1</f>
        <v>3.730569948186524E-2</v>
      </c>
      <c r="AH563" s="1">
        <f>(Table2[[#This Row],[Current Month High]]/Table2[[#This Row],[Close Price]])-1</f>
        <v>0.12787212787212776</v>
      </c>
      <c r="AI563">
        <v>64.085914085913998</v>
      </c>
      <c r="AJ563">
        <v>27.5159235668789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-0.17</v>
      </c>
      <c r="AM563" t="s">
        <v>3165</v>
      </c>
      <c r="AN563">
        <v>-5.83</v>
      </c>
      <c r="AO563" t="s">
        <v>3165</v>
      </c>
      <c r="AP563">
        <v>4.4152909282108001E-2</v>
      </c>
      <c r="AQ563">
        <f>(Table2[[#This Row],[Sharpe Ratio]]-AVERAGE(Table2[Sharpe Ratio]))/_xlfn.STDEV.P(Table2[Sharpe Ratio])</f>
        <v>-0.19348025322046361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469</v>
      </c>
      <c r="AT563">
        <f>_xlfn.RANK.AVG(Table2[[#This Row],[6M Return vs Nifty Z-Score]],Table2[6M Return vs Nifty Z-Score])</f>
        <v>686</v>
      </c>
      <c r="AU563">
        <f>_xlfn.RANK.AVG(Table2[[#This Row],[Sharpe Ratio Z-Score]],Table2[Sharpe Ratio Z-Score])</f>
        <v>392</v>
      </c>
      <c r="AV563">
        <f>(Table2[[#This Row],[Rank 1Y]]+Table2[[#This Row],[Rank 6M]]+Table2[[#This Row],[Rank Sharpe]])/3</f>
        <v>515.66666666666663</v>
      </c>
    </row>
    <row r="564" spans="1:48" x14ac:dyDescent="0.3">
      <c r="A564" t="s">
        <v>715</v>
      </c>
      <c r="B564" t="s">
        <v>716</v>
      </c>
      <c r="C564" t="s">
        <v>3124</v>
      </c>
      <c r="D564" t="s">
        <v>51</v>
      </c>
      <c r="E564">
        <v>24232.51536773</v>
      </c>
      <c r="F564">
        <v>449.45</v>
      </c>
      <c r="G564">
        <v>-2.7082229430309899</v>
      </c>
      <c r="H564">
        <f>(Table2[[#This Row],[1Y Return vs Nifty]]-AVERAGE(Table2[1Y Return vs Nifty]))/_xlfn.STDEV.P(Table2[1Y Return vs Nifty])</f>
        <v>-0.45212773612284429</v>
      </c>
      <c r="I564">
        <v>1.45606550571676</v>
      </c>
      <c r="J564">
        <f>(Table2[[#This Row],[1M Return vs Nifty]]-AVERAGE(Table2[1M Return vs Nifty]))/_xlfn.STDEV.P(Table2[1M Return vs Nifty])</f>
        <v>0.34824187005705537</v>
      </c>
      <c r="K564">
        <v>-5.4680054900806603</v>
      </c>
      <c r="L564">
        <f>(Table2[[#This Row],[6M Return vs Nifty]]-AVERAGE(Table2[6M Return vs Nifty]))/_xlfn.STDEV.P(Table2[6M Return vs Nifty])</f>
        <v>-0.3413580774178443</v>
      </c>
      <c r="M564">
        <v>-4.2510810132039198</v>
      </c>
      <c r="N564">
        <f>(Table2[[#This Row],[1W Return vs Nifty]]-AVERAGE(Table2[1W Return vs Nifty]))/_xlfn.STDEV.P(Table2[1W Return vs Nifty])</f>
        <v>-1.5522734639462845E-2</v>
      </c>
      <c r="O564">
        <v>464.7</v>
      </c>
      <c r="P564">
        <v>463.24606538187197</v>
      </c>
      <c r="Q564">
        <v>438.84272342184101</v>
      </c>
      <c r="R564">
        <v>36.882213197154996</v>
      </c>
      <c r="S564" s="1">
        <f>(Table2[[#This Row],[Close Price]]-Table2[[#This Row],[20D EMA]])/Table2[[#This Row],[20D EMA]]</f>
        <v>-3.2816871099634173E-2</v>
      </c>
      <c r="T564" s="1">
        <f>(Table2[[#This Row],[Close Price]]-Table2[[#This Row],[50D EMA]])/Table2[[#This Row],[50D EMA]]</f>
        <v>-2.9781289929574132E-2</v>
      </c>
      <c r="U564" s="1">
        <f>(Table2[[#This Row],[Close Price]]-Table2[[#This Row],[200D EMA]])/Table2[[#This Row],[200D EMA]]</f>
        <v>2.417102075989681E-2</v>
      </c>
      <c r="V564">
        <v>0.89685242852640601</v>
      </c>
      <c r="W564">
        <v>444</v>
      </c>
      <c r="X564">
        <v>462.55</v>
      </c>
      <c r="Y564">
        <v>444</v>
      </c>
      <c r="Z564">
        <v>478.8</v>
      </c>
      <c r="AA564">
        <v>427.05</v>
      </c>
      <c r="AB564">
        <v>487.3</v>
      </c>
      <c r="AC564" s="1">
        <f>(Table2[[#This Row],[Close Price]]/Table2[[#This Row],[Day Low]])-1</f>
        <v>1.2274774774774677E-2</v>
      </c>
      <c r="AD564" s="1">
        <f>(Table2[[#This Row],[Day High]]/Table2[[#This Row],[Close Price]])-1</f>
        <v>2.914673489820907E-2</v>
      </c>
      <c r="AE564" s="1">
        <f>(Table2[[#This Row],[Close Price]]/Table2[[#This Row],[Current Week Low]])-1</f>
        <v>1.2274774774774677E-2</v>
      </c>
      <c r="AF564" s="1">
        <f>(Table2[[#This Row],[Current Week High]]/Table2[[#This Row],[Close Price]])-1</f>
        <v>6.530203582155969E-2</v>
      </c>
      <c r="AG564" s="1">
        <f>(Table2[[#This Row],[Close Price]]/Table2[[#This Row],[Current Month Low]])-1</f>
        <v>5.2452874370682467E-2</v>
      </c>
      <c r="AH564" s="1">
        <f>(Table2[[#This Row],[Current Month High]]/Table2[[#This Row],[Close Price]])-1</f>
        <v>8.4214039381466321E-2</v>
      </c>
      <c r="AI564">
        <v>15.2519746356658</v>
      </c>
      <c r="AJ564">
        <v>28.634802518603301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0.01</v>
      </c>
      <c r="AM564" t="s">
        <v>3166</v>
      </c>
      <c r="AN564">
        <v>4.21</v>
      </c>
      <c r="AO564" t="s">
        <v>3166</v>
      </c>
      <c r="AP564">
        <v>-5.0192040505254998E-2</v>
      </c>
      <c r="AQ564">
        <f>(Table2[[#This Row],[Sharpe Ratio]]-AVERAGE(Table2[Sharpe Ratio]))/_xlfn.STDEV.P(Table2[Sharpe Ratio])</f>
        <v>-1.3035010152671038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-1.7642676933902002</v>
      </c>
      <c r="AS564">
        <f>_xlfn.RANK.AVG(Table2[[#This Row],[1Y Return vs Nifty Z-Score]],Table2[1Y Return vs Nifty Z-Score])</f>
        <v>458</v>
      </c>
      <c r="AT564">
        <f>_xlfn.RANK.AVG(Table2[[#This Row],[6M Return vs Nifty Z-Score]],Table2[6M Return vs Nifty Z-Score])</f>
        <v>436</v>
      </c>
      <c r="AU564">
        <f>_xlfn.RANK.AVG(Table2[[#This Row],[Sharpe Ratio Z-Score]],Table2[Sharpe Ratio Z-Score])</f>
        <v>660</v>
      </c>
      <c r="AV564">
        <f>(Table2[[#This Row],[Rank 1Y]]+Table2[[#This Row],[Rank 6M]]+Table2[[#This Row],[Rank Sharpe]])/3</f>
        <v>518</v>
      </c>
    </row>
    <row r="565" spans="1:48" x14ac:dyDescent="0.3">
      <c r="A565" t="s">
        <v>811</v>
      </c>
      <c r="B565" t="s">
        <v>812</v>
      </c>
      <c r="C565" t="s">
        <v>3119</v>
      </c>
      <c r="D565" t="s">
        <v>268</v>
      </c>
      <c r="E565">
        <v>18959.03772308</v>
      </c>
      <c r="F565">
        <v>1722.7</v>
      </c>
      <c r="G565">
        <v>-19.901158802168901</v>
      </c>
      <c r="H565">
        <f>(Table2[[#This Row],[1Y Return vs Nifty]]-AVERAGE(Table2[1Y Return vs Nifty]))/_xlfn.STDEV.P(Table2[1Y Return vs Nifty])</f>
        <v>-0.74643363567805776</v>
      </c>
      <c r="I565">
        <v>-11.8072204336772</v>
      </c>
      <c r="J565">
        <f>(Table2[[#This Row],[1M Return vs Nifty]]-AVERAGE(Table2[1M Return vs Nifty]))/_xlfn.STDEV.P(Table2[1M Return vs Nifty])</f>
        <v>-1.1774379299617139</v>
      </c>
      <c r="K565">
        <v>-18.7627979292992</v>
      </c>
      <c r="L565">
        <f>(Table2[[#This Row],[6M Return vs Nifty]]-AVERAGE(Table2[6M Return vs Nifty]))/_xlfn.STDEV.P(Table2[6M Return vs Nifty])</f>
        <v>-0.79892247770734759</v>
      </c>
      <c r="M565">
        <v>-7.1921027360686596</v>
      </c>
      <c r="N565">
        <f>(Table2[[#This Row],[1W Return vs Nifty]]-AVERAGE(Table2[1W Return vs Nifty]))/_xlfn.STDEV.P(Table2[1W Return vs Nifty])</f>
        <v>-0.59467921938661505</v>
      </c>
      <c r="O565">
        <v>1853.41</v>
      </c>
      <c r="P565">
        <v>1892.22632440036</v>
      </c>
      <c r="Q565">
        <v>1864.85243674557</v>
      </c>
      <c r="R565">
        <v>24.472309523180002</v>
      </c>
      <c r="S565" s="1">
        <f>(Table2[[#This Row],[Close Price]]-Table2[[#This Row],[20D EMA]])/Table2[[#This Row],[20D EMA]]</f>
        <v>-7.0524061055028314E-2</v>
      </c>
      <c r="T565" s="1">
        <f>(Table2[[#This Row],[Close Price]]-Table2[[#This Row],[50D EMA]])/Table2[[#This Row],[50D EMA]]</f>
        <v>-8.9590934347709317E-2</v>
      </c>
      <c r="U565" s="1">
        <f>(Table2[[#This Row],[Close Price]]-Table2[[#This Row],[200D EMA]])/Table2[[#This Row],[200D EMA]]</f>
        <v>-7.622717698438701E-2</v>
      </c>
      <c r="V565">
        <v>0.436476064833412</v>
      </c>
      <c r="W565">
        <v>1695.1</v>
      </c>
      <c r="X565">
        <v>1759</v>
      </c>
      <c r="Y565">
        <v>1695.1</v>
      </c>
      <c r="Z565">
        <v>1844.95</v>
      </c>
      <c r="AA565">
        <v>1695.1</v>
      </c>
      <c r="AB565">
        <v>1936</v>
      </c>
      <c r="AC565" s="1">
        <f>(Table2[[#This Row],[Close Price]]/Table2[[#This Row],[Day Low]])-1</f>
        <v>1.6282225237449266E-2</v>
      </c>
      <c r="AD565" s="1">
        <f>(Table2[[#This Row],[Day High]]/Table2[[#This Row],[Close Price]])-1</f>
        <v>2.1071573692459378E-2</v>
      </c>
      <c r="AE565" s="1">
        <f>(Table2[[#This Row],[Close Price]]/Table2[[#This Row],[Current Week Low]])-1</f>
        <v>1.6282225237449266E-2</v>
      </c>
      <c r="AF565" s="1">
        <f>(Table2[[#This Row],[Current Week High]]/Table2[[#This Row],[Close Price]])-1</f>
        <v>7.0964184129564067E-2</v>
      </c>
      <c r="AG565" s="1">
        <f>(Table2[[#This Row],[Close Price]]/Table2[[#This Row],[Current Month Low]])-1</f>
        <v>1.6282225237449266E-2</v>
      </c>
      <c r="AH565" s="1">
        <f>(Table2[[#This Row],[Current Month High]]/Table2[[#This Row],[Close Price]])-1</f>
        <v>0.12381726359784051</v>
      </c>
      <c r="AI565">
        <v>42.738143611772102</v>
      </c>
      <c r="AJ565">
        <v>11.7113027689514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-0.08</v>
      </c>
      <c r="AM565" t="s">
        <v>3165</v>
      </c>
      <c r="AN565">
        <v>-6.45</v>
      </c>
      <c r="AO565" t="s">
        <v>3165</v>
      </c>
      <c r="AP565">
        <v>4.6139300301442997E-2</v>
      </c>
      <c r="AQ565">
        <f>(Table2[[#This Row],[Sharpe Ratio]]-AVERAGE(Table2[Sharpe Ratio]))/_xlfn.STDEV.P(Table2[Sharpe Ratio])</f>
        <v>-0.17010925903397697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576</v>
      </c>
      <c r="AT565">
        <f>_xlfn.RANK.AVG(Table2[[#This Row],[6M Return vs Nifty Z-Score]],Table2[6M Return vs Nifty Z-Score])</f>
        <v>593</v>
      </c>
      <c r="AU565">
        <f>_xlfn.RANK.AVG(Table2[[#This Row],[Sharpe Ratio Z-Score]],Table2[Sharpe Ratio Z-Score])</f>
        <v>385</v>
      </c>
      <c r="AV565">
        <f>(Table2[[#This Row],[Rank 1Y]]+Table2[[#This Row],[Rank 6M]]+Table2[[#This Row],[Rank Sharpe]])/3</f>
        <v>518</v>
      </c>
    </row>
    <row r="566" spans="1:48" x14ac:dyDescent="0.3">
      <c r="A566" t="s">
        <v>1564</v>
      </c>
      <c r="B566" t="s">
        <v>1565</v>
      </c>
      <c r="C566" t="s">
        <v>3134</v>
      </c>
      <c r="D566" t="s">
        <v>265</v>
      </c>
      <c r="E566">
        <v>6022.5624652799997</v>
      </c>
      <c r="F566">
        <v>820.1</v>
      </c>
      <c r="G566">
        <v>-13.3533745181083</v>
      </c>
      <c r="H566">
        <f>(Table2[[#This Row],[1Y Return vs Nifty]]-AVERAGE(Table2[1Y Return vs Nifty]))/_xlfn.STDEV.P(Table2[1Y Return vs Nifty])</f>
        <v>-0.63434972170302062</v>
      </c>
      <c r="I566">
        <v>6.1143407258082796</v>
      </c>
      <c r="J566">
        <f>(Table2[[#This Row],[1M Return vs Nifty]]-AVERAGE(Table2[1M Return vs Nifty]))/_xlfn.STDEV.P(Table2[1M Return vs Nifty])</f>
        <v>0.88408467995325524</v>
      </c>
      <c r="K566">
        <v>-6.93523093298381</v>
      </c>
      <c r="L566">
        <f>(Table2[[#This Row],[6M Return vs Nifty]]-AVERAGE(Table2[6M Return vs Nifty]))/_xlfn.STDEV.P(Table2[6M Return vs Nifty])</f>
        <v>-0.39185530277437208</v>
      </c>
      <c r="M566">
        <v>-2.3304718193669101</v>
      </c>
      <c r="N566">
        <f>(Table2[[#This Row],[1W Return vs Nifty]]-AVERAGE(Table2[1W Return vs Nifty]))/_xlfn.STDEV.P(Table2[1W Return vs Nifty])</f>
        <v>0.36269047630962936</v>
      </c>
      <c r="O566">
        <v>828.56</v>
      </c>
      <c r="P566">
        <v>812.85683635243197</v>
      </c>
      <c r="Q566">
        <v>780.48179795859005</v>
      </c>
      <c r="R566">
        <v>42.9081462753728</v>
      </c>
      <c r="S566" s="1">
        <f>(Table2[[#This Row],[Close Price]]-Table2[[#This Row],[20D EMA]])/Table2[[#This Row],[20D EMA]]</f>
        <v>-1.0210485661871105E-2</v>
      </c>
      <c r="T566" s="1">
        <f>(Table2[[#This Row],[Close Price]]-Table2[[#This Row],[50D EMA]])/Table2[[#This Row],[50D EMA]]</f>
        <v>8.9107494993467956E-3</v>
      </c>
      <c r="U566" s="1">
        <f>(Table2[[#This Row],[Close Price]]-Table2[[#This Row],[200D EMA]])/Table2[[#This Row],[200D EMA]]</f>
        <v>5.07612120424005E-2</v>
      </c>
      <c r="V566">
        <v>2.0768440164776298</v>
      </c>
      <c r="W566">
        <v>789</v>
      </c>
      <c r="X566">
        <v>824.2</v>
      </c>
      <c r="Y566">
        <v>789</v>
      </c>
      <c r="Z566">
        <v>835.9</v>
      </c>
      <c r="AA566">
        <v>775</v>
      </c>
      <c r="AB566">
        <v>900</v>
      </c>
      <c r="AC566" s="1">
        <f>(Table2[[#This Row],[Close Price]]/Table2[[#This Row],[Day Low]])-1</f>
        <v>3.9416983523447469E-2</v>
      </c>
      <c r="AD566" s="1">
        <f>(Table2[[#This Row],[Day High]]/Table2[[#This Row],[Close Price]])-1</f>
        <v>4.9993903182539157E-3</v>
      </c>
      <c r="AE566" s="1">
        <f>(Table2[[#This Row],[Close Price]]/Table2[[#This Row],[Current Week Low]])-1</f>
        <v>3.9416983523447469E-2</v>
      </c>
      <c r="AF566" s="1">
        <f>(Table2[[#This Row],[Current Week High]]/Table2[[#This Row],[Close Price]])-1</f>
        <v>1.9265943177661171E-2</v>
      </c>
      <c r="AG566" s="1">
        <f>(Table2[[#This Row],[Close Price]]/Table2[[#This Row],[Current Month Low]])-1</f>
        <v>5.8193548387096783E-2</v>
      </c>
      <c r="AH566" s="1">
        <f>(Table2[[#This Row],[Current Month High]]/Table2[[#This Row],[Close Price]])-1</f>
        <v>9.7427143031337593E-2</v>
      </c>
      <c r="AI566">
        <v>9.7427143031337593</v>
      </c>
      <c r="AJ566">
        <v>27.1472868217054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0.14000000000000001</v>
      </c>
      <c r="AM566" t="s">
        <v>3166</v>
      </c>
      <c r="AN566">
        <v>3.89</v>
      </c>
      <c r="AO566" t="s">
        <v>3166</v>
      </c>
      <c r="AP566">
        <v>-8.9109381823499997E-4</v>
      </c>
      <c r="AQ566">
        <f>(Table2[[#This Row],[Sharpe Ratio]]-AVERAGE(Table2[Sharpe Ratio]))/_xlfn.STDEV.P(Table2[Sharpe Ratio])</f>
        <v>-0.72344798079639339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-0.50287784901090138</v>
      </c>
      <c r="AS566">
        <f>_xlfn.RANK.AVG(Table2[[#This Row],[1Y Return vs Nifty Z-Score]],Table2[1Y Return vs Nifty Z-Score])</f>
        <v>541</v>
      </c>
      <c r="AT566">
        <f>_xlfn.RANK.AVG(Table2[[#This Row],[6M Return vs Nifty Z-Score]],Table2[6M Return vs Nifty Z-Score])</f>
        <v>451</v>
      </c>
      <c r="AU566">
        <f>_xlfn.RANK.AVG(Table2[[#This Row],[Sharpe Ratio Z-Score]],Table2[Sharpe Ratio Z-Score])</f>
        <v>562</v>
      </c>
      <c r="AV566">
        <f>(Table2[[#This Row],[Rank 1Y]]+Table2[[#This Row],[Rank 6M]]+Table2[[#This Row],[Rank Sharpe]])/3</f>
        <v>518</v>
      </c>
    </row>
    <row r="567" spans="1:48" x14ac:dyDescent="0.3">
      <c r="A567" t="s">
        <v>436</v>
      </c>
      <c r="B567" t="s">
        <v>437</v>
      </c>
      <c r="C567" t="s">
        <v>3132</v>
      </c>
      <c r="D567" t="s">
        <v>438</v>
      </c>
      <c r="E567">
        <v>51262.649775854901</v>
      </c>
      <c r="F567">
        <v>179.35</v>
      </c>
      <c r="G567">
        <v>1.97326342020485</v>
      </c>
      <c r="H567">
        <f>(Table2[[#This Row],[1Y Return vs Nifty]]-AVERAGE(Table2[1Y Return vs Nifty]))/_xlfn.STDEV.P(Table2[1Y Return vs Nifty])</f>
        <v>-0.37199080856865319</v>
      </c>
      <c r="I567">
        <v>-5.1465477664276902</v>
      </c>
      <c r="J567">
        <f>(Table2[[#This Row],[1M Return vs Nifty]]-AVERAGE(Table2[1M Return vs Nifty]))/_xlfn.STDEV.P(Table2[1M Return vs Nifty])</f>
        <v>-0.41125873504766314</v>
      </c>
      <c r="K567">
        <v>-5.42256523687964</v>
      </c>
      <c r="L567">
        <f>(Table2[[#This Row],[6M Return vs Nifty]]-AVERAGE(Table2[6M Return vs Nifty]))/_xlfn.STDEV.P(Table2[6M Return vs Nifty])</f>
        <v>-0.33979416866936363</v>
      </c>
      <c r="M567">
        <v>-2.9153447361815301</v>
      </c>
      <c r="N567">
        <f>(Table2[[#This Row],[1W Return vs Nifty]]-AVERAGE(Table2[1W Return vs Nifty]))/_xlfn.STDEV.P(Table2[1W Return vs Nifty])</f>
        <v>0.24751521599355739</v>
      </c>
      <c r="O567">
        <v>190.18</v>
      </c>
      <c r="P567">
        <v>194.01484508013601</v>
      </c>
      <c r="Q567">
        <v>181.28142936858299</v>
      </c>
      <c r="R567">
        <v>20.148207021978902</v>
      </c>
      <c r="S567" s="1">
        <f>(Table2[[#This Row],[Close Price]]-Table2[[#This Row],[20D EMA]])/Table2[[#This Row],[20D EMA]]</f>
        <v>-5.6946051109475294E-2</v>
      </c>
      <c r="T567" s="1">
        <f>(Table2[[#This Row],[Close Price]]-Table2[[#This Row],[50D EMA]])/Table2[[#This Row],[50D EMA]]</f>
        <v>-7.5586201015076154E-2</v>
      </c>
      <c r="U567" s="1">
        <f>(Table2[[#This Row],[Close Price]]-Table2[[#This Row],[200D EMA]])/Table2[[#This Row],[200D EMA]]</f>
        <v>-1.065431453905848E-2</v>
      </c>
      <c r="V567">
        <v>0.49576389789884201</v>
      </c>
      <c r="W567">
        <v>176.53</v>
      </c>
      <c r="X567">
        <v>184.09</v>
      </c>
      <c r="Y567">
        <v>176.53</v>
      </c>
      <c r="Z567">
        <v>186</v>
      </c>
      <c r="AA567">
        <v>176.53</v>
      </c>
      <c r="AB567">
        <v>200.15</v>
      </c>
      <c r="AC567" s="1">
        <f>(Table2[[#This Row],[Close Price]]/Table2[[#This Row],[Day Low]])-1</f>
        <v>1.5974621877301365E-2</v>
      </c>
      <c r="AD567" s="1">
        <f>(Table2[[#This Row],[Day High]]/Table2[[#This Row],[Close Price]])-1</f>
        <v>2.6428770560356973E-2</v>
      </c>
      <c r="AE567" s="1">
        <f>(Table2[[#This Row],[Close Price]]/Table2[[#This Row],[Current Week Low]])-1</f>
        <v>1.5974621877301365E-2</v>
      </c>
      <c r="AF567" s="1">
        <f>(Table2[[#This Row],[Current Week High]]/Table2[[#This Row],[Close Price]])-1</f>
        <v>3.7078338444382464E-2</v>
      </c>
      <c r="AG567" s="1">
        <f>(Table2[[#This Row],[Close Price]]/Table2[[#This Row],[Current Month Low]])-1</f>
        <v>1.5974621877301365E-2</v>
      </c>
      <c r="AH567" s="1">
        <f>(Table2[[#This Row],[Current Month High]]/Table2[[#This Row],[Close Price]])-1</f>
        <v>0.11597435182603855</v>
      </c>
      <c r="AI567">
        <v>28.1293560078059</v>
      </c>
      <c r="AJ567">
        <v>31.391941391941302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-0.14000000000000001</v>
      </c>
      <c r="AM567" t="s">
        <v>3165</v>
      </c>
      <c r="AN567">
        <v>-7.58</v>
      </c>
      <c r="AO567" t="s">
        <v>3165</v>
      </c>
      <c r="AP567">
        <v>-8.1045572819769998E-2</v>
      </c>
      <c r="AQ567">
        <f>(Table2[[#This Row],[Sharpe Ratio]]-AVERAGE(Table2[Sharpe Ratio]))/_xlfn.STDEV.P(Table2[Sharpe Ratio])</f>
        <v>-1.6665099683565667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426</v>
      </c>
      <c r="AT567">
        <f>_xlfn.RANK.AVG(Table2[[#This Row],[6M Return vs Nifty Z-Score]],Table2[6M Return vs Nifty Z-Score])</f>
        <v>434</v>
      </c>
      <c r="AU567">
        <f>_xlfn.RANK.AVG(Table2[[#This Row],[Sharpe Ratio Z-Score]],Table2[Sharpe Ratio Z-Score])</f>
        <v>697</v>
      </c>
      <c r="AV567">
        <f>(Table2[[#This Row],[Rank 1Y]]+Table2[[#This Row],[Rank 6M]]+Table2[[#This Row],[Rank Sharpe]])/3</f>
        <v>519</v>
      </c>
    </row>
    <row r="568" spans="1:48" x14ac:dyDescent="0.3">
      <c r="A568" t="s">
        <v>773</v>
      </c>
      <c r="B568" t="s">
        <v>774</v>
      </c>
      <c r="C568" t="s">
        <v>3132</v>
      </c>
      <c r="D568" t="s">
        <v>518</v>
      </c>
      <c r="E568">
        <v>20448.627639856</v>
      </c>
      <c r="F568">
        <v>169.52</v>
      </c>
      <c r="G568">
        <v>-37.177665084346302</v>
      </c>
      <c r="H568">
        <f>(Table2[[#This Row],[1Y Return vs Nifty]]-AVERAGE(Table2[1Y Return vs Nifty]))/_xlfn.STDEV.P(Table2[1Y Return vs Nifty])</f>
        <v>-1.0421700802391014</v>
      </c>
      <c r="I568">
        <v>-14.317397264277799</v>
      </c>
      <c r="J568">
        <f>(Table2[[#This Row],[1M Return vs Nifty]]-AVERAGE(Table2[1M Return vs Nifty]))/_xlfn.STDEV.P(Table2[1M Return vs Nifty])</f>
        <v>-1.4661843313001339</v>
      </c>
      <c r="K568">
        <v>-7.4293013507069201</v>
      </c>
      <c r="L568">
        <f>(Table2[[#This Row],[6M Return vs Nifty]]-AVERAGE(Table2[6M Return vs Nifty]))/_xlfn.STDEV.P(Table2[6M Return vs Nifty])</f>
        <v>-0.40885963250872537</v>
      </c>
      <c r="M568">
        <v>-4.8866307652588201</v>
      </c>
      <c r="N568">
        <f>(Table2[[#This Row],[1W Return vs Nifty]]-AVERAGE(Table2[1W Return vs Nifty]))/_xlfn.STDEV.P(Table2[1W Return vs Nifty])</f>
        <v>-0.1406774580542578</v>
      </c>
      <c r="O568">
        <v>180.24</v>
      </c>
      <c r="P568">
        <v>181.916815621952</v>
      </c>
      <c r="Q568">
        <v>176.11294554083199</v>
      </c>
      <c r="R568">
        <v>30.736561644757401</v>
      </c>
      <c r="S568" s="1">
        <f>(Table2[[#This Row],[Close Price]]-Table2[[#This Row],[20D EMA]])/Table2[[#This Row],[20D EMA]]</f>
        <v>-5.9476253883710598E-2</v>
      </c>
      <c r="T568" s="1">
        <f>(Table2[[#This Row],[Close Price]]-Table2[[#This Row],[50D EMA]])/Table2[[#This Row],[50D EMA]]</f>
        <v>-6.8145517936694017E-2</v>
      </c>
      <c r="U568" s="1">
        <f>(Table2[[#This Row],[Close Price]]-Table2[[#This Row],[200D EMA]])/Table2[[#This Row],[200D EMA]]</f>
        <v>-3.7435893883811029E-2</v>
      </c>
      <c r="V568">
        <v>0.48786050933973402</v>
      </c>
      <c r="W568">
        <v>165.97</v>
      </c>
      <c r="X568">
        <v>172.6</v>
      </c>
      <c r="Y568">
        <v>165.77</v>
      </c>
      <c r="Z568">
        <v>176.84</v>
      </c>
      <c r="AA568">
        <v>165.77</v>
      </c>
      <c r="AB568">
        <v>197.99</v>
      </c>
      <c r="AC568" s="1">
        <f>(Table2[[#This Row],[Close Price]]/Table2[[#This Row],[Day Low]])-1</f>
        <v>2.1389407724287546E-2</v>
      </c>
      <c r="AD568" s="1">
        <f>(Table2[[#This Row],[Day High]]/Table2[[#This Row],[Close Price]])-1</f>
        <v>1.8168947616800324E-2</v>
      </c>
      <c r="AE568" s="1">
        <f>(Table2[[#This Row],[Close Price]]/Table2[[#This Row],[Current Week Low]])-1</f>
        <v>2.2621704771671691E-2</v>
      </c>
      <c r="AF568" s="1">
        <f>(Table2[[#This Row],[Current Week High]]/Table2[[#This Row],[Close Price]])-1</f>
        <v>4.3180745634733286E-2</v>
      </c>
      <c r="AG568" s="1">
        <f>(Table2[[#This Row],[Close Price]]/Table2[[#This Row],[Current Month Low]])-1</f>
        <v>2.2621704771671691E-2</v>
      </c>
      <c r="AH568" s="1">
        <f>(Table2[[#This Row],[Current Month High]]/Table2[[#This Row],[Close Price]])-1</f>
        <v>0.16794478527607359</v>
      </c>
      <c r="AI568">
        <v>31.394525719678999</v>
      </c>
      <c r="AJ568">
        <v>19.170474516695901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-0.04</v>
      </c>
      <c r="AM568" t="s">
        <v>3165</v>
      </c>
      <c r="AN568">
        <v>-2.02</v>
      </c>
      <c r="AO568" t="s">
        <v>3165</v>
      </c>
      <c r="AP568">
        <v>2.7406098283202E-2</v>
      </c>
      <c r="AQ568">
        <f>(Table2[[#This Row],[Sharpe Ratio]]-AVERAGE(Table2[Sharpe Ratio]))/_xlfn.STDEV.P(Table2[Sharpe Ratio])</f>
        <v>-0.39051579088044158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667</v>
      </c>
      <c r="AT568">
        <f>_xlfn.RANK.AVG(Table2[[#This Row],[6M Return vs Nifty Z-Score]],Table2[6M Return vs Nifty Z-Score])</f>
        <v>457</v>
      </c>
      <c r="AU568">
        <f>_xlfn.RANK.AVG(Table2[[#This Row],[Sharpe Ratio Z-Score]],Table2[Sharpe Ratio Z-Score])</f>
        <v>437</v>
      </c>
      <c r="AV568">
        <f>(Table2[[#This Row],[Rank 1Y]]+Table2[[#This Row],[Rank 6M]]+Table2[[#This Row],[Rank Sharpe]])/3</f>
        <v>520.33333333333337</v>
      </c>
    </row>
    <row r="569" spans="1:48" x14ac:dyDescent="0.3">
      <c r="A569" t="s">
        <v>1104</v>
      </c>
      <c r="B569" t="s">
        <v>1105</v>
      </c>
      <c r="C569" t="s">
        <v>3119</v>
      </c>
      <c r="D569" t="s">
        <v>268</v>
      </c>
      <c r="E569">
        <v>11278.687898</v>
      </c>
      <c r="F569">
        <v>815.8</v>
      </c>
      <c r="G569">
        <v>1.5821471873847299</v>
      </c>
      <c r="H569">
        <f>(Table2[[#This Row],[1Y Return vs Nifty]]-AVERAGE(Table2[1Y Return vs Nifty]))/_xlfn.STDEV.P(Table2[1Y Return vs Nifty])</f>
        <v>-0.37868587308083729</v>
      </c>
      <c r="I569">
        <v>-11.641539435689101</v>
      </c>
      <c r="J569">
        <f>(Table2[[#This Row],[1M Return vs Nifty]]-AVERAGE(Table2[1M Return vs Nifty]))/_xlfn.STDEV.P(Table2[1M Return vs Nifty])</f>
        <v>-1.1583795945663644</v>
      </c>
      <c r="K569">
        <v>-27.2119437215845</v>
      </c>
      <c r="L569">
        <f>(Table2[[#This Row],[6M Return vs Nifty]]-AVERAGE(Table2[6M Return vs Nifty]))/_xlfn.STDEV.P(Table2[6M Return vs Nifty])</f>
        <v>-1.0897151580053219</v>
      </c>
      <c r="M569">
        <v>-7.1608244743713003</v>
      </c>
      <c r="N569">
        <f>(Table2[[#This Row],[1W Return vs Nifty]]-AVERAGE(Table2[1W Return vs Nifty]))/_xlfn.STDEV.P(Table2[1W Return vs Nifty])</f>
        <v>-0.58851979256130116</v>
      </c>
      <c r="O569">
        <v>888.38</v>
      </c>
      <c r="P569">
        <v>933.20038899601195</v>
      </c>
      <c r="Q569">
        <v>930.89725933222996</v>
      </c>
      <c r="R569">
        <v>21.592910811808899</v>
      </c>
      <c r="S569" s="1">
        <f>(Table2[[#This Row],[Close Price]]-Table2[[#This Row],[20D EMA]])/Table2[[#This Row],[20D EMA]]</f>
        <v>-8.1699272833697337E-2</v>
      </c>
      <c r="T569" s="1">
        <f>(Table2[[#This Row],[Close Price]]-Table2[[#This Row],[50D EMA]])/Table2[[#This Row],[50D EMA]]</f>
        <v>-0.12580405064159667</v>
      </c>
      <c r="U569" s="1">
        <f>(Table2[[#This Row],[Close Price]]-Table2[[#This Row],[200D EMA]])/Table2[[#This Row],[200D EMA]]</f>
        <v>-0.12364120549113433</v>
      </c>
      <c r="V569">
        <v>0.75873396145917604</v>
      </c>
      <c r="W569">
        <v>801.1</v>
      </c>
      <c r="X569">
        <v>828.8</v>
      </c>
      <c r="Y569">
        <v>801.1</v>
      </c>
      <c r="Z569">
        <v>869.8</v>
      </c>
      <c r="AA569">
        <v>801.1</v>
      </c>
      <c r="AB569">
        <v>973.2</v>
      </c>
      <c r="AC569" s="1">
        <f>(Table2[[#This Row],[Close Price]]/Table2[[#This Row],[Day Low]])-1</f>
        <v>1.8349769067532051E-2</v>
      </c>
      <c r="AD569" s="1">
        <f>(Table2[[#This Row],[Day High]]/Table2[[#This Row],[Close Price]])-1</f>
        <v>1.5935278254474161E-2</v>
      </c>
      <c r="AE569" s="1">
        <f>(Table2[[#This Row],[Close Price]]/Table2[[#This Row],[Current Week Low]])-1</f>
        <v>1.8349769067532051E-2</v>
      </c>
      <c r="AF569" s="1">
        <f>(Table2[[#This Row],[Current Week High]]/Table2[[#This Row],[Close Price]])-1</f>
        <v>6.6192694287815712E-2</v>
      </c>
      <c r="AG569" s="1">
        <f>(Table2[[#This Row],[Close Price]]/Table2[[#This Row],[Current Month Low]])-1</f>
        <v>1.8349769067532051E-2</v>
      </c>
      <c r="AH569" s="1">
        <f>(Table2[[#This Row],[Current Month High]]/Table2[[#This Row],[Close Price]])-1</f>
        <v>0.19293944594263301</v>
      </c>
      <c r="AI569">
        <v>46.972297131649903</v>
      </c>
      <c r="AJ569">
        <v>30.527999999999999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-0.18</v>
      </c>
      <c r="AM569" t="s">
        <v>3165</v>
      </c>
      <c r="AN569">
        <v>-6.01</v>
      </c>
      <c r="AO569" t="s">
        <v>3165</v>
      </c>
      <c r="AP569">
        <v>1.6451395107699999E-2</v>
      </c>
      <c r="AQ569">
        <f>(Table2[[#This Row],[Sharpe Ratio]]-AVERAGE(Table2[Sharpe Ratio]))/_xlfn.STDEV.P(Table2[Sharpe Ratio])</f>
        <v>-0.51940396130473965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428</v>
      </c>
      <c r="AT569">
        <f>_xlfn.RANK.AVG(Table2[[#This Row],[6M Return vs Nifty Z-Score]],Table2[6M Return vs Nifty Z-Score])</f>
        <v>663</v>
      </c>
      <c r="AU569">
        <f>_xlfn.RANK.AVG(Table2[[#This Row],[Sharpe Ratio Z-Score]],Table2[Sharpe Ratio Z-Score])</f>
        <v>472</v>
      </c>
      <c r="AV569">
        <f>(Table2[[#This Row],[Rank 1Y]]+Table2[[#This Row],[Rank 6M]]+Table2[[#This Row],[Rank Sharpe]])/3</f>
        <v>521</v>
      </c>
    </row>
    <row r="570" spans="1:48" x14ac:dyDescent="0.3">
      <c r="A570" t="s">
        <v>1866</v>
      </c>
      <c r="B570" t="s">
        <v>1867</v>
      </c>
      <c r="C570" t="s">
        <v>3131</v>
      </c>
      <c r="D570" t="s">
        <v>117</v>
      </c>
      <c r="E570">
        <v>3877.3571983199899</v>
      </c>
      <c r="F570">
        <v>197.28</v>
      </c>
      <c r="G570">
        <v>-37.2998119067042</v>
      </c>
      <c r="H570">
        <f>(Table2[[#This Row],[1Y Return vs Nifty]]-AVERAGE(Table2[1Y Return vs Nifty]))/_xlfn.STDEV.P(Table2[1Y Return vs Nifty])</f>
        <v>-1.0442609698187739</v>
      </c>
      <c r="I570">
        <v>-4.1370022468951397</v>
      </c>
      <c r="J570">
        <f>(Table2[[#This Row],[1M Return vs Nifty]]-AVERAGE(Table2[1M Return vs Nifty]))/_xlfn.STDEV.P(Table2[1M Return vs Nifty])</f>
        <v>-0.29513040807135088</v>
      </c>
      <c r="K570">
        <v>-14.1455012816573</v>
      </c>
      <c r="L570">
        <f>(Table2[[#This Row],[6M Return vs Nifty]]-AVERAGE(Table2[6M Return vs Nifty]))/_xlfn.STDEV.P(Table2[6M Return vs Nifty])</f>
        <v>-0.64000983719822024</v>
      </c>
      <c r="M570">
        <v>-4.7673395849829401</v>
      </c>
      <c r="N570">
        <f>(Table2[[#This Row],[1W Return vs Nifty]]-AVERAGE(Table2[1W Return vs Nifty]))/_xlfn.STDEV.P(Table2[1W Return vs Nifty])</f>
        <v>-0.11718621346643435</v>
      </c>
      <c r="O570">
        <v>214.66</v>
      </c>
      <c r="P570">
        <v>219.95674687537701</v>
      </c>
      <c r="Q570">
        <v>219.32463050618199</v>
      </c>
      <c r="R570">
        <v>18.616449838384899</v>
      </c>
      <c r="S570" s="1">
        <f>(Table2[[#This Row],[Close Price]]-Table2[[#This Row],[20D EMA]])/Table2[[#This Row],[20D EMA]]</f>
        <v>-8.0965247367930662E-2</v>
      </c>
      <c r="T570" s="1">
        <f>(Table2[[#This Row],[Close Price]]-Table2[[#This Row],[50D EMA]])/Table2[[#This Row],[50D EMA]]</f>
        <v>-0.10309639143838215</v>
      </c>
      <c r="U570" s="1">
        <f>(Table2[[#This Row],[Close Price]]-Table2[[#This Row],[200D EMA]])/Table2[[#This Row],[200D EMA]]</f>
        <v>-0.10051142206556973</v>
      </c>
      <c r="V570">
        <v>0.29426525373121998</v>
      </c>
      <c r="W570">
        <v>193.07</v>
      </c>
      <c r="X570">
        <v>200</v>
      </c>
      <c r="Y570">
        <v>193.07</v>
      </c>
      <c r="Z570">
        <v>213.82</v>
      </c>
      <c r="AA570">
        <v>193.07</v>
      </c>
      <c r="AB570">
        <v>247.49</v>
      </c>
      <c r="AC570" s="1">
        <f>(Table2[[#This Row],[Close Price]]/Table2[[#This Row],[Day Low]])-1</f>
        <v>2.1805562749261931E-2</v>
      </c>
      <c r="AD570" s="1">
        <f>(Table2[[#This Row],[Day High]]/Table2[[#This Row],[Close Price]])-1</f>
        <v>1.3787510137875048E-2</v>
      </c>
      <c r="AE570" s="1">
        <f>(Table2[[#This Row],[Close Price]]/Table2[[#This Row],[Current Week Low]])-1</f>
        <v>2.1805562749261931E-2</v>
      </c>
      <c r="AF570" s="1">
        <f>(Table2[[#This Row],[Current Week High]]/Table2[[#This Row],[Close Price]])-1</f>
        <v>8.3840227088402219E-2</v>
      </c>
      <c r="AG570" s="1">
        <f>(Table2[[#This Row],[Close Price]]/Table2[[#This Row],[Current Month Low]])-1</f>
        <v>2.1805562749261931E-2</v>
      </c>
      <c r="AH570" s="1">
        <f>(Table2[[#This Row],[Current Month High]]/Table2[[#This Row],[Close Price]])-1</f>
        <v>0.25451135442011363</v>
      </c>
      <c r="AI570">
        <v>40.916463909164598</v>
      </c>
      <c r="AJ570">
        <v>18.2025164769322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-0.05</v>
      </c>
      <c r="AM570" t="s">
        <v>3165</v>
      </c>
      <c r="AN570">
        <v>-4.91</v>
      </c>
      <c r="AO570" t="s">
        <v>3165</v>
      </c>
      <c r="AP570">
        <v>5.2539929100587003E-2</v>
      </c>
      <c r="AQ570">
        <f>(Table2[[#This Row],[Sharpe Ratio]]-AVERAGE(Table2[Sharpe Ratio]))/_xlfn.STDEV.P(Table2[Sharpe Ratio])</f>
        <v>-9.4802304361611925E-2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669</v>
      </c>
      <c r="AT570">
        <f>_xlfn.RANK.AVG(Table2[[#This Row],[6M Return vs Nifty Z-Score]],Table2[6M Return vs Nifty Z-Score])</f>
        <v>534</v>
      </c>
      <c r="AU570">
        <f>_xlfn.RANK.AVG(Table2[[#This Row],[Sharpe Ratio Z-Score]],Table2[Sharpe Ratio Z-Score])</f>
        <v>360</v>
      </c>
      <c r="AV570">
        <f>(Table2[[#This Row],[Rank 1Y]]+Table2[[#This Row],[Rank 6M]]+Table2[[#This Row],[Rank Sharpe]])/3</f>
        <v>521</v>
      </c>
    </row>
    <row r="571" spans="1:48" x14ac:dyDescent="0.3">
      <c r="A571" t="s">
        <v>654</v>
      </c>
      <c r="B571" t="s">
        <v>655</v>
      </c>
      <c r="C571" t="s">
        <v>3120</v>
      </c>
      <c r="D571" t="s">
        <v>54</v>
      </c>
      <c r="E571">
        <v>28049.241427100002</v>
      </c>
      <c r="F571">
        <v>360.65</v>
      </c>
      <c r="G571">
        <v>-23.818098782262599</v>
      </c>
      <c r="H571">
        <f>(Table2[[#This Row],[1Y Return vs Nifty]]-AVERAGE(Table2[1Y Return vs Nifty]))/_xlfn.STDEV.P(Table2[1Y Return vs Nifty])</f>
        <v>-0.81348318171196354</v>
      </c>
      <c r="I571">
        <v>-4.8418249868646601</v>
      </c>
      <c r="J571">
        <f>(Table2[[#This Row],[1M Return vs Nifty]]-AVERAGE(Table2[1M Return vs Nifty]))/_xlfn.STDEV.P(Table2[1M Return vs Nifty])</f>
        <v>-0.37620638139191959</v>
      </c>
      <c r="K571">
        <v>-36.259203396838799</v>
      </c>
      <c r="L571">
        <f>(Table2[[#This Row],[6M Return vs Nifty]]-AVERAGE(Table2[6M Return vs Nifty]))/_xlfn.STDEV.P(Table2[6M Return vs Nifty])</f>
        <v>-1.4010930126425525</v>
      </c>
      <c r="M571">
        <v>-2.1987285637719398</v>
      </c>
      <c r="N571">
        <f>(Table2[[#This Row],[1W Return vs Nifty]]-AVERAGE(Table2[1W Return vs Nifty]))/_xlfn.STDEV.P(Table2[1W Return vs Nifty])</f>
        <v>0.38863382797083629</v>
      </c>
      <c r="O571">
        <v>380.82</v>
      </c>
      <c r="P571">
        <v>388.12458259720103</v>
      </c>
      <c r="Q571">
        <v>408.94513935831702</v>
      </c>
      <c r="R571">
        <v>21.404129510994</v>
      </c>
      <c r="S571" s="1">
        <f>(Table2[[#This Row],[Close Price]]-Table2[[#This Row],[20D EMA]])/Table2[[#This Row],[20D EMA]]</f>
        <v>-5.2964655217688186E-2</v>
      </c>
      <c r="T571" s="1">
        <f>(Table2[[#This Row],[Close Price]]-Table2[[#This Row],[50D EMA]])/Table2[[#This Row],[50D EMA]]</f>
        <v>-7.0788050613414519E-2</v>
      </c>
      <c r="U571" s="1">
        <f>(Table2[[#This Row],[Close Price]]-Table2[[#This Row],[200D EMA]])/Table2[[#This Row],[200D EMA]]</f>
        <v>-0.11809686608354801</v>
      </c>
      <c r="V571">
        <v>0.49150389100346098</v>
      </c>
      <c r="W571">
        <v>355.95</v>
      </c>
      <c r="X571">
        <v>365.05</v>
      </c>
      <c r="Y571">
        <v>355.95</v>
      </c>
      <c r="Z571">
        <v>382.25</v>
      </c>
      <c r="AA571">
        <v>355.95</v>
      </c>
      <c r="AB571">
        <v>407.65</v>
      </c>
      <c r="AC571" s="1">
        <f>(Table2[[#This Row],[Close Price]]/Table2[[#This Row],[Day Low]])-1</f>
        <v>1.3204101699676896E-2</v>
      </c>
      <c r="AD571" s="1">
        <f>(Table2[[#This Row],[Day High]]/Table2[[#This Row],[Close Price]])-1</f>
        <v>1.2200194093997085E-2</v>
      </c>
      <c r="AE571" s="1">
        <f>(Table2[[#This Row],[Close Price]]/Table2[[#This Row],[Current Week Low]])-1</f>
        <v>1.3204101699676896E-2</v>
      </c>
      <c r="AF571" s="1">
        <f>(Table2[[#This Row],[Current Week High]]/Table2[[#This Row],[Close Price]])-1</f>
        <v>5.9891861915985167E-2</v>
      </c>
      <c r="AG571" s="1">
        <f>(Table2[[#This Row],[Close Price]]/Table2[[#This Row],[Current Month Low]])-1</f>
        <v>1.3204101699676896E-2</v>
      </c>
      <c r="AH571" s="1">
        <f>(Table2[[#This Row],[Current Month High]]/Table2[[#This Row],[Close Price]])-1</f>
        <v>0.13032025509496736</v>
      </c>
      <c r="AI571">
        <v>44.100928878413903</v>
      </c>
      <c r="AJ571">
        <v>7.2405590246803202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</v>
      </c>
      <c r="AM571" t="s">
        <v>3167</v>
      </c>
      <c r="AN571">
        <v>-5.08</v>
      </c>
      <c r="AO571" t="s">
        <v>3165</v>
      </c>
      <c r="AP571">
        <v>8.7509771729210997E-2</v>
      </c>
      <c r="AQ571">
        <f>(Table2[[#This Row],[Sharpe Ratio]]-AVERAGE(Table2[Sharpe Ratio]))/_xlfn.STDEV.P(Table2[Sharpe Ratio])</f>
        <v>0.31663732702049791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595</v>
      </c>
      <c r="AT571">
        <f>_xlfn.RANK.AVG(Table2[[#This Row],[6M Return vs Nifty Z-Score]],Table2[6M Return vs Nifty Z-Score])</f>
        <v>710</v>
      </c>
      <c r="AU571">
        <f>_xlfn.RANK.AVG(Table2[[#This Row],[Sharpe Ratio Z-Score]],Table2[Sharpe Ratio Z-Score])</f>
        <v>261</v>
      </c>
      <c r="AV571">
        <f>(Table2[[#This Row],[Rank 1Y]]+Table2[[#This Row],[Rank 6M]]+Table2[[#This Row],[Rank Sharpe]])/3</f>
        <v>522</v>
      </c>
    </row>
    <row r="572" spans="1:48" x14ac:dyDescent="0.3">
      <c r="A572" t="s">
        <v>1674</v>
      </c>
      <c r="B572" t="s">
        <v>1675</v>
      </c>
      <c r="C572" t="s">
        <v>3125</v>
      </c>
      <c r="D572" t="s">
        <v>913</v>
      </c>
      <c r="E572">
        <v>5104.9595039659998</v>
      </c>
      <c r="F572">
        <v>172.46</v>
      </c>
      <c r="G572">
        <v>1.8289424240624299</v>
      </c>
      <c r="H572">
        <f>(Table2[[#This Row],[1Y Return vs Nifty]]-AVERAGE(Table2[1Y Return vs Nifty]))/_xlfn.STDEV.P(Table2[1Y Return vs Nifty])</f>
        <v>-0.37446127207426938</v>
      </c>
      <c r="I572">
        <v>-13.559740132275699</v>
      </c>
      <c r="J572">
        <f>(Table2[[#This Row],[1M Return vs Nifty]]-AVERAGE(Table2[1M Return vs Nifty]))/_xlfn.STDEV.P(Table2[1M Return vs Nifty])</f>
        <v>-1.3790308018566921</v>
      </c>
      <c r="K572">
        <v>-34.762441443942002</v>
      </c>
      <c r="L572">
        <f>(Table2[[#This Row],[6M Return vs Nifty]]-AVERAGE(Table2[6M Return vs Nifty]))/_xlfn.STDEV.P(Table2[6M Return vs Nifty])</f>
        <v>-1.3495792347114977</v>
      </c>
      <c r="M572">
        <v>-8.1911788838850104</v>
      </c>
      <c r="N572">
        <f>(Table2[[#This Row],[1W Return vs Nifty]]-AVERAGE(Table2[1W Return vs Nifty]))/_xlfn.STDEV.P(Table2[1W Return vs Nifty])</f>
        <v>-0.79142085691536823</v>
      </c>
      <c r="O572">
        <v>192.57</v>
      </c>
      <c r="P572">
        <v>203.07663193768499</v>
      </c>
      <c r="Q572">
        <v>198.87341902779201</v>
      </c>
      <c r="R572">
        <v>19.148677391490601</v>
      </c>
      <c r="S572" s="1">
        <f>(Table2[[#This Row],[Close Price]]-Table2[[#This Row],[20D EMA]])/Table2[[#This Row],[20D EMA]]</f>
        <v>-0.10442955808277503</v>
      </c>
      <c r="T572" s="1">
        <f>(Table2[[#This Row],[Close Price]]-Table2[[#This Row],[50D EMA]])/Table2[[#This Row],[50D EMA]]</f>
        <v>-0.15076393401619859</v>
      </c>
      <c r="U572" s="1">
        <f>(Table2[[#This Row],[Close Price]]-Table2[[#This Row],[200D EMA]])/Table2[[#This Row],[200D EMA]]</f>
        <v>-0.13281523069757653</v>
      </c>
      <c r="V572">
        <v>0.66895029008384399</v>
      </c>
      <c r="W572">
        <v>164.8</v>
      </c>
      <c r="X572">
        <v>175.2</v>
      </c>
      <c r="Y572">
        <v>164.8</v>
      </c>
      <c r="Z572">
        <v>185.8</v>
      </c>
      <c r="AA572">
        <v>164.8</v>
      </c>
      <c r="AB572">
        <v>212.4</v>
      </c>
      <c r="AC572" s="1">
        <f>(Table2[[#This Row],[Close Price]]/Table2[[#This Row],[Day Low]])-1</f>
        <v>4.6480582524271785E-2</v>
      </c>
      <c r="AD572" s="1">
        <f>(Table2[[#This Row],[Day High]]/Table2[[#This Row],[Close Price]])-1</f>
        <v>1.5887742085121115E-2</v>
      </c>
      <c r="AE572" s="1">
        <f>(Table2[[#This Row],[Close Price]]/Table2[[#This Row],[Current Week Low]])-1</f>
        <v>4.6480582524271785E-2</v>
      </c>
      <c r="AF572" s="1">
        <f>(Table2[[#This Row],[Current Week High]]/Table2[[#This Row],[Close Price]])-1</f>
        <v>7.7351269859677663E-2</v>
      </c>
      <c r="AG572" s="1">
        <f>(Table2[[#This Row],[Close Price]]/Table2[[#This Row],[Current Month Low]])-1</f>
        <v>4.6480582524271785E-2</v>
      </c>
      <c r="AH572" s="1">
        <f>(Table2[[#This Row],[Current Month High]]/Table2[[#This Row],[Close Price]])-1</f>
        <v>0.23158993389771543</v>
      </c>
      <c r="AI572">
        <v>47.628435579264703</v>
      </c>
      <c r="AJ572">
        <v>37.308917197452203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-0.09</v>
      </c>
      <c r="AM572" t="s">
        <v>3165</v>
      </c>
      <c r="AN572">
        <v>-8.33</v>
      </c>
      <c r="AO572" t="s">
        <v>3165</v>
      </c>
      <c r="AP572">
        <v>2.7400666662435999E-2</v>
      </c>
      <c r="AQ572">
        <f>(Table2[[#This Row],[Sharpe Ratio]]-AVERAGE(Table2[Sharpe Ratio]))/_xlfn.STDEV.P(Table2[Sharpe Ratio])</f>
        <v>-0.39057969691712308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427</v>
      </c>
      <c r="AT572">
        <f>_xlfn.RANK.AVG(Table2[[#This Row],[6M Return vs Nifty Z-Score]],Table2[6M Return vs Nifty Z-Score])</f>
        <v>706</v>
      </c>
      <c r="AU572">
        <f>_xlfn.RANK.AVG(Table2[[#This Row],[Sharpe Ratio Z-Score]],Table2[Sharpe Ratio Z-Score])</f>
        <v>438</v>
      </c>
      <c r="AV572">
        <f>(Table2[[#This Row],[Rank 1Y]]+Table2[[#This Row],[Rank 6M]]+Table2[[#This Row],[Rank Sharpe]])/3</f>
        <v>523.66666666666663</v>
      </c>
    </row>
    <row r="573" spans="1:48" x14ac:dyDescent="0.3">
      <c r="A573" t="s">
        <v>213</v>
      </c>
      <c r="B573" t="s">
        <v>214</v>
      </c>
      <c r="C573" t="s">
        <v>3125</v>
      </c>
      <c r="D573" t="s">
        <v>215</v>
      </c>
      <c r="E573">
        <v>117917.90413872</v>
      </c>
      <c r="F573">
        <v>981.6</v>
      </c>
      <c r="G573">
        <v>6.6771744289633803</v>
      </c>
      <c r="H573">
        <f>(Table2[[#This Row],[1Y Return vs Nifty]]-AVERAGE(Table2[1Y Return vs Nifty]))/_xlfn.STDEV.P(Table2[1Y Return vs Nifty])</f>
        <v>-0.29147001955375329</v>
      </c>
      <c r="I573">
        <v>3.9974744899878498</v>
      </c>
      <c r="J573">
        <f>(Table2[[#This Row],[1M Return vs Nifty]]-AVERAGE(Table2[1M Return vs Nifty]))/_xlfn.STDEV.P(Table2[1M Return vs Nifty])</f>
        <v>0.64058091549467411</v>
      </c>
      <c r="K573">
        <v>-15.761852367511</v>
      </c>
      <c r="L573">
        <f>(Table2[[#This Row],[6M Return vs Nifty]]-AVERAGE(Table2[6M Return vs Nifty]))/_xlfn.STDEV.P(Table2[6M Return vs Nifty])</f>
        <v>-0.69563949209032838</v>
      </c>
      <c r="M573">
        <v>2.4286820893026699</v>
      </c>
      <c r="N573">
        <f>(Table2[[#This Row],[1W Return vs Nifty]]-AVERAGE(Table2[1W Return vs Nifty]))/_xlfn.STDEV.P(Table2[1W Return vs Nifty])</f>
        <v>1.2998800341721737</v>
      </c>
      <c r="O573">
        <v>1006.69</v>
      </c>
      <c r="P573">
        <v>1018.4829108167399</v>
      </c>
      <c r="Q573">
        <v>1042.8173890373801</v>
      </c>
      <c r="R573">
        <v>41.061740319342299</v>
      </c>
      <c r="S573" s="1">
        <f>(Table2[[#This Row],[Close Price]]-Table2[[#This Row],[20D EMA]])/Table2[[#This Row],[20D EMA]]</f>
        <v>-2.4923263368067657E-2</v>
      </c>
      <c r="T573" s="1">
        <f>(Table2[[#This Row],[Close Price]]-Table2[[#This Row],[50D EMA]])/Table2[[#This Row],[50D EMA]]</f>
        <v>-3.6213578475423655E-2</v>
      </c>
      <c r="U573" s="1">
        <f>(Table2[[#This Row],[Close Price]]-Table2[[#This Row],[200D EMA]])/Table2[[#This Row],[200D EMA]]</f>
        <v>-5.8703843722714984E-2</v>
      </c>
      <c r="V573">
        <v>0.61807869816924399</v>
      </c>
      <c r="W573">
        <v>965.4</v>
      </c>
      <c r="X573">
        <v>1008.95</v>
      </c>
      <c r="Y573">
        <v>965.4</v>
      </c>
      <c r="Z573">
        <v>1048.7</v>
      </c>
      <c r="AA573">
        <v>915</v>
      </c>
      <c r="AB573">
        <v>1053.45</v>
      </c>
      <c r="AC573" s="1">
        <f>(Table2[[#This Row],[Close Price]]/Table2[[#This Row],[Day Low]])-1</f>
        <v>1.6780609073959063E-2</v>
      </c>
      <c r="AD573" s="1">
        <f>(Table2[[#This Row],[Day High]]/Table2[[#This Row],[Close Price]])-1</f>
        <v>2.7862673186634046E-2</v>
      </c>
      <c r="AE573" s="1">
        <f>(Table2[[#This Row],[Close Price]]/Table2[[#This Row],[Current Week Low]])-1</f>
        <v>1.6780609073959063E-2</v>
      </c>
      <c r="AF573" s="1">
        <f>(Table2[[#This Row],[Current Week High]]/Table2[[#This Row],[Close Price]])-1</f>
        <v>6.8357783211083989E-2</v>
      </c>
      <c r="AG573" s="1">
        <f>(Table2[[#This Row],[Close Price]]/Table2[[#This Row],[Current Month Low]])-1</f>
        <v>7.2786885245901711E-2</v>
      </c>
      <c r="AH573" s="1">
        <f>(Table2[[#This Row],[Current Month High]]/Table2[[#This Row],[Close Price]])-1</f>
        <v>7.3196821515892463E-2</v>
      </c>
      <c r="AI573">
        <v>37.326813365933099</v>
      </c>
      <c r="AJ573">
        <v>43.090379008746297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-0.09</v>
      </c>
      <c r="AM573" t="s">
        <v>3165</v>
      </c>
      <c r="AN573">
        <v>5.07</v>
      </c>
      <c r="AO573" t="s">
        <v>3166</v>
      </c>
      <c r="AP573">
        <v>-3.1610169745561002E-2</v>
      </c>
      <c r="AQ573">
        <f>(Table2[[#This Row],[Sharpe Ratio]]-AVERAGE(Table2[Sharpe Ratio]))/_xlfn.STDEV.P(Table2[Sharpe Ratio])</f>
        <v>-1.084874979772722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394</v>
      </c>
      <c r="AT573">
        <f>_xlfn.RANK.AVG(Table2[[#This Row],[6M Return vs Nifty Z-Score]],Table2[6M Return vs Nifty Z-Score])</f>
        <v>551</v>
      </c>
      <c r="AU573">
        <f>_xlfn.RANK.AVG(Table2[[#This Row],[Sharpe Ratio Z-Score]],Table2[Sharpe Ratio Z-Score])</f>
        <v>630</v>
      </c>
      <c r="AV573">
        <f>(Table2[[#This Row],[Rank 1Y]]+Table2[[#This Row],[Rank 6M]]+Table2[[#This Row],[Rank Sharpe]])/3</f>
        <v>525</v>
      </c>
    </row>
    <row r="574" spans="1:48" x14ac:dyDescent="0.3">
      <c r="A574" t="s">
        <v>1041</v>
      </c>
      <c r="B574" t="s">
        <v>1042</v>
      </c>
      <c r="C574" t="s">
        <v>3132</v>
      </c>
      <c r="D574" t="s">
        <v>518</v>
      </c>
      <c r="E574">
        <v>12827.9825666</v>
      </c>
      <c r="F574">
        <v>825.35</v>
      </c>
      <c r="G574">
        <v>-37.167576773072803</v>
      </c>
      <c r="H574">
        <f>(Table2[[#This Row],[1Y Return vs Nifty]]-AVERAGE(Table2[1Y Return vs Nifty]))/_xlfn.STDEV.P(Table2[1Y Return vs Nifty])</f>
        <v>-1.0419973901558797</v>
      </c>
      <c r="I574">
        <v>1.6217266781072099</v>
      </c>
      <c r="J574">
        <f>(Table2[[#This Row],[1M Return vs Nifty]]-AVERAGE(Table2[1M Return vs Nifty]))/_xlfn.STDEV.P(Table2[1M Return vs Nifty])</f>
        <v>0.3672979249079007</v>
      </c>
      <c r="K574">
        <v>-8.0414721015570905</v>
      </c>
      <c r="L574">
        <f>(Table2[[#This Row],[6M Return vs Nifty]]-AVERAGE(Table2[6M Return vs Nifty]))/_xlfn.STDEV.P(Table2[6M Return vs Nifty])</f>
        <v>-0.42992859945711032</v>
      </c>
      <c r="M574">
        <v>-1.2244771052839201</v>
      </c>
      <c r="N574">
        <f>(Table2[[#This Row],[1W Return vs Nifty]]-AVERAGE(Table2[1W Return vs Nifty]))/_xlfn.STDEV.P(Table2[1W Return vs Nifty])</f>
        <v>0.5804868991573009</v>
      </c>
      <c r="O574">
        <v>869.09</v>
      </c>
      <c r="P574">
        <v>859.61056711804304</v>
      </c>
      <c r="Q574">
        <v>837.99705933610596</v>
      </c>
      <c r="R574">
        <v>26.443792603600102</v>
      </c>
      <c r="S574" s="1">
        <f>(Table2[[#This Row],[Close Price]]-Table2[[#This Row],[20D EMA]])/Table2[[#This Row],[20D EMA]]</f>
        <v>-5.0328504527724409E-2</v>
      </c>
      <c r="T574" s="1">
        <f>(Table2[[#This Row],[Close Price]]-Table2[[#This Row],[50D EMA]])/Table2[[#This Row],[50D EMA]]</f>
        <v>-3.9855916654103089E-2</v>
      </c>
      <c r="U574" s="1">
        <f>(Table2[[#This Row],[Close Price]]-Table2[[#This Row],[200D EMA]])/Table2[[#This Row],[200D EMA]]</f>
        <v>-1.5092009208392014E-2</v>
      </c>
      <c r="V574">
        <v>0.45895729178438999</v>
      </c>
      <c r="W574">
        <v>821.1</v>
      </c>
      <c r="X574">
        <v>852.65</v>
      </c>
      <c r="Y574">
        <v>821.1</v>
      </c>
      <c r="Z574">
        <v>898</v>
      </c>
      <c r="AA574">
        <v>821.1</v>
      </c>
      <c r="AB574">
        <v>944.35</v>
      </c>
      <c r="AC574" s="1">
        <f>(Table2[[#This Row],[Close Price]]/Table2[[#This Row],[Day Low]])-1</f>
        <v>5.1759834368529933E-3</v>
      </c>
      <c r="AD574" s="1">
        <f>(Table2[[#This Row],[Day High]]/Table2[[#This Row],[Close Price]])-1</f>
        <v>3.3076876476646255E-2</v>
      </c>
      <c r="AE574" s="1">
        <f>(Table2[[#This Row],[Close Price]]/Table2[[#This Row],[Current Week Low]])-1</f>
        <v>5.1759834368529933E-3</v>
      </c>
      <c r="AF574" s="1">
        <f>(Table2[[#This Row],[Current Week High]]/Table2[[#This Row],[Close Price]])-1</f>
        <v>8.8023262858181406E-2</v>
      </c>
      <c r="AG574" s="1">
        <f>(Table2[[#This Row],[Close Price]]/Table2[[#This Row],[Current Month Low]])-1</f>
        <v>5.1759834368529933E-3</v>
      </c>
      <c r="AH574" s="1">
        <f>(Table2[[#This Row],[Current Month High]]/Table2[[#This Row],[Close Price]])-1</f>
        <v>0.14418125643666313</v>
      </c>
      <c r="AI574">
        <v>15.950808747803899</v>
      </c>
      <c r="AJ574">
        <v>16.418647295295798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</v>
      </c>
      <c r="AM574" t="s">
        <v>3167</v>
      </c>
      <c r="AN574">
        <v>-6.52</v>
      </c>
      <c r="AO574" t="s">
        <v>3165</v>
      </c>
      <c r="AP574">
        <v>2.3876339687930001E-2</v>
      </c>
      <c r="AQ574">
        <f>(Table2[[#This Row],[Sharpe Ratio]]-AVERAGE(Table2[Sharpe Ratio]))/_xlfn.STDEV.P(Table2[Sharpe Ratio])</f>
        <v>-0.43204536225225565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-0.95618652780004387</v>
      </c>
      <c r="AS574">
        <f>_xlfn.RANK.AVG(Table2[[#This Row],[1Y Return vs Nifty Z-Score]],Table2[1Y Return vs Nifty Z-Score])</f>
        <v>666</v>
      </c>
      <c r="AT574">
        <f>_xlfn.RANK.AVG(Table2[[#This Row],[6M Return vs Nifty Z-Score]],Table2[6M Return vs Nifty Z-Score])</f>
        <v>467</v>
      </c>
      <c r="AU574">
        <f>_xlfn.RANK.AVG(Table2[[#This Row],[Sharpe Ratio Z-Score]],Table2[Sharpe Ratio Z-Score])</f>
        <v>448</v>
      </c>
      <c r="AV574">
        <f>(Table2[[#This Row],[Rank 1Y]]+Table2[[#This Row],[Rank 6M]]+Table2[[#This Row],[Rank Sharpe]])/3</f>
        <v>527</v>
      </c>
    </row>
    <row r="575" spans="1:48" x14ac:dyDescent="0.3">
      <c r="A575" t="s">
        <v>509</v>
      </c>
      <c r="B575" t="s">
        <v>510</v>
      </c>
      <c r="C575" t="s">
        <v>3126</v>
      </c>
      <c r="D575" t="s">
        <v>185</v>
      </c>
      <c r="E575">
        <v>40015.040346900001</v>
      </c>
      <c r="F575">
        <v>644.1</v>
      </c>
      <c r="G575">
        <v>-0.17397098682197401</v>
      </c>
      <c r="H575">
        <f>(Table2[[#This Row],[1Y Return vs Nifty]]-AVERAGE(Table2[1Y Return vs Nifty]))/_xlfn.STDEV.P(Table2[1Y Return vs Nifty])</f>
        <v>-0.40874682039196619</v>
      </c>
      <c r="I575">
        <v>-10.566325771800599</v>
      </c>
      <c r="J575">
        <f>(Table2[[#This Row],[1M Return vs Nifty]]-AVERAGE(Table2[1M Return vs Nifty]))/_xlfn.STDEV.P(Table2[1M Return vs Nifty])</f>
        <v>-1.0346974410491485</v>
      </c>
      <c r="K575">
        <v>-12.4005351013723</v>
      </c>
      <c r="L575">
        <f>(Table2[[#This Row],[6M Return vs Nifty]]-AVERAGE(Table2[6M Return vs Nifty]))/_xlfn.STDEV.P(Table2[6M Return vs Nifty])</f>
        <v>-0.57995366050664166</v>
      </c>
      <c r="M575">
        <v>-1.53080736685715</v>
      </c>
      <c r="N575">
        <f>(Table2[[#This Row],[1W Return vs Nifty]]-AVERAGE(Table2[1W Return vs Nifty]))/_xlfn.STDEV.P(Table2[1W Return vs Nifty])</f>
        <v>0.52016325173737765</v>
      </c>
      <c r="O575">
        <v>671.19</v>
      </c>
      <c r="P575">
        <v>686.46815136435396</v>
      </c>
      <c r="Q575">
        <v>656.99283739137195</v>
      </c>
      <c r="R575">
        <v>32.038590635966003</v>
      </c>
      <c r="S575" s="1">
        <f>(Table2[[#This Row],[Close Price]]-Table2[[#This Row],[20D EMA]])/Table2[[#This Row],[20D EMA]]</f>
        <v>-4.0361149599964286E-2</v>
      </c>
      <c r="T575" s="1">
        <f>(Table2[[#This Row],[Close Price]]-Table2[[#This Row],[50D EMA]])/Table2[[#This Row],[50D EMA]]</f>
        <v>-6.1719034277332933E-2</v>
      </c>
      <c r="U575" s="1">
        <f>(Table2[[#This Row],[Close Price]]-Table2[[#This Row],[200D EMA]])/Table2[[#This Row],[200D EMA]]</f>
        <v>-1.962401514537614E-2</v>
      </c>
      <c r="V575">
        <v>1.01800317951298</v>
      </c>
      <c r="W575">
        <v>629.04999999999995</v>
      </c>
      <c r="X575">
        <v>654.70000000000005</v>
      </c>
      <c r="Y575">
        <v>626.85</v>
      </c>
      <c r="Z575">
        <v>654.70000000000005</v>
      </c>
      <c r="AA575">
        <v>626.85</v>
      </c>
      <c r="AB575">
        <v>745.7</v>
      </c>
      <c r="AC575" s="1">
        <f>(Table2[[#This Row],[Close Price]]/Table2[[#This Row],[Day Low]])-1</f>
        <v>2.3924966218901611E-2</v>
      </c>
      <c r="AD575" s="1">
        <f>(Table2[[#This Row],[Day High]]/Table2[[#This Row],[Close Price]])-1</f>
        <v>1.6457071883247965E-2</v>
      </c>
      <c r="AE575" s="1">
        <f>(Table2[[#This Row],[Close Price]]/Table2[[#This Row],[Current Week Low]])-1</f>
        <v>2.7518545106484771E-2</v>
      </c>
      <c r="AF575" s="1">
        <f>(Table2[[#This Row],[Current Week High]]/Table2[[#This Row],[Close Price]])-1</f>
        <v>1.6457071883247965E-2</v>
      </c>
      <c r="AG575" s="1">
        <f>(Table2[[#This Row],[Close Price]]/Table2[[#This Row],[Current Month Low]])-1</f>
        <v>2.7518545106484771E-2</v>
      </c>
      <c r="AH575" s="1">
        <f>(Table2[[#This Row],[Current Month High]]/Table2[[#This Row],[Close Price]])-1</f>
        <v>0.15773948144698036</v>
      </c>
      <c r="AI575">
        <v>19.337059462816299</v>
      </c>
      <c r="AJ575">
        <v>31.9606637984019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-0.01</v>
      </c>
      <c r="AM575" t="s">
        <v>3165</v>
      </c>
      <c r="AN575">
        <v>-4.6399999999999997</v>
      </c>
      <c r="AO575" t="s">
        <v>3165</v>
      </c>
      <c r="AP575">
        <v>-3.1415138540544001E-2</v>
      </c>
      <c r="AQ575">
        <f>(Table2[[#This Row],[Sharpe Ratio]]-AVERAGE(Table2[Sharpe Ratio]))/_xlfn.STDEV.P(Table2[Sharpe Ratio])</f>
        <v>-1.0825803292662159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441</v>
      </c>
      <c r="AT575">
        <f>_xlfn.RANK.AVG(Table2[[#This Row],[6M Return vs Nifty Z-Score]],Table2[6M Return vs Nifty Z-Score])</f>
        <v>517</v>
      </c>
      <c r="AU575">
        <f>_xlfn.RANK.AVG(Table2[[#This Row],[Sharpe Ratio Z-Score]],Table2[Sharpe Ratio Z-Score])</f>
        <v>629</v>
      </c>
      <c r="AV575">
        <f>(Table2[[#This Row],[Rank 1Y]]+Table2[[#This Row],[Rank 6M]]+Table2[[#This Row],[Rank Sharpe]])/3</f>
        <v>529</v>
      </c>
    </row>
    <row r="576" spans="1:48" x14ac:dyDescent="0.3">
      <c r="A576" t="s">
        <v>857</v>
      </c>
      <c r="B576" t="s">
        <v>858</v>
      </c>
      <c r="C576" t="s">
        <v>3120</v>
      </c>
      <c r="D576" t="s">
        <v>545</v>
      </c>
      <c r="E576">
        <v>17829.245716599999</v>
      </c>
      <c r="F576">
        <v>420.05</v>
      </c>
      <c r="G576">
        <v>-56.3322195023012</v>
      </c>
      <c r="H576">
        <f>(Table2[[#This Row],[1Y Return vs Nifty]]-AVERAGE(Table2[1Y Return vs Nifty]))/_xlfn.STDEV.P(Table2[1Y Return vs Nifty])</f>
        <v>-1.3700546495030137</v>
      </c>
      <c r="I576">
        <v>-15.8256555720957</v>
      </c>
      <c r="J576">
        <f>(Table2[[#This Row],[1M Return vs Nifty]]-AVERAGE(Table2[1M Return vs Nifty]))/_xlfn.STDEV.P(Table2[1M Return vs Nifty])</f>
        <v>-1.6396797414091471</v>
      </c>
      <c r="K576">
        <v>-6.8418474902155202</v>
      </c>
      <c r="L576">
        <f>(Table2[[#This Row],[6M Return vs Nifty]]-AVERAGE(Table2[6M Return vs Nifty]))/_xlfn.STDEV.P(Table2[6M Return vs Nifty])</f>
        <v>-0.38864134218171215</v>
      </c>
      <c r="M576">
        <v>-11.088715022342001</v>
      </c>
      <c r="N576">
        <f>(Table2[[#This Row],[1W Return vs Nifty]]-AVERAGE(Table2[1W Return vs Nifty]))/_xlfn.STDEV.P(Table2[1W Return vs Nifty])</f>
        <v>-1.3620140053202658</v>
      </c>
      <c r="O576">
        <v>456.98</v>
      </c>
      <c r="P576">
        <v>463.76499694634498</v>
      </c>
      <c r="Q576">
        <v>473.59135755477001</v>
      </c>
      <c r="R576">
        <v>26.2881389495112</v>
      </c>
      <c r="S576" s="1">
        <f>(Table2[[#This Row],[Close Price]]-Table2[[#This Row],[20D EMA]])/Table2[[#This Row],[20D EMA]]</f>
        <v>-8.0813164689920794E-2</v>
      </c>
      <c r="T576" s="1">
        <f>(Table2[[#This Row],[Close Price]]-Table2[[#This Row],[50D EMA]])/Table2[[#This Row],[50D EMA]]</f>
        <v>-9.4261096102952649E-2</v>
      </c>
      <c r="U576" s="1">
        <f>(Table2[[#This Row],[Close Price]]-Table2[[#This Row],[200D EMA]])/Table2[[#This Row],[200D EMA]]</f>
        <v>-0.11305391599883247</v>
      </c>
      <c r="V576">
        <v>0.525808739786363</v>
      </c>
      <c r="W576">
        <v>415.5</v>
      </c>
      <c r="X576">
        <v>425.6</v>
      </c>
      <c r="Y576">
        <v>413.75</v>
      </c>
      <c r="Z576">
        <v>457.2</v>
      </c>
      <c r="AA576">
        <v>413.75</v>
      </c>
      <c r="AB576">
        <v>482.5</v>
      </c>
      <c r="AC576" s="1">
        <f>(Table2[[#This Row],[Close Price]]/Table2[[#This Row],[Day Low]])-1</f>
        <v>1.0950661853188937E-2</v>
      </c>
      <c r="AD576" s="1">
        <f>(Table2[[#This Row],[Day High]]/Table2[[#This Row],[Close Price]])-1</f>
        <v>1.321271277228897E-2</v>
      </c>
      <c r="AE576" s="1">
        <f>(Table2[[#This Row],[Close Price]]/Table2[[#This Row],[Current Week Low]])-1</f>
        <v>1.5226586102718986E-2</v>
      </c>
      <c r="AF576" s="1">
        <f>(Table2[[#This Row],[Current Week High]]/Table2[[#This Row],[Close Price]])-1</f>
        <v>8.844185216045708E-2</v>
      </c>
      <c r="AG576" s="1">
        <f>(Table2[[#This Row],[Close Price]]/Table2[[#This Row],[Current Month Low]])-1</f>
        <v>1.5226586102718986E-2</v>
      </c>
      <c r="AH576" s="1">
        <f>(Table2[[#This Row],[Current Month High]]/Table2[[#This Row],[Close Price]])-1</f>
        <v>0.14867277705035109</v>
      </c>
      <c r="AI576">
        <v>56.021455742434703</v>
      </c>
      <c r="AJ576">
        <v>38.047193374523403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-0.05</v>
      </c>
      <c r="AM576" t="s">
        <v>3165</v>
      </c>
      <c r="AN576">
        <v>-3.77</v>
      </c>
      <c r="AO576" t="s">
        <v>3165</v>
      </c>
      <c r="AP576">
        <v>3.1276912713861002E-2</v>
      </c>
      <c r="AQ576">
        <f>(Table2[[#This Row],[Sharpe Ratio]]-AVERAGE(Table2[Sharpe Ratio]))/_xlfn.STDEV.P(Table2[Sharpe Ratio])</f>
        <v>-0.34497350807945215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719</v>
      </c>
      <c r="AT576">
        <f>_xlfn.RANK.AVG(Table2[[#This Row],[6M Return vs Nifty Z-Score]],Table2[6M Return vs Nifty Z-Score])</f>
        <v>448</v>
      </c>
      <c r="AU576">
        <f>_xlfn.RANK.AVG(Table2[[#This Row],[Sharpe Ratio Z-Score]],Table2[Sharpe Ratio Z-Score])</f>
        <v>424</v>
      </c>
      <c r="AV576">
        <f>(Table2[[#This Row],[Rank 1Y]]+Table2[[#This Row],[Rank 6M]]+Table2[[#This Row],[Rank Sharpe]])/3</f>
        <v>530.33333333333337</v>
      </c>
    </row>
    <row r="577" spans="1:48" x14ac:dyDescent="0.3">
      <c r="A577" t="s">
        <v>1054</v>
      </c>
      <c r="B577" t="s">
        <v>1055</v>
      </c>
      <c r="C577" t="s">
        <v>611</v>
      </c>
      <c r="D577" t="s">
        <v>611</v>
      </c>
      <c r="E577">
        <v>12424.395281999999</v>
      </c>
      <c r="F577">
        <v>429.65</v>
      </c>
      <c r="G577">
        <v>-5.3071360811044501</v>
      </c>
      <c r="H577">
        <f>(Table2[[#This Row],[1Y Return vs Nifty]]-AVERAGE(Table2[1Y Return vs Nifty]))/_xlfn.STDEV.P(Table2[1Y Return vs Nifty])</f>
        <v>-0.49661551152276512</v>
      </c>
      <c r="I577">
        <v>-2.2660271145242401</v>
      </c>
      <c r="J577">
        <f>(Table2[[#This Row],[1M Return vs Nifty]]-AVERAGE(Table2[1M Return vs Nifty]))/_xlfn.STDEV.P(Table2[1M Return vs Nifty])</f>
        <v>-7.9911571740800047E-2</v>
      </c>
      <c r="K577">
        <v>-15.7698202662285</v>
      </c>
      <c r="L577">
        <f>(Table2[[#This Row],[6M Return vs Nifty]]-AVERAGE(Table2[6M Return vs Nifty]))/_xlfn.STDEV.P(Table2[6M Return vs Nifty])</f>
        <v>-0.69591372177950239</v>
      </c>
      <c r="M577">
        <v>-2.3245175341148698</v>
      </c>
      <c r="N577">
        <f>(Table2[[#This Row],[1W Return vs Nifty]]-AVERAGE(Table2[1W Return vs Nifty]))/_xlfn.STDEV.P(Table2[1W Return vs Nifty])</f>
        <v>0.36386301539322186</v>
      </c>
      <c r="O577">
        <v>464.46</v>
      </c>
      <c r="P577">
        <v>477.43298035133603</v>
      </c>
      <c r="Q577">
        <v>460.70264425206398</v>
      </c>
      <c r="R577">
        <v>29.388324522784199</v>
      </c>
      <c r="S577" s="1">
        <f>(Table2[[#This Row],[Close Price]]-Table2[[#This Row],[20D EMA]])/Table2[[#This Row],[20D EMA]]</f>
        <v>-7.4947250570555055E-2</v>
      </c>
      <c r="T577" s="1">
        <f>(Table2[[#This Row],[Close Price]]-Table2[[#This Row],[50D EMA]])/Table2[[#This Row],[50D EMA]]</f>
        <v>-0.10008311599289443</v>
      </c>
      <c r="U577" s="1">
        <f>(Table2[[#This Row],[Close Price]]-Table2[[#This Row],[200D EMA]])/Table2[[#This Row],[200D EMA]]</f>
        <v>-6.7402791452341182E-2</v>
      </c>
      <c r="V577">
        <v>0.353133793086501</v>
      </c>
      <c r="W577">
        <v>427.4</v>
      </c>
      <c r="X577">
        <v>445</v>
      </c>
      <c r="Y577">
        <v>427.4</v>
      </c>
      <c r="Z577">
        <v>476.65</v>
      </c>
      <c r="AA577">
        <v>427.4</v>
      </c>
      <c r="AB577">
        <v>490.5</v>
      </c>
      <c r="AC577" s="1">
        <f>(Table2[[#This Row],[Close Price]]/Table2[[#This Row],[Day Low]])-1</f>
        <v>5.2643893308377265E-3</v>
      </c>
      <c r="AD577" s="1">
        <f>(Table2[[#This Row],[Day High]]/Table2[[#This Row],[Close Price]])-1</f>
        <v>3.5726754334923783E-2</v>
      </c>
      <c r="AE577" s="1">
        <f>(Table2[[#This Row],[Close Price]]/Table2[[#This Row],[Current Week Low]])-1</f>
        <v>5.2643893308377265E-3</v>
      </c>
      <c r="AF577" s="1">
        <f>(Table2[[#This Row],[Current Week High]]/Table2[[#This Row],[Close Price]])-1</f>
        <v>0.10939136506458746</v>
      </c>
      <c r="AG577" s="1">
        <f>(Table2[[#This Row],[Close Price]]/Table2[[#This Row],[Current Month Low]])-1</f>
        <v>5.2643893308377265E-3</v>
      </c>
      <c r="AH577" s="1">
        <f>(Table2[[#This Row],[Current Month High]]/Table2[[#This Row],[Close Price]])-1</f>
        <v>0.14162690562085434</v>
      </c>
      <c r="AI577">
        <v>37.786570464331398</v>
      </c>
      <c r="AJ577">
        <v>26.927621861152101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-0.16</v>
      </c>
      <c r="AM577" t="s">
        <v>3165</v>
      </c>
      <c r="AN577">
        <v>-3.25</v>
      </c>
      <c r="AO577" t="s">
        <v>3165</v>
      </c>
      <c r="AP577">
        <v>-1.2928570838E-5</v>
      </c>
      <c r="AQ577">
        <f>(Table2[[#This Row],[Sharpe Ratio]]-AVERAGE(Table2[Sharpe Ratio]))/_xlfn.STDEV.P(Table2[Sharpe Ratio])</f>
        <v>-0.71311587866145676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482</v>
      </c>
      <c r="AT577">
        <f>_xlfn.RANK.AVG(Table2[[#This Row],[6M Return vs Nifty Z-Score]],Table2[6M Return vs Nifty Z-Score])</f>
        <v>552</v>
      </c>
      <c r="AU577">
        <f>_xlfn.RANK.AVG(Table2[[#This Row],[Sharpe Ratio Z-Score]],Table2[Sharpe Ratio Z-Score])</f>
        <v>560</v>
      </c>
      <c r="AV577">
        <f>(Table2[[#This Row],[Rank 1Y]]+Table2[[#This Row],[Rank 6M]]+Table2[[#This Row],[Rank Sharpe]])/3</f>
        <v>531.33333333333337</v>
      </c>
    </row>
    <row r="578" spans="1:48" x14ac:dyDescent="0.3">
      <c r="A578" t="s">
        <v>1349</v>
      </c>
      <c r="B578" t="s">
        <v>1350</v>
      </c>
      <c r="C578" t="s">
        <v>3134</v>
      </c>
      <c r="D578" t="s">
        <v>412</v>
      </c>
      <c r="E578">
        <v>8100.2512298399997</v>
      </c>
      <c r="F578">
        <v>203.28</v>
      </c>
      <c r="G578">
        <v>-19.626429513442002</v>
      </c>
      <c r="H578">
        <f>(Table2[[#This Row],[1Y Return vs Nifty]]-AVERAGE(Table2[1Y Return vs Nifty]))/_xlfn.STDEV.P(Table2[1Y Return vs Nifty])</f>
        <v>-0.74173086407957245</v>
      </c>
      <c r="I578">
        <v>0.30966669803262598</v>
      </c>
      <c r="J578">
        <f>(Table2[[#This Row],[1M Return vs Nifty]]-AVERAGE(Table2[1M Return vs Nifty]))/_xlfn.STDEV.P(Table2[1M Return vs Nifty])</f>
        <v>0.21637126788189004</v>
      </c>
      <c r="K578">
        <v>-23.938876809505999</v>
      </c>
      <c r="L578">
        <f>(Table2[[#This Row],[6M Return vs Nifty]]-AVERAGE(Table2[6M Return vs Nifty]))/_xlfn.STDEV.P(Table2[6M Return vs Nifty])</f>
        <v>-0.97706662245431142</v>
      </c>
      <c r="M578">
        <v>-0.29633922062429702</v>
      </c>
      <c r="N578">
        <f>(Table2[[#This Row],[1W Return vs Nifty]]-AVERAGE(Table2[1W Return vs Nifty]))/_xlfn.STDEV.P(Table2[1W Return vs Nifty])</f>
        <v>0.76325912095392534</v>
      </c>
      <c r="O578">
        <v>213.9</v>
      </c>
      <c r="P578">
        <v>220.76137856731901</v>
      </c>
      <c r="Q578">
        <v>223.022095908203</v>
      </c>
      <c r="R578">
        <v>25.876324156078599</v>
      </c>
      <c r="S578" s="1">
        <f>(Table2[[#This Row],[Close Price]]-Table2[[#This Row],[20D EMA]])/Table2[[#This Row],[20D EMA]]</f>
        <v>-4.9649368863955136E-2</v>
      </c>
      <c r="T578" s="1">
        <f>(Table2[[#This Row],[Close Price]]-Table2[[#This Row],[50D EMA]])/Table2[[#This Row],[50D EMA]]</f>
        <v>-7.9186761202382314E-2</v>
      </c>
      <c r="U578" s="1">
        <f>(Table2[[#This Row],[Close Price]]-Table2[[#This Row],[200D EMA]])/Table2[[#This Row],[200D EMA]]</f>
        <v>-8.8520806998105439E-2</v>
      </c>
      <c r="V578">
        <v>0.69249250742756496</v>
      </c>
      <c r="W578">
        <v>198.29</v>
      </c>
      <c r="X578">
        <v>209.99</v>
      </c>
      <c r="Y578">
        <v>198.29</v>
      </c>
      <c r="Z578">
        <v>212.5</v>
      </c>
      <c r="AA578">
        <v>198.29</v>
      </c>
      <c r="AB578">
        <v>224.95</v>
      </c>
      <c r="AC578" s="1">
        <f>(Table2[[#This Row],[Close Price]]/Table2[[#This Row],[Day Low]])-1</f>
        <v>2.5165162136265185E-2</v>
      </c>
      <c r="AD578" s="1">
        <f>(Table2[[#This Row],[Day High]]/Table2[[#This Row],[Close Price]])-1</f>
        <v>3.3008658008658154E-2</v>
      </c>
      <c r="AE578" s="1">
        <f>(Table2[[#This Row],[Close Price]]/Table2[[#This Row],[Current Week Low]])-1</f>
        <v>2.5165162136265185E-2</v>
      </c>
      <c r="AF578" s="1">
        <f>(Table2[[#This Row],[Current Week High]]/Table2[[#This Row],[Close Price]])-1</f>
        <v>4.5356158992522655E-2</v>
      </c>
      <c r="AG578" s="1">
        <f>(Table2[[#This Row],[Close Price]]/Table2[[#This Row],[Current Month Low]])-1</f>
        <v>2.5165162136265185E-2</v>
      </c>
      <c r="AH578" s="1">
        <f>(Table2[[#This Row],[Current Month High]]/Table2[[#This Row],[Close Price]])-1</f>
        <v>0.10660173160173159</v>
      </c>
      <c r="AI578">
        <v>58.525186934277798</v>
      </c>
      <c r="AJ578">
        <v>13.500837520937999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-0.06</v>
      </c>
      <c r="AM578" t="s">
        <v>3165</v>
      </c>
      <c r="AN578">
        <v>-1.93</v>
      </c>
      <c r="AO578" t="s">
        <v>3165</v>
      </c>
      <c r="AP578">
        <v>4.5515179572773998E-2</v>
      </c>
      <c r="AQ578">
        <f>(Table2[[#This Row],[Sharpe Ratio]]-AVERAGE(Table2[Sharpe Ratio]))/_xlfn.STDEV.P(Table2[Sharpe Ratio])</f>
        <v>-0.17745238623270554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573</v>
      </c>
      <c r="AT578">
        <f>_xlfn.RANK.AVG(Table2[[#This Row],[6M Return vs Nifty Z-Score]],Table2[6M Return vs Nifty Z-Score])</f>
        <v>640</v>
      </c>
      <c r="AU578">
        <f>_xlfn.RANK.AVG(Table2[[#This Row],[Sharpe Ratio Z-Score]],Table2[Sharpe Ratio Z-Score])</f>
        <v>388</v>
      </c>
      <c r="AV578">
        <f>(Table2[[#This Row],[Rank 1Y]]+Table2[[#This Row],[Rank 6M]]+Table2[[#This Row],[Rank Sharpe]])/3</f>
        <v>533.66666666666663</v>
      </c>
    </row>
    <row r="579" spans="1:48" x14ac:dyDescent="0.3">
      <c r="A579" t="s">
        <v>142</v>
      </c>
      <c r="B579" t="s">
        <v>143</v>
      </c>
      <c r="C579" t="s">
        <v>3127</v>
      </c>
      <c r="D579" t="s">
        <v>117</v>
      </c>
      <c r="E579">
        <v>185729.98226699801</v>
      </c>
      <c r="F579">
        <v>148.78</v>
      </c>
      <c r="G579">
        <v>-2.7453090357462302</v>
      </c>
      <c r="H579">
        <f>(Table2[[#This Row],[1Y Return vs Nifty]]-AVERAGE(Table2[1Y Return vs Nifty]))/_xlfn.STDEV.P(Table2[1Y Return vs Nifty])</f>
        <v>-0.45276256986892299</v>
      </c>
      <c r="I579">
        <v>3.6111070318172098</v>
      </c>
      <c r="J579">
        <f>(Table2[[#This Row],[1M Return vs Nifty]]-AVERAGE(Table2[1M Return vs Nifty]))/_xlfn.STDEV.P(Table2[1M Return vs Nifty])</f>
        <v>0.59613694972260867</v>
      </c>
      <c r="K579">
        <v>-16.919193352544301</v>
      </c>
      <c r="L579">
        <f>(Table2[[#This Row],[6M Return vs Nifty]]-AVERAGE(Table2[6M Return vs Nifty]))/_xlfn.STDEV.P(Table2[6M Return vs Nifty])</f>
        <v>-0.73547148165829435</v>
      </c>
      <c r="M579">
        <v>-0.94731957390506905</v>
      </c>
      <c r="N579">
        <f>(Table2[[#This Row],[1W Return vs Nifty]]-AVERAGE(Table2[1W Return vs Nifty]))/_xlfn.STDEV.P(Table2[1W Return vs Nifty])</f>
        <v>0.63506574852337072</v>
      </c>
      <c r="O579">
        <v>156.36000000000001</v>
      </c>
      <c r="P579">
        <v>157.41024265463199</v>
      </c>
      <c r="Q579">
        <v>153.84091306602801</v>
      </c>
      <c r="R579">
        <v>24.5964733038231</v>
      </c>
      <c r="S579" s="1">
        <f>(Table2[[#This Row],[Close Price]]-Table2[[#This Row],[20D EMA]])/Table2[[#This Row],[20D EMA]]</f>
        <v>-4.8477871578408875E-2</v>
      </c>
      <c r="T579" s="1">
        <f>(Table2[[#This Row],[Close Price]]-Table2[[#This Row],[50D EMA]])/Table2[[#This Row],[50D EMA]]</f>
        <v>-5.4826436381063728E-2</v>
      </c>
      <c r="U579" s="1">
        <f>(Table2[[#This Row],[Close Price]]-Table2[[#This Row],[200D EMA]])/Table2[[#This Row],[200D EMA]]</f>
        <v>-3.2897055569709732E-2</v>
      </c>
      <c r="V579">
        <v>0.79666226395201201</v>
      </c>
      <c r="W579">
        <v>148.05000000000001</v>
      </c>
      <c r="X579">
        <v>151.94999999999999</v>
      </c>
      <c r="Y579">
        <v>148.05000000000001</v>
      </c>
      <c r="Z579">
        <v>157.93</v>
      </c>
      <c r="AA579">
        <v>148.05000000000001</v>
      </c>
      <c r="AB579">
        <v>169.99</v>
      </c>
      <c r="AC579" s="1">
        <f>(Table2[[#This Row],[Close Price]]/Table2[[#This Row],[Day Low]])-1</f>
        <v>4.9307666328941568E-3</v>
      </c>
      <c r="AD579" s="1">
        <f>(Table2[[#This Row],[Day High]]/Table2[[#This Row],[Close Price]])-1</f>
        <v>2.1306627234843223E-2</v>
      </c>
      <c r="AE579" s="1">
        <f>(Table2[[#This Row],[Close Price]]/Table2[[#This Row],[Current Week Low]])-1</f>
        <v>4.9307666328941568E-3</v>
      </c>
      <c r="AF579" s="1">
        <f>(Table2[[#This Row],[Current Week High]]/Table2[[#This Row],[Close Price]])-1</f>
        <v>6.150020164000547E-2</v>
      </c>
      <c r="AG579" s="1">
        <f>(Table2[[#This Row],[Close Price]]/Table2[[#This Row],[Current Month Low]])-1</f>
        <v>4.9307666328941568E-3</v>
      </c>
      <c r="AH579" s="1">
        <f>(Table2[[#This Row],[Current Month High]]/Table2[[#This Row],[Close Price]])-1</f>
        <v>0.14255948380158623</v>
      </c>
      <c r="AI579">
        <v>24.075816642021699</v>
      </c>
      <c r="AJ579">
        <v>29.8254799301919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-0.05</v>
      </c>
      <c r="AM579" t="s">
        <v>3165</v>
      </c>
      <c r="AN579">
        <v>-9.48</v>
      </c>
      <c r="AO579" t="s">
        <v>3165</v>
      </c>
      <c r="AP579">
        <v>-1.0117985420757E-2</v>
      </c>
      <c r="AQ579">
        <f>(Table2[[#This Row],[Sharpe Ratio]]-AVERAGE(Table2[Sharpe Ratio]))/_xlfn.STDEV.P(Table2[Sharpe Ratio])</f>
        <v>-0.83200748791401835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459</v>
      </c>
      <c r="AT579">
        <f>_xlfn.RANK.AVG(Table2[[#This Row],[6M Return vs Nifty Z-Score]],Table2[6M Return vs Nifty Z-Score])</f>
        <v>563</v>
      </c>
      <c r="AU579">
        <f>_xlfn.RANK.AVG(Table2[[#This Row],[Sharpe Ratio Z-Score]],Table2[Sharpe Ratio Z-Score])</f>
        <v>580</v>
      </c>
      <c r="AV579">
        <f>(Table2[[#This Row],[Rank 1Y]]+Table2[[#This Row],[Rank 6M]]+Table2[[#This Row],[Rank Sharpe]])/3</f>
        <v>534</v>
      </c>
    </row>
    <row r="580" spans="1:48" x14ac:dyDescent="0.3">
      <c r="A580" t="s">
        <v>652</v>
      </c>
      <c r="B580" t="s">
        <v>653</v>
      </c>
      <c r="C580" t="s">
        <v>3124</v>
      </c>
      <c r="D580" t="s">
        <v>258</v>
      </c>
      <c r="E580">
        <v>28075.28605119</v>
      </c>
      <c r="F580">
        <v>1045.45</v>
      </c>
      <c r="G580">
        <v>12.673984472709799</v>
      </c>
      <c r="H580">
        <f>(Table2[[#This Row],[1Y Return vs Nifty]]-AVERAGE(Table2[1Y Return vs Nifty]))/_xlfn.STDEV.P(Table2[1Y Return vs Nifty])</f>
        <v>-0.18881759364776701</v>
      </c>
      <c r="I580">
        <v>-3.5356161693169401</v>
      </c>
      <c r="J580">
        <f>(Table2[[#This Row],[1M Return vs Nifty]]-AVERAGE(Table2[1M Return vs Nifty]))/_xlfn.STDEV.P(Table2[1M Return vs Nifty])</f>
        <v>-0.22595278536411514</v>
      </c>
      <c r="K580">
        <v>-34.480001494838604</v>
      </c>
      <c r="L580">
        <f>(Table2[[#This Row],[6M Return vs Nifty]]-AVERAGE(Table2[6M Return vs Nifty]))/_xlfn.STDEV.P(Table2[6M Return vs Nifty])</f>
        <v>-1.3398585514800647</v>
      </c>
      <c r="M580">
        <v>-2.6955288871988801</v>
      </c>
      <c r="N580">
        <f>(Table2[[#This Row],[1W Return vs Nifty]]-AVERAGE(Table2[1W Return vs Nifty]))/_xlfn.STDEV.P(Table2[1W Return vs Nifty])</f>
        <v>0.29080213679348155</v>
      </c>
      <c r="O580">
        <v>1049.8499999999999</v>
      </c>
      <c r="P580">
        <v>1084.8875007023701</v>
      </c>
      <c r="Q580">
        <v>1115.95029079545</v>
      </c>
      <c r="R580">
        <v>49.614995902365102</v>
      </c>
      <c r="S580" s="1">
        <f>(Table2[[#This Row],[Close Price]]-Table2[[#This Row],[20D EMA]])/Table2[[#This Row],[20D EMA]]</f>
        <v>-4.1910749154639845E-3</v>
      </c>
      <c r="T580" s="1">
        <f>(Table2[[#This Row],[Close Price]]-Table2[[#This Row],[50D EMA]])/Table2[[#This Row],[50D EMA]]</f>
        <v>-3.6351696076171655E-2</v>
      </c>
      <c r="U580" s="1">
        <f>(Table2[[#This Row],[Close Price]]-Table2[[#This Row],[200D EMA]])/Table2[[#This Row],[200D EMA]]</f>
        <v>-6.3175117545063122E-2</v>
      </c>
      <c r="V580">
        <v>1.3157790779409499</v>
      </c>
      <c r="W580">
        <v>1013.05</v>
      </c>
      <c r="X580">
        <v>1053.2</v>
      </c>
      <c r="Y580">
        <v>1010.05</v>
      </c>
      <c r="Z580">
        <v>1075</v>
      </c>
      <c r="AA580">
        <v>935.5</v>
      </c>
      <c r="AB580">
        <v>1117.95</v>
      </c>
      <c r="AC580" s="1">
        <f>(Table2[[#This Row],[Close Price]]/Table2[[#This Row],[Day Low]])-1</f>
        <v>3.1982626721287266E-2</v>
      </c>
      <c r="AD580" s="1">
        <f>(Table2[[#This Row],[Day High]]/Table2[[#This Row],[Close Price]])-1</f>
        <v>7.413075709024719E-3</v>
      </c>
      <c r="AE580" s="1">
        <f>(Table2[[#This Row],[Close Price]]/Table2[[#This Row],[Current Week Low]])-1</f>
        <v>3.5047769912380566E-2</v>
      </c>
      <c r="AF580" s="1">
        <f>(Table2[[#This Row],[Current Week High]]/Table2[[#This Row],[Close Price]])-1</f>
        <v>2.8265340284088225E-2</v>
      </c>
      <c r="AG580" s="1">
        <f>(Table2[[#This Row],[Close Price]]/Table2[[#This Row],[Current Month Low]])-1</f>
        <v>0.11753073222875465</v>
      </c>
      <c r="AH580" s="1">
        <f>(Table2[[#This Row],[Current Month High]]/Table2[[#This Row],[Close Price]])-1</f>
        <v>6.9348127600554754E-2</v>
      </c>
      <c r="AI580">
        <v>44.808455688937698</v>
      </c>
      <c r="AJ580">
        <v>47.662429378531002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-0.13</v>
      </c>
      <c r="AM580" t="s">
        <v>3165</v>
      </c>
      <c r="AN580">
        <v>8.1199999999999992</v>
      </c>
      <c r="AO580" t="s">
        <v>3166</v>
      </c>
      <c r="AQ580">
        <f>(Table2[[#This Row],[Sharpe Ratio]]-AVERAGE(Table2[Sharpe Ratio]))/_xlfn.STDEV.P(Table2[Sharpe Ratio])</f>
        <v>-0.71296376684109852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366</v>
      </c>
      <c r="AT580">
        <f>_xlfn.RANK.AVG(Table2[[#This Row],[6M Return vs Nifty Z-Score]],Table2[6M Return vs Nifty Z-Score])</f>
        <v>704</v>
      </c>
      <c r="AU580">
        <f>_xlfn.RANK.AVG(Table2[[#This Row],[Sharpe Ratio Z-Score]],Table2[Sharpe Ratio Z-Score])</f>
        <v>533.5</v>
      </c>
      <c r="AV580">
        <f>(Table2[[#This Row],[Rank 1Y]]+Table2[[#This Row],[Rank 6M]]+Table2[[#This Row],[Rank Sharpe]])/3</f>
        <v>534.5</v>
      </c>
    </row>
    <row r="581" spans="1:48" x14ac:dyDescent="0.3">
      <c r="A581" t="s">
        <v>1152</v>
      </c>
      <c r="B581" t="s">
        <v>1153</v>
      </c>
      <c r="C581" t="s">
        <v>3120</v>
      </c>
      <c r="D581" t="s">
        <v>24</v>
      </c>
      <c r="E581">
        <v>10364.329341756</v>
      </c>
      <c r="F581">
        <v>94.12</v>
      </c>
      <c r="G581">
        <v>-33.076901075547198</v>
      </c>
      <c r="H581">
        <f>(Table2[[#This Row],[1Y Return vs Nifty]]-AVERAGE(Table2[1Y Return vs Nifty]))/_xlfn.STDEV.P(Table2[1Y Return vs Nifty])</f>
        <v>-0.97197386416749798</v>
      </c>
      <c r="I581">
        <v>-7.5799284065629999</v>
      </c>
      <c r="J581">
        <f>(Table2[[#This Row],[1M Return vs Nifty]]-AVERAGE(Table2[1M Return vs Nifty]))/_xlfn.STDEV.P(Table2[1M Return vs Nifty])</f>
        <v>-0.69117124732973056</v>
      </c>
      <c r="K581">
        <v>-37.120509800535999</v>
      </c>
      <c r="L581">
        <f>(Table2[[#This Row],[6M Return vs Nifty]]-AVERAGE(Table2[6M Return vs Nifty]))/_xlfn.STDEV.P(Table2[6M Return vs Nifty])</f>
        <v>-1.4307364350483545</v>
      </c>
      <c r="M581">
        <v>-3.5139332607739502</v>
      </c>
      <c r="N581">
        <f>(Table2[[#This Row],[1W Return vs Nifty]]-AVERAGE(Table2[1W Return vs Nifty]))/_xlfn.STDEV.P(Table2[1W Return vs Nifty])</f>
        <v>0.12963902928683504</v>
      </c>
      <c r="O581">
        <v>99.01</v>
      </c>
      <c r="P581">
        <v>103.998827945922</v>
      </c>
      <c r="Q581">
        <v>111.66148643847001</v>
      </c>
      <c r="R581">
        <v>33.522835902773998</v>
      </c>
      <c r="S581" s="1">
        <f>(Table2[[#This Row],[Close Price]]-Table2[[#This Row],[20D EMA]])/Table2[[#This Row],[20D EMA]]</f>
        <v>-4.9388950611049393E-2</v>
      </c>
      <c r="T581" s="1">
        <f>(Table2[[#This Row],[Close Price]]-Table2[[#This Row],[50D EMA]])/Table2[[#This Row],[50D EMA]]</f>
        <v>-9.4989800760628337E-2</v>
      </c>
      <c r="U581" s="1">
        <f>(Table2[[#This Row],[Close Price]]-Table2[[#This Row],[200D EMA]])/Table2[[#This Row],[200D EMA]]</f>
        <v>-0.15709522591870628</v>
      </c>
      <c r="V581">
        <v>0.47112815652916401</v>
      </c>
      <c r="W581">
        <v>88.11</v>
      </c>
      <c r="X581">
        <v>94.49</v>
      </c>
      <c r="Y581">
        <v>88.11</v>
      </c>
      <c r="Z581">
        <v>97.39</v>
      </c>
      <c r="AA581">
        <v>88.11</v>
      </c>
      <c r="AB581">
        <v>108</v>
      </c>
      <c r="AC581" s="1">
        <f>(Table2[[#This Row],[Close Price]]/Table2[[#This Row],[Day Low]])-1</f>
        <v>6.8210191805697429E-2</v>
      </c>
      <c r="AD581" s="1">
        <f>(Table2[[#This Row],[Day High]]/Table2[[#This Row],[Close Price]])-1</f>
        <v>3.9311517212068381E-3</v>
      </c>
      <c r="AE581" s="1">
        <f>(Table2[[#This Row],[Close Price]]/Table2[[#This Row],[Current Week Low]])-1</f>
        <v>6.8210191805697429E-2</v>
      </c>
      <c r="AF581" s="1">
        <f>(Table2[[#This Row],[Current Week High]]/Table2[[#This Row],[Close Price]])-1</f>
        <v>3.4742881427964223E-2</v>
      </c>
      <c r="AG581" s="1">
        <f>(Table2[[#This Row],[Close Price]]/Table2[[#This Row],[Current Month Low]])-1</f>
        <v>6.8210191805697429E-2</v>
      </c>
      <c r="AH581" s="1">
        <f>(Table2[[#This Row],[Current Month High]]/Table2[[#This Row],[Close Price]])-1</f>
        <v>0.14747131321716944</v>
      </c>
      <c r="AI581">
        <v>62.027199320016898</v>
      </c>
      <c r="AJ581">
        <v>6.8210191805697402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-0.17</v>
      </c>
      <c r="AM581" t="s">
        <v>3165</v>
      </c>
      <c r="AN581">
        <v>-3.32</v>
      </c>
      <c r="AO581" t="s">
        <v>3165</v>
      </c>
      <c r="AP581">
        <v>9.4372719249538994E-2</v>
      </c>
      <c r="AQ581">
        <f>(Table2[[#This Row],[Sharpe Ratio]]-AVERAGE(Table2[Sharpe Ratio]))/_xlfn.STDEV.P(Table2[Sharpe Ratio])</f>
        <v>0.39738371835962366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652</v>
      </c>
      <c r="AT581">
        <f>_xlfn.RANK.AVG(Table2[[#This Row],[6M Return vs Nifty Z-Score]],Table2[6M Return vs Nifty Z-Score])</f>
        <v>712</v>
      </c>
      <c r="AU581">
        <f>_xlfn.RANK.AVG(Table2[[#This Row],[Sharpe Ratio Z-Score]],Table2[Sharpe Ratio Z-Score])</f>
        <v>240</v>
      </c>
      <c r="AV581">
        <f>(Table2[[#This Row],[Rank 1Y]]+Table2[[#This Row],[Rank 6M]]+Table2[[#This Row],[Rank Sharpe]])/3</f>
        <v>534.66666666666663</v>
      </c>
    </row>
    <row r="582" spans="1:48" x14ac:dyDescent="0.3">
      <c r="A582" t="s">
        <v>1370</v>
      </c>
      <c r="B582" t="s">
        <v>1371</v>
      </c>
      <c r="C582" t="s">
        <v>3133</v>
      </c>
      <c r="D582" t="s">
        <v>138</v>
      </c>
      <c r="E582">
        <v>7923.5516409000002</v>
      </c>
      <c r="F582">
        <v>511</v>
      </c>
      <c r="G582">
        <v>-24.3546065081159</v>
      </c>
      <c r="H582">
        <f>(Table2[[#This Row],[1Y Return vs Nifty]]-AVERAGE(Table2[1Y Return vs Nifty]))/_xlfn.STDEV.P(Table2[1Y Return vs Nifty])</f>
        <v>-0.82266703432266552</v>
      </c>
      <c r="I582">
        <v>-1.2807073875807999</v>
      </c>
      <c r="J582">
        <f>(Table2[[#This Row],[1M Return vs Nifty]]-AVERAGE(Table2[1M Return vs Nifty]))/_xlfn.STDEV.P(Table2[1M Return vs Nifty])</f>
        <v>3.3430054974239003E-2</v>
      </c>
      <c r="K582">
        <v>-31.677844976299699</v>
      </c>
      <c r="L582">
        <f>(Table2[[#This Row],[6M Return vs Nifty]]-AVERAGE(Table2[6M Return vs Nifty]))/_xlfn.STDEV.P(Table2[6M Return vs Nifty])</f>
        <v>-1.2434172514158162</v>
      </c>
      <c r="M582">
        <v>-1.04737016033448</v>
      </c>
      <c r="N582">
        <f>(Table2[[#This Row],[1W Return vs Nifty]]-AVERAGE(Table2[1W Return vs Nifty]))/_xlfn.STDEV.P(Table2[1W Return vs Nifty])</f>
        <v>0.6153634302838078</v>
      </c>
      <c r="O582">
        <v>519.04</v>
      </c>
      <c r="P582">
        <v>540.56383967273803</v>
      </c>
      <c r="Q582">
        <v>561.47228942656704</v>
      </c>
      <c r="R582">
        <v>47.051889499056401</v>
      </c>
      <c r="S582" s="1">
        <f>(Table2[[#This Row],[Close Price]]-Table2[[#This Row],[20D EMA]])/Table2[[#This Row],[20D EMA]]</f>
        <v>-1.5490135635018427E-2</v>
      </c>
      <c r="T582" s="1">
        <f>(Table2[[#This Row],[Close Price]]-Table2[[#This Row],[50D EMA]])/Table2[[#This Row],[50D EMA]]</f>
        <v>-5.4690746037759808E-2</v>
      </c>
      <c r="U582" s="1">
        <f>(Table2[[#This Row],[Close Price]]-Table2[[#This Row],[200D EMA]])/Table2[[#This Row],[200D EMA]]</f>
        <v>-8.9892752281888227E-2</v>
      </c>
      <c r="V582">
        <v>0.85359090495893997</v>
      </c>
      <c r="W582">
        <v>493.15</v>
      </c>
      <c r="X582">
        <v>517.1</v>
      </c>
      <c r="Y582">
        <v>493.15</v>
      </c>
      <c r="Z582">
        <v>523.95000000000005</v>
      </c>
      <c r="AA582">
        <v>485</v>
      </c>
      <c r="AB582">
        <v>540.95000000000005</v>
      </c>
      <c r="AC582" s="1">
        <f>(Table2[[#This Row],[Close Price]]/Table2[[#This Row],[Day Low]])-1</f>
        <v>3.6195883605393941E-2</v>
      </c>
      <c r="AD582" s="1">
        <f>(Table2[[#This Row],[Day High]]/Table2[[#This Row],[Close Price]])-1</f>
        <v>1.1937377690802498E-2</v>
      </c>
      <c r="AE582" s="1">
        <f>(Table2[[#This Row],[Close Price]]/Table2[[#This Row],[Current Week Low]])-1</f>
        <v>3.6195883605393941E-2</v>
      </c>
      <c r="AF582" s="1">
        <f>(Table2[[#This Row],[Current Week High]]/Table2[[#This Row],[Close Price]])-1</f>
        <v>2.5342465753424692E-2</v>
      </c>
      <c r="AG582" s="1">
        <f>(Table2[[#This Row],[Close Price]]/Table2[[#This Row],[Current Month Low]])-1</f>
        <v>5.3608247422680444E-2</v>
      </c>
      <c r="AH582" s="1">
        <f>(Table2[[#This Row],[Current Month High]]/Table2[[#This Row],[Close Price]])-1</f>
        <v>5.8610567514677303E-2</v>
      </c>
      <c r="AI582">
        <v>32.837573385518503</v>
      </c>
      <c r="AJ582">
        <v>7.5789473684210602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-0.13</v>
      </c>
      <c r="AM582" t="s">
        <v>3165</v>
      </c>
      <c r="AN582">
        <v>4.5</v>
      </c>
      <c r="AO582" t="s">
        <v>3166</v>
      </c>
      <c r="AP582">
        <v>7.0071443635377997E-2</v>
      </c>
      <c r="AQ582">
        <f>(Table2[[#This Row],[Sharpe Ratio]]-AVERAGE(Table2[Sharpe Ratio]))/_xlfn.STDEV.P(Table2[Sharpe Ratio])</f>
        <v>0.11146570646038396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599</v>
      </c>
      <c r="AT582">
        <f>_xlfn.RANK.AVG(Table2[[#This Row],[6M Return vs Nifty Z-Score]],Table2[6M Return vs Nifty Z-Score])</f>
        <v>690</v>
      </c>
      <c r="AU582">
        <f>_xlfn.RANK.AVG(Table2[[#This Row],[Sharpe Ratio Z-Score]],Table2[Sharpe Ratio Z-Score])</f>
        <v>316</v>
      </c>
      <c r="AV582">
        <f>(Table2[[#This Row],[Rank 1Y]]+Table2[[#This Row],[Rank 6M]]+Table2[[#This Row],[Rank Sharpe]])/3</f>
        <v>535</v>
      </c>
    </row>
    <row r="583" spans="1:48" x14ac:dyDescent="0.3">
      <c r="A583" t="s">
        <v>2228</v>
      </c>
      <c r="B583" t="s">
        <v>2229</v>
      </c>
      <c r="C583" t="s">
        <v>3126</v>
      </c>
      <c r="D583" t="s">
        <v>275</v>
      </c>
      <c r="E583">
        <v>2489.9415939999999</v>
      </c>
      <c r="F583">
        <v>256.89999999999998</v>
      </c>
      <c r="G583">
        <v>-27.939947887249101</v>
      </c>
      <c r="H583">
        <f>(Table2[[#This Row],[1Y Return vs Nifty]]-AVERAGE(Table2[1Y Return vs Nifty]))/_xlfn.STDEV.P(Table2[1Y Return vs Nifty])</f>
        <v>-0.88404032905507768</v>
      </c>
      <c r="I583">
        <v>-11.671881544903901</v>
      </c>
      <c r="J583">
        <f>(Table2[[#This Row],[1M Return vs Nifty]]-AVERAGE(Table2[1M Return vs Nifty]))/_xlfn.STDEV.P(Table2[1M Return vs Nifty])</f>
        <v>-1.1618698565821661</v>
      </c>
      <c r="K583">
        <v>-29.9529917077306</v>
      </c>
      <c r="L583">
        <f>(Table2[[#This Row],[6M Return vs Nifty]]-AVERAGE(Table2[6M Return vs Nifty]))/_xlfn.STDEV.P(Table2[6M Return vs Nifty])</f>
        <v>-1.1840532970683952</v>
      </c>
      <c r="M583">
        <v>-5.3556668016755804</v>
      </c>
      <c r="N583">
        <f>(Table2[[#This Row],[1W Return vs Nifty]]-AVERAGE(Table2[1W Return vs Nifty]))/_xlfn.STDEV.P(Table2[1W Return vs Nifty])</f>
        <v>-0.23304170683181141</v>
      </c>
      <c r="O583">
        <v>282.99</v>
      </c>
      <c r="P583">
        <v>298.83017654725802</v>
      </c>
      <c r="Q583">
        <v>303.60320605530899</v>
      </c>
      <c r="R583">
        <v>7.0950178984102203</v>
      </c>
      <c r="S583" s="1">
        <f>(Table2[[#This Row],[Close Price]]-Table2[[#This Row],[20D EMA]])/Table2[[#This Row],[20D EMA]]</f>
        <v>-9.2194070461853891E-2</v>
      </c>
      <c r="T583" s="1">
        <f>(Table2[[#This Row],[Close Price]]-Table2[[#This Row],[50D EMA]])/Table2[[#This Row],[50D EMA]]</f>
        <v>-0.1403143987388672</v>
      </c>
      <c r="U583" s="1">
        <f>(Table2[[#This Row],[Close Price]]-Table2[[#This Row],[200D EMA]])/Table2[[#This Row],[200D EMA]]</f>
        <v>-0.15382975253166742</v>
      </c>
      <c r="V583">
        <v>1.1315662530892701</v>
      </c>
      <c r="W583">
        <v>251.25</v>
      </c>
      <c r="X583">
        <v>261.85000000000002</v>
      </c>
      <c r="Y583">
        <v>251.25</v>
      </c>
      <c r="Z583">
        <v>277.3</v>
      </c>
      <c r="AA583">
        <v>251.25</v>
      </c>
      <c r="AB583">
        <v>302.60000000000002</v>
      </c>
      <c r="AC583" s="1">
        <f>(Table2[[#This Row],[Close Price]]/Table2[[#This Row],[Day Low]])-1</f>
        <v>2.2487562189054566E-2</v>
      </c>
      <c r="AD583" s="1">
        <f>(Table2[[#This Row],[Day High]]/Table2[[#This Row],[Close Price]])-1</f>
        <v>1.9268197742312365E-2</v>
      </c>
      <c r="AE583" s="1">
        <f>(Table2[[#This Row],[Close Price]]/Table2[[#This Row],[Current Week Low]])-1</f>
        <v>2.2487562189054566E-2</v>
      </c>
      <c r="AF583" s="1">
        <f>(Table2[[#This Row],[Current Week High]]/Table2[[#This Row],[Close Price]])-1</f>
        <v>7.9408330089529189E-2</v>
      </c>
      <c r="AG583" s="1">
        <f>(Table2[[#This Row],[Close Price]]/Table2[[#This Row],[Current Month Low]])-1</f>
        <v>2.2487562189054566E-2</v>
      </c>
      <c r="AH583" s="1">
        <f>(Table2[[#This Row],[Current Month High]]/Table2[[#This Row],[Close Price]])-1</f>
        <v>0.17789022966134693</v>
      </c>
      <c r="AI583">
        <v>56.305955624756699</v>
      </c>
      <c r="AJ583">
        <v>4.7929838874158399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-0.17</v>
      </c>
      <c r="AM583" t="s">
        <v>3165</v>
      </c>
      <c r="AN583">
        <v>-8.15</v>
      </c>
      <c r="AO583" t="s">
        <v>3165</v>
      </c>
      <c r="AP583">
        <v>7.2585705837259998E-2</v>
      </c>
      <c r="AQ583">
        <f>(Table2[[#This Row],[Sharpe Ratio]]-AVERAGE(Table2[Sharpe Ratio]))/_xlfn.STDEV.P(Table2[Sharpe Ratio])</f>
        <v>0.14104739844928516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617</v>
      </c>
      <c r="AT583">
        <f>_xlfn.RANK.AVG(Table2[[#This Row],[6M Return vs Nifty Z-Score]],Table2[6M Return vs Nifty Z-Score])</f>
        <v>679</v>
      </c>
      <c r="AU583">
        <f>_xlfn.RANK.AVG(Table2[[#This Row],[Sharpe Ratio Z-Score]],Table2[Sharpe Ratio Z-Score])</f>
        <v>309</v>
      </c>
      <c r="AV583">
        <f>(Table2[[#This Row],[Rank 1Y]]+Table2[[#This Row],[Rank 6M]]+Table2[[#This Row],[Rank Sharpe]])/3</f>
        <v>535</v>
      </c>
    </row>
    <row r="584" spans="1:48" x14ac:dyDescent="0.3">
      <c r="A584" t="s">
        <v>1576</v>
      </c>
      <c r="B584" t="s">
        <v>1577</v>
      </c>
      <c r="C584" t="s">
        <v>3122</v>
      </c>
      <c r="D584" t="s">
        <v>40</v>
      </c>
      <c r="E584">
        <v>5881.4695653999997</v>
      </c>
      <c r="F584">
        <v>346.9</v>
      </c>
      <c r="G584">
        <v>-9.0393120993677805</v>
      </c>
      <c r="H584">
        <f>(Table2[[#This Row],[1Y Return vs Nifty]]-AVERAGE(Table2[1Y Return vs Nifty]))/_xlfn.STDEV.P(Table2[1Y Return vs Nifty])</f>
        <v>-0.56050229789552952</v>
      </c>
      <c r="I584">
        <v>-12.188461201153199</v>
      </c>
      <c r="J584">
        <f>(Table2[[#This Row],[1M Return vs Nifty]]-AVERAGE(Table2[1M Return vs Nifty]))/_xlfn.STDEV.P(Table2[1M Return vs Nifty])</f>
        <v>-1.2212921709499289</v>
      </c>
      <c r="K584">
        <v>-12.903899329735699</v>
      </c>
      <c r="L584">
        <f>(Table2[[#This Row],[6M Return vs Nifty]]-AVERAGE(Table2[6M Return vs Nifty]))/_xlfn.STDEV.P(Table2[6M Return vs Nifty])</f>
        <v>-0.59727785359436969</v>
      </c>
      <c r="M584">
        <v>-4.5745509687155703</v>
      </c>
      <c r="N584">
        <f>(Table2[[#This Row],[1W Return vs Nifty]]-AVERAGE(Table2[1W Return vs Nifty]))/_xlfn.STDEV.P(Table2[1W Return vs Nifty])</f>
        <v>-7.9221591706375147E-2</v>
      </c>
      <c r="O584">
        <v>373.49</v>
      </c>
      <c r="P584">
        <v>386.25811628770401</v>
      </c>
      <c r="Q584">
        <v>367.59673999758002</v>
      </c>
      <c r="R584">
        <v>26.776652020330001</v>
      </c>
      <c r="S584" s="1">
        <f>(Table2[[#This Row],[Close Price]]-Table2[[#This Row],[20D EMA]])/Table2[[#This Row],[20D EMA]]</f>
        <v>-7.1193338509732612E-2</v>
      </c>
      <c r="T584" s="1">
        <f>(Table2[[#This Row],[Close Price]]-Table2[[#This Row],[50D EMA]])/Table2[[#This Row],[50D EMA]]</f>
        <v>-0.10189589455354817</v>
      </c>
      <c r="U584" s="1">
        <f>(Table2[[#This Row],[Close Price]]-Table2[[#This Row],[200D EMA]])/Table2[[#This Row],[200D EMA]]</f>
        <v>-5.6302838805687698E-2</v>
      </c>
      <c r="V584">
        <v>0.27231871380496098</v>
      </c>
      <c r="W584">
        <v>341.35</v>
      </c>
      <c r="X584">
        <v>352.45</v>
      </c>
      <c r="Y584">
        <v>341.35</v>
      </c>
      <c r="Z584">
        <v>373.9</v>
      </c>
      <c r="AA584">
        <v>341.35</v>
      </c>
      <c r="AB584">
        <v>384.5</v>
      </c>
      <c r="AC584" s="1">
        <f>(Table2[[#This Row],[Close Price]]/Table2[[#This Row],[Day Low]])-1</f>
        <v>1.6258971729895766E-2</v>
      </c>
      <c r="AD584" s="1">
        <f>(Table2[[#This Row],[Day High]]/Table2[[#This Row],[Close Price]])-1</f>
        <v>1.5998846929951016E-2</v>
      </c>
      <c r="AE584" s="1">
        <f>(Table2[[#This Row],[Close Price]]/Table2[[#This Row],[Current Week Low]])-1</f>
        <v>1.6258971729895766E-2</v>
      </c>
      <c r="AF584" s="1">
        <f>(Table2[[#This Row],[Current Week High]]/Table2[[#This Row],[Close Price]])-1</f>
        <v>7.7832228307869622E-2</v>
      </c>
      <c r="AG584" s="1">
        <f>(Table2[[#This Row],[Close Price]]/Table2[[#This Row],[Current Month Low]])-1</f>
        <v>1.6258971729895766E-2</v>
      </c>
      <c r="AH584" s="1">
        <f>(Table2[[#This Row],[Current Month High]]/Table2[[#This Row],[Close Price]])-1</f>
        <v>0.1083885846065149</v>
      </c>
      <c r="AI584">
        <v>40.141251081003098</v>
      </c>
      <c r="AJ584">
        <v>20.7945552389996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-0.06</v>
      </c>
      <c r="AM584" t="s">
        <v>3165</v>
      </c>
      <c r="AN584">
        <v>-0.8</v>
      </c>
      <c r="AO584" t="s">
        <v>3165</v>
      </c>
      <c r="AP584">
        <v>-1.1676005154114001E-2</v>
      </c>
      <c r="AQ584">
        <f>(Table2[[#This Row],[Sharpe Ratio]]-AVERAGE(Table2[Sharpe Ratio]))/_xlfn.STDEV.P(Table2[Sharpe Ratio])</f>
        <v>-0.85033845587364409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506</v>
      </c>
      <c r="AT584">
        <f>_xlfn.RANK.AVG(Table2[[#This Row],[6M Return vs Nifty Z-Score]],Table2[6M Return vs Nifty Z-Score])</f>
        <v>524</v>
      </c>
      <c r="AU584">
        <f>_xlfn.RANK.AVG(Table2[[#This Row],[Sharpe Ratio Z-Score]],Table2[Sharpe Ratio Z-Score])</f>
        <v>582</v>
      </c>
      <c r="AV584">
        <f>(Table2[[#This Row],[Rank 1Y]]+Table2[[#This Row],[Rank 6M]]+Table2[[#This Row],[Rank Sharpe]])/3</f>
        <v>537.33333333333337</v>
      </c>
    </row>
    <row r="585" spans="1:48" x14ac:dyDescent="0.3">
      <c r="A585" t="s">
        <v>1265</v>
      </c>
      <c r="B585" t="s">
        <v>1266</v>
      </c>
      <c r="C585" t="s">
        <v>3122</v>
      </c>
      <c r="D585" t="s">
        <v>1006</v>
      </c>
      <c r="E585">
        <v>8837.4895374959997</v>
      </c>
      <c r="F585">
        <v>41.52</v>
      </c>
      <c r="G585">
        <v>-40.5875635309052</v>
      </c>
      <c r="H585">
        <f>(Table2[[#This Row],[1Y Return vs Nifty]]-AVERAGE(Table2[1Y Return vs Nifty]))/_xlfn.STDEV.P(Table2[1Y Return vs Nifty])</f>
        <v>-1.1005401711839276</v>
      </c>
      <c r="I585">
        <v>-9.2765960080524206</v>
      </c>
      <c r="J585">
        <f>(Table2[[#This Row],[1M Return vs Nifty]]-AVERAGE(Table2[1M Return vs Nifty]))/_xlfn.STDEV.P(Table2[1M Return vs Nifty])</f>
        <v>-0.88633943557260453</v>
      </c>
      <c r="K585">
        <v>-14.9865884902869</v>
      </c>
      <c r="L585">
        <f>(Table2[[#This Row],[6M Return vs Nifty]]-AVERAGE(Table2[6M Return vs Nifty]))/_xlfn.STDEV.P(Table2[6M Return vs Nifty])</f>
        <v>-0.66895737932550414</v>
      </c>
      <c r="M585">
        <v>-10.332822148673401</v>
      </c>
      <c r="N585">
        <f>(Table2[[#This Row],[1W Return vs Nifty]]-AVERAGE(Table2[1W Return vs Nifty]))/_xlfn.STDEV.P(Table2[1W Return vs Nifty])</f>
        <v>-1.2131608852783968</v>
      </c>
      <c r="O585">
        <v>46.13</v>
      </c>
      <c r="P585">
        <v>47.2416693562324</v>
      </c>
      <c r="Q585">
        <v>46.992121188698199</v>
      </c>
      <c r="R585">
        <v>23.9453264591363</v>
      </c>
      <c r="S585" s="1">
        <f>(Table2[[#This Row],[Close Price]]-Table2[[#This Row],[20D EMA]])/Table2[[#This Row],[20D EMA]]</f>
        <v>-9.9934966399306296E-2</v>
      </c>
      <c r="T585" s="1">
        <f>(Table2[[#This Row],[Close Price]]-Table2[[#This Row],[50D EMA]])/Table2[[#This Row],[50D EMA]]</f>
        <v>-0.12111488510465943</v>
      </c>
      <c r="U585" s="1">
        <f>(Table2[[#This Row],[Close Price]]-Table2[[#This Row],[200D EMA]])/Table2[[#This Row],[200D EMA]]</f>
        <v>-0.11644763101296786</v>
      </c>
      <c r="V585">
        <v>0.59664574610797005</v>
      </c>
      <c r="W585">
        <v>39.81</v>
      </c>
      <c r="X585">
        <v>42.04</v>
      </c>
      <c r="Y585">
        <v>39.81</v>
      </c>
      <c r="Z585">
        <v>45.05</v>
      </c>
      <c r="AA585">
        <v>39.81</v>
      </c>
      <c r="AB585">
        <v>56.5</v>
      </c>
      <c r="AC585" s="1">
        <f>(Table2[[#This Row],[Close Price]]/Table2[[#This Row],[Day Low]])-1</f>
        <v>4.2954031650339175E-2</v>
      </c>
      <c r="AD585" s="1">
        <f>(Table2[[#This Row],[Day High]]/Table2[[#This Row],[Close Price]])-1</f>
        <v>1.2524084778420042E-2</v>
      </c>
      <c r="AE585" s="1">
        <f>(Table2[[#This Row],[Close Price]]/Table2[[#This Row],[Current Week Low]])-1</f>
        <v>4.2954031650339175E-2</v>
      </c>
      <c r="AF585" s="1">
        <f>(Table2[[#This Row],[Current Week High]]/Table2[[#This Row],[Close Price]])-1</f>
        <v>8.5019267822735944E-2</v>
      </c>
      <c r="AG585" s="1">
        <f>(Table2[[#This Row],[Close Price]]/Table2[[#This Row],[Current Month Low]])-1</f>
        <v>4.2954031650339175E-2</v>
      </c>
      <c r="AH585" s="1">
        <f>(Table2[[#This Row],[Current Month High]]/Table2[[#This Row],[Close Price]])-1</f>
        <v>0.36078998073217705</v>
      </c>
      <c r="AI585">
        <v>36.078998073217697</v>
      </c>
      <c r="AJ585">
        <v>13.5978112175102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-7.0000000000000007E-2</v>
      </c>
      <c r="AM585" t="s">
        <v>3165</v>
      </c>
      <c r="AN585">
        <v>-12.22</v>
      </c>
      <c r="AO585" t="s">
        <v>3165</v>
      </c>
      <c r="AP585">
        <v>4.4289577730810999E-2</v>
      </c>
      <c r="AQ585">
        <f>(Table2[[#This Row],[Sharpe Ratio]]-AVERAGE(Table2[Sharpe Ratio]))/_xlfn.STDEV.P(Table2[Sharpe Ratio])</f>
        <v>-0.19187227297436724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681</v>
      </c>
      <c r="AT585">
        <f>_xlfn.RANK.AVG(Table2[[#This Row],[6M Return vs Nifty Z-Score]],Table2[6M Return vs Nifty Z-Score])</f>
        <v>543</v>
      </c>
      <c r="AU585">
        <f>_xlfn.RANK.AVG(Table2[[#This Row],[Sharpe Ratio Z-Score]],Table2[Sharpe Ratio Z-Score])</f>
        <v>390</v>
      </c>
      <c r="AV585">
        <f>(Table2[[#This Row],[Rank 1Y]]+Table2[[#This Row],[Rank 6M]]+Table2[[#This Row],[Rank Sharpe]])/3</f>
        <v>538</v>
      </c>
    </row>
    <row r="586" spans="1:48" x14ac:dyDescent="0.3">
      <c r="A586" t="s">
        <v>1598</v>
      </c>
      <c r="B586" t="s">
        <v>1599</v>
      </c>
      <c r="C586" t="s">
        <v>611</v>
      </c>
      <c r="D586" t="s">
        <v>611</v>
      </c>
      <c r="E586">
        <v>5750.925072</v>
      </c>
      <c r="F586">
        <v>286.8</v>
      </c>
      <c r="G586">
        <v>-45.951287067009403</v>
      </c>
      <c r="H586">
        <f>(Table2[[#This Row],[1Y Return vs Nifty]]-AVERAGE(Table2[1Y Return vs Nifty]))/_xlfn.STDEV.P(Table2[1Y Return vs Nifty])</f>
        <v>-1.1923555244890245</v>
      </c>
      <c r="I586">
        <v>-11.8140243520933</v>
      </c>
      <c r="J586">
        <f>(Table2[[#This Row],[1M Return vs Nifty]]-AVERAGE(Table2[1M Return vs Nifty]))/_xlfn.STDEV.P(Table2[1M Return vs Nifty])</f>
        <v>-1.1782205867585178</v>
      </c>
      <c r="K586">
        <v>-22.857572995845999</v>
      </c>
      <c r="L586">
        <f>(Table2[[#This Row],[6M Return vs Nifty]]-AVERAGE(Table2[6M Return vs Nifty]))/_xlfn.STDEV.P(Table2[6M Return vs Nifty])</f>
        <v>-0.93985159008053998</v>
      </c>
      <c r="M586">
        <v>-4.3003844574173398</v>
      </c>
      <c r="N586">
        <f>(Table2[[#This Row],[1W Return vs Nifty]]-AVERAGE(Table2[1W Return vs Nifty]))/_xlfn.STDEV.P(Table2[1W Return vs Nifty])</f>
        <v>-2.5231744679945586E-2</v>
      </c>
      <c r="O586">
        <v>320.08</v>
      </c>
      <c r="P586">
        <v>337.475609055608</v>
      </c>
      <c r="Q586">
        <v>344.83227496484699</v>
      </c>
      <c r="R586">
        <v>14.506872177815501</v>
      </c>
      <c r="S586" s="1">
        <f>(Table2[[#This Row],[Close Price]]-Table2[[#This Row],[20D EMA]])/Table2[[#This Row],[20D EMA]]</f>
        <v>-0.10397400649837532</v>
      </c>
      <c r="T586" s="1">
        <f>(Table2[[#This Row],[Close Price]]-Table2[[#This Row],[50D EMA]])/Table2[[#This Row],[50D EMA]]</f>
        <v>-0.15016080479836352</v>
      </c>
      <c r="U586" s="1">
        <f>(Table2[[#This Row],[Close Price]]-Table2[[#This Row],[200D EMA]])/Table2[[#This Row],[200D EMA]]</f>
        <v>-0.16829130907413734</v>
      </c>
      <c r="V586">
        <v>0.50198988017628099</v>
      </c>
      <c r="W586">
        <v>285</v>
      </c>
      <c r="X586">
        <v>298.25</v>
      </c>
      <c r="Y586">
        <v>285</v>
      </c>
      <c r="Z586">
        <v>312</v>
      </c>
      <c r="AA586">
        <v>285</v>
      </c>
      <c r="AB586">
        <v>350</v>
      </c>
      <c r="AC586" s="1">
        <f>(Table2[[#This Row],[Close Price]]/Table2[[#This Row],[Day Low]])-1</f>
        <v>6.3157894736842746E-3</v>
      </c>
      <c r="AD586" s="1">
        <f>(Table2[[#This Row],[Day High]]/Table2[[#This Row],[Close Price]])-1</f>
        <v>3.9923291492329094E-2</v>
      </c>
      <c r="AE586" s="1">
        <f>(Table2[[#This Row],[Close Price]]/Table2[[#This Row],[Current Week Low]])-1</f>
        <v>6.3157894736842746E-3</v>
      </c>
      <c r="AF586" s="1">
        <f>(Table2[[#This Row],[Current Week High]]/Table2[[#This Row],[Close Price]])-1</f>
        <v>8.786610878661083E-2</v>
      </c>
      <c r="AG586" s="1">
        <f>(Table2[[#This Row],[Close Price]]/Table2[[#This Row],[Current Month Low]])-1</f>
        <v>6.3157894736842746E-3</v>
      </c>
      <c r="AH586" s="1">
        <f>(Table2[[#This Row],[Current Month High]]/Table2[[#This Row],[Close Price]])-1</f>
        <v>0.22036262203626222</v>
      </c>
      <c r="AI586">
        <v>52.353556485355597</v>
      </c>
      <c r="AJ586">
        <v>7.11484593837534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-0.21</v>
      </c>
      <c r="AM586" t="s">
        <v>3165</v>
      </c>
      <c r="AN586">
        <v>-9.15</v>
      </c>
      <c r="AO586" t="s">
        <v>3165</v>
      </c>
      <c r="AP586">
        <v>7.9454382832622003E-2</v>
      </c>
      <c r="AQ586">
        <f>(Table2[[#This Row],[Sharpe Ratio]]-AVERAGE(Table2[Sharpe Ratio]))/_xlfn.STDEV.P(Table2[Sharpe Ratio])</f>
        <v>0.22186120024607411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699</v>
      </c>
      <c r="AT586">
        <f>_xlfn.RANK.AVG(Table2[[#This Row],[6M Return vs Nifty Z-Score]],Table2[6M Return vs Nifty Z-Score])</f>
        <v>631</v>
      </c>
      <c r="AU586">
        <f>_xlfn.RANK.AVG(Table2[[#This Row],[Sharpe Ratio Z-Score]],Table2[Sharpe Ratio Z-Score])</f>
        <v>284</v>
      </c>
      <c r="AV586">
        <f>(Table2[[#This Row],[Rank 1Y]]+Table2[[#This Row],[Rank 6M]]+Table2[[#This Row],[Rank Sharpe]])/3</f>
        <v>538</v>
      </c>
    </row>
    <row r="587" spans="1:48" x14ac:dyDescent="0.3">
      <c r="A587" t="s">
        <v>1034</v>
      </c>
      <c r="B587" t="s">
        <v>1035</v>
      </c>
      <c r="C587" t="s">
        <v>3122</v>
      </c>
      <c r="D587" t="s">
        <v>197</v>
      </c>
      <c r="E587">
        <v>12981.591399789901</v>
      </c>
      <c r="F587">
        <v>399.65</v>
      </c>
      <c r="G587">
        <v>-8.1733175396521105</v>
      </c>
      <c r="H587">
        <f>(Table2[[#This Row],[1Y Return vs Nifty]]-AVERAGE(Table2[1Y Return vs Nifty]))/_xlfn.STDEV.P(Table2[1Y Return vs Nifty])</f>
        <v>-0.54567834287149097</v>
      </c>
      <c r="I587">
        <v>-9.9602221529298802</v>
      </c>
      <c r="J587">
        <f>(Table2[[#This Row],[1M Return vs Nifty]]-AVERAGE(Table2[1M Return vs Nifty]))/_xlfn.STDEV.P(Table2[1M Return vs Nifty])</f>
        <v>-0.96497715813774909</v>
      </c>
      <c r="K587">
        <v>-17.936284001623701</v>
      </c>
      <c r="L587">
        <f>(Table2[[#This Row],[6M Return vs Nifty]]-AVERAGE(Table2[6M Return vs Nifty]))/_xlfn.STDEV.P(Table2[6M Return vs Nifty])</f>
        <v>-0.77047650148193836</v>
      </c>
      <c r="M587">
        <v>-3.4822437553660399</v>
      </c>
      <c r="N587">
        <f>(Table2[[#This Row],[1W Return vs Nifty]]-AVERAGE(Table2[1W Return vs Nifty]))/_xlfn.STDEV.P(Table2[1W Return vs Nifty])</f>
        <v>0.13587943969004146</v>
      </c>
      <c r="O587">
        <v>433.53</v>
      </c>
      <c r="P587">
        <v>453.415226150031</v>
      </c>
      <c r="Q587">
        <v>440.67816230974199</v>
      </c>
      <c r="R587">
        <v>26.8537365843288</v>
      </c>
      <c r="S587" s="1">
        <f>(Table2[[#This Row],[Close Price]]-Table2[[#This Row],[20D EMA]])/Table2[[#This Row],[20D EMA]]</f>
        <v>-7.814914769450787E-2</v>
      </c>
      <c r="T587" s="1">
        <f>(Table2[[#This Row],[Close Price]]-Table2[[#This Row],[50D EMA]])/Table2[[#This Row],[50D EMA]]</f>
        <v>-0.11857834287250114</v>
      </c>
      <c r="U587" s="1">
        <f>(Table2[[#This Row],[Close Price]]-Table2[[#This Row],[200D EMA]])/Table2[[#This Row],[200D EMA]]</f>
        <v>-9.3102326865256185E-2</v>
      </c>
      <c r="V587">
        <v>0.44648901371435801</v>
      </c>
      <c r="W587">
        <v>396.25</v>
      </c>
      <c r="X587">
        <v>408.95</v>
      </c>
      <c r="Y587">
        <v>396.25</v>
      </c>
      <c r="Z587">
        <v>426.85</v>
      </c>
      <c r="AA587">
        <v>396.25</v>
      </c>
      <c r="AB587">
        <v>456.7</v>
      </c>
      <c r="AC587" s="1">
        <f>(Table2[[#This Row],[Close Price]]/Table2[[#This Row],[Day Low]])-1</f>
        <v>8.5804416403785222E-3</v>
      </c>
      <c r="AD587" s="1">
        <f>(Table2[[#This Row],[Day High]]/Table2[[#This Row],[Close Price]])-1</f>
        <v>2.3270361566370523E-2</v>
      </c>
      <c r="AE587" s="1">
        <f>(Table2[[#This Row],[Close Price]]/Table2[[#This Row],[Current Week Low]])-1</f>
        <v>8.5804416403785222E-3</v>
      </c>
      <c r="AF587" s="1">
        <f>(Table2[[#This Row],[Current Week High]]/Table2[[#This Row],[Close Price]])-1</f>
        <v>6.8059552108094667E-2</v>
      </c>
      <c r="AG587" s="1">
        <f>(Table2[[#This Row],[Close Price]]/Table2[[#This Row],[Current Month Low]])-1</f>
        <v>8.5804416403785222E-3</v>
      </c>
      <c r="AH587" s="1">
        <f>(Table2[[#This Row],[Current Month High]]/Table2[[#This Row],[Close Price]])-1</f>
        <v>0.14274990616789696</v>
      </c>
      <c r="AI587">
        <v>36.869761040910703</v>
      </c>
      <c r="AJ587">
        <v>55.930550136558701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-0.16</v>
      </c>
      <c r="AM587" t="s">
        <v>3165</v>
      </c>
      <c r="AN587">
        <v>-7.47</v>
      </c>
      <c r="AO587" t="s">
        <v>3165</v>
      </c>
      <c r="AQ587">
        <f>(Table2[[#This Row],[Sharpe Ratio]]-AVERAGE(Table2[Sharpe Ratio]))/_xlfn.STDEV.P(Table2[Sharpe Ratio])</f>
        <v>-0.71296376684109852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501</v>
      </c>
      <c r="AT587">
        <f>_xlfn.RANK.AVG(Table2[[#This Row],[6M Return vs Nifty Z-Score]],Table2[6M Return vs Nifty Z-Score])</f>
        <v>583</v>
      </c>
      <c r="AU587">
        <f>_xlfn.RANK.AVG(Table2[[#This Row],[Sharpe Ratio Z-Score]],Table2[Sharpe Ratio Z-Score])</f>
        <v>533.5</v>
      </c>
      <c r="AV587">
        <f>(Table2[[#This Row],[Rank 1Y]]+Table2[[#This Row],[Rank 6M]]+Table2[[#This Row],[Rank Sharpe]])/3</f>
        <v>539.16666666666663</v>
      </c>
    </row>
    <row r="588" spans="1:48" x14ac:dyDescent="0.3">
      <c r="A588" t="s">
        <v>1230</v>
      </c>
      <c r="B588" t="s">
        <v>1231</v>
      </c>
      <c r="C588" t="s">
        <v>3129</v>
      </c>
      <c r="D588" t="s">
        <v>787</v>
      </c>
      <c r="E588">
        <v>9409.5992342499994</v>
      </c>
      <c r="F588">
        <v>7296.5</v>
      </c>
      <c r="G588">
        <v>-43.610324214963498</v>
      </c>
      <c r="H588">
        <f>(Table2[[#This Row],[1Y Return vs Nifty]]-AVERAGE(Table2[1Y Return vs Nifty]))/_xlfn.STDEV.P(Table2[1Y Return vs Nifty])</f>
        <v>-1.1522833004290172</v>
      </c>
      <c r="I588">
        <v>-4.8309294402187897</v>
      </c>
      <c r="J588">
        <f>(Table2[[#This Row],[1M Return vs Nifty]]-AVERAGE(Table2[1M Return vs Nifty]))/_xlfn.STDEV.P(Table2[1M Return vs Nifty])</f>
        <v>-0.37495306336019463</v>
      </c>
      <c r="K588">
        <v>-9.39159580387701</v>
      </c>
      <c r="L588">
        <f>(Table2[[#This Row],[6M Return vs Nifty]]-AVERAGE(Table2[6M Return vs Nifty]))/_xlfn.STDEV.P(Table2[6M Return vs Nifty])</f>
        <v>-0.47639555597358002</v>
      </c>
      <c r="M588">
        <v>-6.3537141136156299</v>
      </c>
      <c r="N588">
        <f>(Table2[[#This Row],[1W Return vs Nifty]]-AVERAGE(Table2[1W Return vs Nifty]))/_xlfn.STDEV.P(Table2[1W Return vs Nifty])</f>
        <v>-0.42958074233118554</v>
      </c>
      <c r="O588">
        <v>7909.52</v>
      </c>
      <c r="P588">
        <v>8319.6810276505003</v>
      </c>
      <c r="Q588">
        <v>8212.0736002738304</v>
      </c>
      <c r="R588">
        <v>17.707337494775199</v>
      </c>
      <c r="S588" s="1">
        <f>(Table2[[#This Row],[Close Price]]-Table2[[#This Row],[20D EMA]])/Table2[[#This Row],[20D EMA]]</f>
        <v>-7.7504071043502057E-2</v>
      </c>
      <c r="T588" s="1">
        <f>(Table2[[#This Row],[Close Price]]-Table2[[#This Row],[50D EMA]])/Table2[[#This Row],[50D EMA]]</f>
        <v>-0.12298320383317018</v>
      </c>
      <c r="U588" s="1">
        <f>(Table2[[#This Row],[Close Price]]-Table2[[#This Row],[200D EMA]])/Table2[[#This Row],[200D EMA]]</f>
        <v>-0.11149115860862484</v>
      </c>
      <c r="V588">
        <v>0.39326548938113598</v>
      </c>
      <c r="W588">
        <v>7220.3</v>
      </c>
      <c r="X588">
        <v>7449.7</v>
      </c>
      <c r="Y588">
        <v>7220.3</v>
      </c>
      <c r="Z588">
        <v>7808.45</v>
      </c>
      <c r="AA588">
        <v>7220.3</v>
      </c>
      <c r="AB588">
        <v>8272.7999999999993</v>
      </c>
      <c r="AC588" s="1">
        <f>(Table2[[#This Row],[Close Price]]/Table2[[#This Row],[Day Low]])-1</f>
        <v>1.0553578106172745E-2</v>
      </c>
      <c r="AD588" s="1">
        <f>(Table2[[#This Row],[Day High]]/Table2[[#This Row],[Close Price]])-1</f>
        <v>2.0996368121702247E-2</v>
      </c>
      <c r="AE588" s="1">
        <f>(Table2[[#This Row],[Close Price]]/Table2[[#This Row],[Current Week Low]])-1</f>
        <v>1.0553578106172745E-2</v>
      </c>
      <c r="AF588" s="1">
        <f>(Table2[[#This Row],[Current Week High]]/Table2[[#This Row],[Close Price]])-1</f>
        <v>7.0163777153429807E-2</v>
      </c>
      <c r="AG588" s="1">
        <f>(Table2[[#This Row],[Close Price]]/Table2[[#This Row],[Current Month Low]])-1</f>
        <v>1.0553578106172745E-2</v>
      </c>
      <c r="AH588" s="1">
        <f>(Table2[[#This Row],[Current Month High]]/Table2[[#This Row],[Close Price]])-1</f>
        <v>0.133803878571918</v>
      </c>
      <c r="AI588">
        <v>47.878434866031597</v>
      </c>
      <c r="AJ588">
        <v>10.700631144556301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-0.21</v>
      </c>
      <c r="AM588" t="s">
        <v>3165</v>
      </c>
      <c r="AN588">
        <v>-5.8</v>
      </c>
      <c r="AO588" t="s">
        <v>3165</v>
      </c>
      <c r="AP588">
        <v>2.3946600789194E-2</v>
      </c>
      <c r="AQ588">
        <f>(Table2[[#This Row],[Sharpe Ratio]]-AVERAGE(Table2[Sharpe Ratio]))/_xlfn.STDEV.P(Table2[Sharpe Ratio])</f>
        <v>-0.43121870135156004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691</v>
      </c>
      <c r="AT588">
        <f>_xlfn.RANK.AVG(Table2[[#This Row],[6M Return vs Nifty Z-Score]],Table2[6M Return vs Nifty Z-Score])</f>
        <v>484</v>
      </c>
      <c r="AU588">
        <f>_xlfn.RANK.AVG(Table2[[#This Row],[Sharpe Ratio Z-Score]],Table2[Sharpe Ratio Z-Score])</f>
        <v>447</v>
      </c>
      <c r="AV588">
        <f>(Table2[[#This Row],[Rank 1Y]]+Table2[[#This Row],[Rank 6M]]+Table2[[#This Row],[Rank Sharpe]])/3</f>
        <v>540.66666666666663</v>
      </c>
    </row>
    <row r="589" spans="1:48" x14ac:dyDescent="0.3">
      <c r="A589" t="s">
        <v>1539</v>
      </c>
      <c r="B589" t="s">
        <v>1540</v>
      </c>
      <c r="C589" t="s">
        <v>3132</v>
      </c>
      <c r="D589" t="s">
        <v>1541</v>
      </c>
      <c r="E589">
        <v>6271.5241324899998</v>
      </c>
      <c r="F589">
        <v>460.1</v>
      </c>
      <c r="G589">
        <v>-7.9165055065876304</v>
      </c>
      <c r="H589">
        <f>(Table2[[#This Row],[1Y Return vs Nifty]]-AVERAGE(Table2[1Y Return vs Nifty]))/_xlfn.STDEV.P(Table2[1Y Return vs Nifty])</f>
        <v>-0.54128227596198319</v>
      </c>
      <c r="I589">
        <v>-3.3120542463071798</v>
      </c>
      <c r="J589">
        <f>(Table2[[#This Row],[1M Return vs Nifty]]-AVERAGE(Table2[1M Return vs Nifty]))/_xlfn.STDEV.P(Table2[1M Return vs Nifty])</f>
        <v>-0.20023638962719811</v>
      </c>
      <c r="K589">
        <v>-18.79687966226</v>
      </c>
      <c r="L589">
        <f>(Table2[[#This Row],[6M Return vs Nifty]]-AVERAGE(Table2[6M Return vs Nifty]))/_xlfn.STDEV.P(Table2[6M Return vs Nifty])</f>
        <v>-0.80009546237591855</v>
      </c>
      <c r="M589">
        <v>-4.2415623275240497</v>
      </c>
      <c r="N589">
        <f>(Table2[[#This Row],[1W Return vs Nifty]]-AVERAGE(Table2[1W Return vs Nifty]))/_xlfn.STDEV.P(Table2[1W Return vs Nifty])</f>
        <v>-1.3648281113700776E-2</v>
      </c>
      <c r="O589">
        <v>495.08</v>
      </c>
      <c r="P589">
        <v>493.96351034344701</v>
      </c>
      <c r="Q589">
        <v>467.46827154320198</v>
      </c>
      <c r="R589">
        <v>24.846212812773899</v>
      </c>
      <c r="S589" s="1">
        <f>(Table2[[#This Row],[Close Price]]-Table2[[#This Row],[20D EMA]])/Table2[[#This Row],[20D EMA]]</f>
        <v>-7.0655247636745494E-2</v>
      </c>
      <c r="T589" s="1">
        <f>(Table2[[#This Row],[Close Price]]-Table2[[#This Row],[50D EMA]])/Table2[[#This Row],[50D EMA]]</f>
        <v>-6.855467991937722E-2</v>
      </c>
      <c r="U589" s="1">
        <f>(Table2[[#This Row],[Close Price]]-Table2[[#This Row],[200D EMA]])/Table2[[#This Row],[200D EMA]]</f>
        <v>-1.576207839492055E-2</v>
      </c>
      <c r="V589">
        <v>0.91908166783946899</v>
      </c>
      <c r="W589">
        <v>452.75</v>
      </c>
      <c r="X589">
        <v>500</v>
      </c>
      <c r="Y589">
        <v>452.75</v>
      </c>
      <c r="Z589">
        <v>502.3</v>
      </c>
      <c r="AA589">
        <v>452.75</v>
      </c>
      <c r="AB589">
        <v>525</v>
      </c>
      <c r="AC589" s="1">
        <f>(Table2[[#This Row],[Close Price]]/Table2[[#This Row],[Day Low]])-1</f>
        <v>1.623412479293207E-2</v>
      </c>
      <c r="AD589" s="1">
        <f>(Table2[[#This Row],[Day High]]/Table2[[#This Row],[Close Price]])-1</f>
        <v>8.6720278200391077E-2</v>
      </c>
      <c r="AE589" s="1">
        <f>(Table2[[#This Row],[Close Price]]/Table2[[#This Row],[Current Week Low]])-1</f>
        <v>1.623412479293207E-2</v>
      </c>
      <c r="AF589" s="1">
        <f>(Table2[[#This Row],[Current Week High]]/Table2[[#This Row],[Close Price]])-1</f>
        <v>9.1719191480112983E-2</v>
      </c>
      <c r="AG589" s="1">
        <f>(Table2[[#This Row],[Close Price]]/Table2[[#This Row],[Current Month Low]])-1</f>
        <v>1.623412479293207E-2</v>
      </c>
      <c r="AH589" s="1">
        <f>(Table2[[#This Row],[Current Month High]]/Table2[[#This Row],[Close Price]])-1</f>
        <v>0.14105629211041082</v>
      </c>
      <c r="AI589">
        <v>25.385785698761101</v>
      </c>
      <c r="AJ589">
        <v>34.414256500146003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-0.09</v>
      </c>
      <c r="AM589" t="s">
        <v>3165</v>
      </c>
      <c r="AN589">
        <v>-3.3</v>
      </c>
      <c r="AO589" t="s">
        <v>3165</v>
      </c>
      <c r="AQ589">
        <f>(Table2[[#This Row],[Sharpe Ratio]]-AVERAGE(Table2[Sharpe Ratio]))/_xlfn.STDEV.P(Table2[Sharpe Ratio])</f>
        <v>-0.71296376684109852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-2.2682261759198989</v>
      </c>
      <c r="AS589">
        <f>_xlfn.RANK.AVG(Table2[[#This Row],[1Y Return vs Nifty Z-Score]],Table2[1Y Return vs Nifty Z-Score])</f>
        <v>497</v>
      </c>
      <c r="AT589">
        <f>_xlfn.RANK.AVG(Table2[[#This Row],[6M Return vs Nifty Z-Score]],Table2[6M Return vs Nifty Z-Score])</f>
        <v>594</v>
      </c>
      <c r="AU589">
        <f>_xlfn.RANK.AVG(Table2[[#This Row],[Sharpe Ratio Z-Score]],Table2[Sharpe Ratio Z-Score])</f>
        <v>533.5</v>
      </c>
      <c r="AV589">
        <f>(Table2[[#This Row],[Rank 1Y]]+Table2[[#This Row],[Rank 6M]]+Table2[[#This Row],[Rank Sharpe]])/3</f>
        <v>541.5</v>
      </c>
    </row>
    <row r="590" spans="1:48" x14ac:dyDescent="0.3">
      <c r="A590" t="s">
        <v>474</v>
      </c>
      <c r="B590" t="s">
        <v>475</v>
      </c>
      <c r="C590" t="s">
        <v>3119</v>
      </c>
      <c r="D590" t="s">
        <v>268</v>
      </c>
      <c r="E590">
        <v>44949.83630884</v>
      </c>
      <c r="F590">
        <v>7217.15</v>
      </c>
      <c r="G590">
        <v>-28.354769446889598</v>
      </c>
      <c r="H590">
        <f>(Table2[[#This Row],[1Y Return vs Nifty]]-AVERAGE(Table2[1Y Return vs Nifty]))/_xlfn.STDEV.P(Table2[1Y Return vs Nifty])</f>
        <v>-0.89114117752360755</v>
      </c>
      <c r="I590">
        <v>-3.9963791489792801</v>
      </c>
      <c r="J590">
        <f>(Table2[[#This Row],[1M Return vs Nifty]]-AVERAGE(Table2[1M Return vs Nifty]))/_xlfn.STDEV.P(Table2[1M Return vs Nifty])</f>
        <v>-0.27895449051316451</v>
      </c>
      <c r="K590">
        <v>-11.6507579598474</v>
      </c>
      <c r="L590">
        <f>(Table2[[#This Row],[6M Return vs Nifty]]-AVERAGE(Table2[6M Return vs Nifty]))/_xlfn.STDEV.P(Table2[6M Return vs Nifty])</f>
        <v>-0.55414871998718029</v>
      </c>
      <c r="M590">
        <v>-2.3248461619998699</v>
      </c>
      <c r="N590">
        <f>(Table2[[#This Row],[1W Return vs Nifty]]-AVERAGE(Table2[1W Return vs Nifty]))/_xlfn.STDEV.P(Table2[1W Return vs Nifty])</f>
        <v>0.36379830081828796</v>
      </c>
      <c r="O590">
        <v>7485.81</v>
      </c>
      <c r="P590">
        <v>7495.67204621172</v>
      </c>
      <c r="Q590">
        <v>7452.8090106975396</v>
      </c>
      <c r="R590">
        <v>34.051573350242499</v>
      </c>
      <c r="S590" s="1">
        <f>(Table2[[#This Row],[Close Price]]-Table2[[#This Row],[20D EMA]])/Table2[[#This Row],[20D EMA]]</f>
        <v>-3.5889235767405367E-2</v>
      </c>
      <c r="T590" s="1">
        <f>(Table2[[#This Row],[Close Price]]-Table2[[#This Row],[50D EMA]])/Table2[[#This Row],[50D EMA]]</f>
        <v>-3.7157715078060843E-2</v>
      </c>
      <c r="U590" s="1">
        <f>(Table2[[#This Row],[Close Price]]-Table2[[#This Row],[200D EMA]])/Table2[[#This Row],[200D EMA]]</f>
        <v>-3.1620159641724627E-2</v>
      </c>
      <c r="V590">
        <v>0.67765016776012699</v>
      </c>
      <c r="W590">
        <v>7017.8</v>
      </c>
      <c r="X590">
        <v>7271</v>
      </c>
      <c r="Y590">
        <v>7017.8</v>
      </c>
      <c r="Z590">
        <v>7485</v>
      </c>
      <c r="AA590">
        <v>7017.8</v>
      </c>
      <c r="AB590">
        <v>8027</v>
      </c>
      <c r="AC590" s="1">
        <f>(Table2[[#This Row],[Close Price]]/Table2[[#This Row],[Day Low]])-1</f>
        <v>2.8406338168656786E-2</v>
      </c>
      <c r="AD590" s="1">
        <f>(Table2[[#This Row],[Day High]]/Table2[[#This Row],[Close Price]])-1</f>
        <v>7.4613940405838797E-3</v>
      </c>
      <c r="AE590" s="1">
        <f>(Table2[[#This Row],[Close Price]]/Table2[[#This Row],[Current Week Low]])-1</f>
        <v>2.8406338168656786E-2</v>
      </c>
      <c r="AF590" s="1">
        <f>(Table2[[#This Row],[Current Week High]]/Table2[[#This Row],[Close Price]])-1</f>
        <v>3.7112987813749276E-2</v>
      </c>
      <c r="AG590" s="1">
        <f>(Table2[[#This Row],[Close Price]]/Table2[[#This Row],[Current Month Low]])-1</f>
        <v>2.8406338168656786E-2</v>
      </c>
      <c r="AH590" s="1">
        <f>(Table2[[#This Row],[Current Month High]]/Table2[[#This Row],[Close Price]])-1</f>
        <v>0.11221188419251371</v>
      </c>
      <c r="AI590">
        <v>27.474141454729299</v>
      </c>
      <c r="AJ590">
        <v>12.570969553281699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-0.03</v>
      </c>
      <c r="AM590" t="s">
        <v>3165</v>
      </c>
      <c r="AN590">
        <v>-2.87</v>
      </c>
      <c r="AO590" t="s">
        <v>3165</v>
      </c>
      <c r="AP590">
        <v>2.913189523788E-3</v>
      </c>
      <c r="AQ590">
        <f>(Table2[[#This Row],[Sharpe Ratio]]-AVERAGE(Table2[Sharpe Ratio]))/_xlfn.STDEV.P(Table2[Sharpe Ratio])</f>
        <v>-0.67868847322475079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622</v>
      </c>
      <c r="AT590">
        <f>_xlfn.RANK.AVG(Table2[[#This Row],[6M Return vs Nifty Z-Score]],Table2[6M Return vs Nifty Z-Score])</f>
        <v>504</v>
      </c>
      <c r="AU590">
        <f>_xlfn.RANK.AVG(Table2[[#This Row],[Sharpe Ratio Z-Score]],Table2[Sharpe Ratio Z-Score])</f>
        <v>500</v>
      </c>
      <c r="AV590">
        <f>(Table2[[#This Row],[Rank 1Y]]+Table2[[#This Row],[Rank 6M]]+Table2[[#This Row],[Rank Sharpe]])/3</f>
        <v>542</v>
      </c>
    </row>
    <row r="591" spans="1:48" x14ac:dyDescent="0.3">
      <c r="A591" t="s">
        <v>101</v>
      </c>
      <c r="B591" t="s">
        <v>102</v>
      </c>
      <c r="C591" t="s">
        <v>3120</v>
      </c>
      <c r="D591" t="s">
        <v>43</v>
      </c>
      <c r="E591">
        <v>277393.91954877001</v>
      </c>
      <c r="F591">
        <v>1739.7</v>
      </c>
      <c r="G591">
        <v>-18.883742638738301</v>
      </c>
      <c r="H591">
        <f>(Table2[[#This Row],[1Y Return vs Nifty]]-AVERAGE(Table2[1Y Return vs Nifty]))/_xlfn.STDEV.P(Table2[1Y Return vs Nifty])</f>
        <v>-0.72901767009465157</v>
      </c>
      <c r="I591">
        <v>-4.7944491813241301</v>
      </c>
      <c r="J591">
        <f>(Table2[[#This Row],[1M Return vs Nifty]]-AVERAGE(Table2[1M Return vs Nifty]))/_xlfn.STDEV.P(Table2[1M Return vs Nifty])</f>
        <v>-0.37075672812702842</v>
      </c>
      <c r="K591">
        <v>-1.92709517809176</v>
      </c>
      <c r="L591">
        <f>(Table2[[#This Row],[6M Return vs Nifty]]-AVERAGE(Table2[6M Return vs Nifty]))/_xlfn.STDEV.P(Table2[6M Return vs Nifty])</f>
        <v>-0.21949122535592869</v>
      </c>
      <c r="M591">
        <v>-5.1716724075898997</v>
      </c>
      <c r="N591">
        <f>(Table2[[#This Row],[1W Return vs Nifty]]-AVERAGE(Table2[1W Return vs Nifty]))/_xlfn.STDEV.P(Table2[1W Return vs Nifty])</f>
        <v>-0.1968088746621641</v>
      </c>
      <c r="O591">
        <v>1833.68</v>
      </c>
      <c r="P591">
        <v>1805.4822944147299</v>
      </c>
      <c r="Q591">
        <v>1681.0399990226599</v>
      </c>
      <c r="R591">
        <v>24.9813982904383</v>
      </c>
      <c r="S591" s="1">
        <f>(Table2[[#This Row],[Close Price]]-Table2[[#This Row],[20D EMA]])/Table2[[#This Row],[20D EMA]]</f>
        <v>-5.1252126870555394E-2</v>
      </c>
      <c r="T591" s="1">
        <f>(Table2[[#This Row],[Close Price]]-Table2[[#This Row],[50D EMA]])/Table2[[#This Row],[50D EMA]]</f>
        <v>-3.6434749107331493E-2</v>
      </c>
      <c r="U591" s="1">
        <f>(Table2[[#This Row],[Close Price]]-Table2[[#This Row],[200D EMA]])/Table2[[#This Row],[200D EMA]]</f>
        <v>3.4895065561464614E-2</v>
      </c>
      <c r="V591">
        <v>0.70277159577377402</v>
      </c>
      <c r="W591">
        <v>1727.55</v>
      </c>
      <c r="X591">
        <v>1779.5</v>
      </c>
      <c r="Y591">
        <v>1716.15</v>
      </c>
      <c r="Z591">
        <v>1823.9</v>
      </c>
      <c r="AA591">
        <v>1716.15</v>
      </c>
      <c r="AB591">
        <v>2007.1</v>
      </c>
      <c r="AC591" s="1">
        <f>(Table2[[#This Row],[Close Price]]/Table2[[#This Row],[Day Low]])-1</f>
        <v>7.0330815316488327E-3</v>
      </c>
      <c r="AD591" s="1">
        <f>(Table2[[#This Row],[Day High]]/Table2[[#This Row],[Close Price]])-1</f>
        <v>2.2877507616255732E-2</v>
      </c>
      <c r="AE591" s="1">
        <f>(Table2[[#This Row],[Close Price]]/Table2[[#This Row],[Current Week Low]])-1</f>
        <v>1.3722576697841049E-2</v>
      </c>
      <c r="AF591" s="1">
        <f>(Table2[[#This Row],[Current Week High]]/Table2[[#This Row],[Close Price]])-1</f>
        <v>4.8399149278611331E-2</v>
      </c>
      <c r="AG591" s="1">
        <f>(Table2[[#This Row],[Close Price]]/Table2[[#This Row],[Current Month Low]])-1</f>
        <v>1.3722576697841049E-2</v>
      </c>
      <c r="AH591" s="1">
        <f>(Table2[[#This Row],[Current Month High]]/Table2[[#This Row],[Close Price]])-1</f>
        <v>0.15370466172328556</v>
      </c>
      <c r="AI591">
        <v>16.681036960395399</v>
      </c>
      <c r="AJ591">
        <v>22.596103026672701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0.06</v>
      </c>
      <c r="AM591" t="s">
        <v>3166</v>
      </c>
      <c r="AN591">
        <v>-7.43</v>
      </c>
      <c r="AO591" t="s">
        <v>3165</v>
      </c>
      <c r="AP591">
        <v>-5.1529945730807998E-2</v>
      </c>
      <c r="AQ591">
        <f>(Table2[[#This Row],[Sharpe Ratio]]-AVERAGE(Table2[Sharpe Ratio]))/_xlfn.STDEV.P(Table2[Sharpe Ratio])</f>
        <v>-1.3192422137240609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-2.8353167119638334</v>
      </c>
      <c r="AS591">
        <f>_xlfn.RANK.AVG(Table2[[#This Row],[1Y Return vs Nifty Z-Score]],Table2[1Y Return vs Nifty Z-Score])</f>
        <v>568</v>
      </c>
      <c r="AT591">
        <f>_xlfn.RANK.AVG(Table2[[#This Row],[6M Return vs Nifty Z-Score]],Table2[6M Return vs Nifty Z-Score])</f>
        <v>394</v>
      </c>
      <c r="AU591">
        <f>_xlfn.RANK.AVG(Table2[[#This Row],[Sharpe Ratio Z-Score]],Table2[Sharpe Ratio Z-Score])</f>
        <v>665</v>
      </c>
      <c r="AV591">
        <f>(Table2[[#This Row],[Rank 1Y]]+Table2[[#This Row],[Rank 6M]]+Table2[[#This Row],[Rank Sharpe]])/3</f>
        <v>542.33333333333337</v>
      </c>
    </row>
    <row r="592" spans="1:48" x14ac:dyDescent="0.3">
      <c r="A592" t="s">
        <v>1339</v>
      </c>
      <c r="B592" t="s">
        <v>1340</v>
      </c>
      <c r="C592" t="s">
        <v>3137</v>
      </c>
      <c r="D592" t="s">
        <v>1186</v>
      </c>
      <c r="E592">
        <v>8284.5036308470007</v>
      </c>
      <c r="F592">
        <v>79.13</v>
      </c>
      <c r="G592">
        <v>-13.6857852262224</v>
      </c>
      <c r="H592">
        <f>(Table2[[#This Row],[1Y Return vs Nifty]]-AVERAGE(Table2[1Y Return vs Nifty]))/_xlfn.STDEV.P(Table2[1Y Return vs Nifty])</f>
        <v>-0.64003987452362276</v>
      </c>
      <c r="I592">
        <v>-5.1168760606600801</v>
      </c>
      <c r="J592">
        <f>(Table2[[#This Row],[1M Return vs Nifty]]-AVERAGE(Table2[1M Return vs Nifty]))/_xlfn.STDEV.P(Table2[1M Return vs Nifty])</f>
        <v>-0.40784558974350543</v>
      </c>
      <c r="K592">
        <v>-19.373722773833599</v>
      </c>
      <c r="L592">
        <f>(Table2[[#This Row],[6M Return vs Nifty]]-AVERAGE(Table2[6M Return vs Nifty]))/_xlfn.STDEV.P(Table2[6M Return vs Nifty])</f>
        <v>-0.81994856452963816</v>
      </c>
      <c r="M592">
        <v>-9.6047137650503398</v>
      </c>
      <c r="N592">
        <f>(Table2[[#This Row],[1W Return vs Nifty]]-AVERAGE(Table2[1W Return vs Nifty]))/_xlfn.STDEV.P(Table2[1W Return vs Nifty])</f>
        <v>-1.0697791860900918</v>
      </c>
      <c r="O592">
        <v>81.349999999999994</v>
      </c>
      <c r="P592">
        <v>84.5711769611368</v>
      </c>
      <c r="Q592">
        <v>86.272371954620098</v>
      </c>
      <c r="R592">
        <v>45.800541931327501</v>
      </c>
      <c r="S592" s="1">
        <f>(Table2[[#This Row],[Close Price]]-Table2[[#This Row],[20D EMA]])/Table2[[#This Row],[20D EMA]]</f>
        <v>-2.7289489858635513E-2</v>
      </c>
      <c r="T592" s="1">
        <f>(Table2[[#This Row],[Close Price]]-Table2[[#This Row],[50D EMA]])/Table2[[#This Row],[50D EMA]]</f>
        <v>-6.4338432509189289E-2</v>
      </c>
      <c r="U592" s="1">
        <f>(Table2[[#This Row],[Close Price]]-Table2[[#This Row],[200D EMA]])/Table2[[#This Row],[200D EMA]]</f>
        <v>-8.2788635490131685E-2</v>
      </c>
      <c r="V592">
        <v>1.13614461773294</v>
      </c>
      <c r="W592">
        <v>75.099999999999994</v>
      </c>
      <c r="X592">
        <v>79.790000000000006</v>
      </c>
      <c r="Y592">
        <v>75.099999999999994</v>
      </c>
      <c r="Z592">
        <v>84.6</v>
      </c>
      <c r="AA592">
        <v>72.510000000000005</v>
      </c>
      <c r="AB592">
        <v>88.62</v>
      </c>
      <c r="AC592" s="1">
        <f>(Table2[[#This Row],[Close Price]]/Table2[[#This Row],[Day Low]])-1</f>
        <v>5.3661784287616587E-2</v>
      </c>
      <c r="AD592" s="1">
        <f>(Table2[[#This Row],[Day High]]/Table2[[#This Row],[Close Price]])-1</f>
        <v>8.3407051687098832E-3</v>
      </c>
      <c r="AE592" s="1">
        <f>(Table2[[#This Row],[Close Price]]/Table2[[#This Row],[Current Week Low]])-1</f>
        <v>5.3661784287616587E-2</v>
      </c>
      <c r="AF592" s="1">
        <f>(Table2[[#This Row],[Current Week High]]/Table2[[#This Row],[Close Price]])-1</f>
        <v>6.9126753443700339E-2</v>
      </c>
      <c r="AG592" s="1">
        <f>(Table2[[#This Row],[Close Price]]/Table2[[#This Row],[Current Month Low]])-1</f>
        <v>9.1297752034201984E-2</v>
      </c>
      <c r="AH592" s="1">
        <f>(Table2[[#This Row],[Current Month High]]/Table2[[#This Row],[Close Price]])-1</f>
        <v>0.11992923038038672</v>
      </c>
      <c r="AI592">
        <v>71.489953241501297</v>
      </c>
      <c r="AJ592">
        <v>20.349809885931499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-7.0000000000000007E-2</v>
      </c>
      <c r="AM592" t="s">
        <v>3165</v>
      </c>
      <c r="AN592">
        <v>6.93</v>
      </c>
      <c r="AO592" t="s">
        <v>3166</v>
      </c>
      <c r="AP592">
        <v>1.0464235763376E-2</v>
      </c>
      <c r="AQ592">
        <f>(Table2[[#This Row],[Sharpe Ratio]]-AVERAGE(Table2[Sharpe Ratio]))/_xlfn.STDEV.P(Table2[Sharpe Ratio])</f>
        <v>-0.58984621807481386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545</v>
      </c>
      <c r="AT592">
        <f>_xlfn.RANK.AVG(Table2[[#This Row],[6M Return vs Nifty Z-Score]],Table2[6M Return vs Nifty Z-Score])</f>
        <v>600</v>
      </c>
      <c r="AU592">
        <f>_xlfn.RANK.AVG(Table2[[#This Row],[Sharpe Ratio Z-Score]],Table2[Sharpe Ratio Z-Score])</f>
        <v>485</v>
      </c>
      <c r="AV592">
        <f>(Table2[[#This Row],[Rank 1Y]]+Table2[[#This Row],[Rank 6M]]+Table2[[#This Row],[Rank Sharpe]])/3</f>
        <v>543.33333333333337</v>
      </c>
    </row>
    <row r="593" spans="1:48" x14ac:dyDescent="0.3">
      <c r="A593" t="s">
        <v>443</v>
      </c>
      <c r="B593" t="s">
        <v>444</v>
      </c>
      <c r="C593" t="s">
        <v>3130</v>
      </c>
      <c r="D593" t="s">
        <v>445</v>
      </c>
      <c r="E593">
        <v>49956.04359252</v>
      </c>
      <c r="F593">
        <v>819.9</v>
      </c>
      <c r="G593">
        <v>-9.7170825003768506</v>
      </c>
      <c r="H593">
        <f>(Table2[[#This Row],[1Y Return vs Nifty]]-AVERAGE(Table2[1Y Return vs Nifty]))/_xlfn.STDEV.P(Table2[1Y Return vs Nifty])</f>
        <v>-0.57210426216708554</v>
      </c>
      <c r="I593">
        <v>0.58235154069268003</v>
      </c>
      <c r="J593">
        <f>(Table2[[#This Row],[1M Return vs Nifty]]-AVERAGE(Table2[1M Return vs Nifty]))/_xlfn.STDEV.P(Table2[1M Return vs Nifty])</f>
        <v>0.24773828794907185</v>
      </c>
      <c r="K593">
        <v>-22.7876925884676</v>
      </c>
      <c r="L593">
        <f>(Table2[[#This Row],[6M Return vs Nifty]]-AVERAGE(Table2[6M Return vs Nifty]))/_xlfn.STDEV.P(Table2[6M Return vs Nifty])</f>
        <v>-0.93744652908840587</v>
      </c>
      <c r="M593">
        <v>-2.4419074000907899</v>
      </c>
      <c r="N593">
        <f>(Table2[[#This Row],[1W Return vs Nifty]]-AVERAGE(Table2[1W Return vs Nifty]))/_xlfn.STDEV.P(Table2[1W Return vs Nifty])</f>
        <v>0.34074618439704363</v>
      </c>
      <c r="O593">
        <v>880.62</v>
      </c>
      <c r="P593">
        <v>920.11111022270597</v>
      </c>
      <c r="Q593">
        <v>933.742956512163</v>
      </c>
      <c r="R593">
        <v>18.900103377281301</v>
      </c>
      <c r="S593" s="1">
        <f>(Table2[[#This Row],[Close Price]]-Table2[[#This Row],[20D EMA]])/Table2[[#This Row],[20D EMA]]</f>
        <v>-6.8951420590038864E-2</v>
      </c>
      <c r="T593" s="1">
        <f>(Table2[[#This Row],[Close Price]]-Table2[[#This Row],[50D EMA]])/Table2[[#This Row],[50D EMA]]</f>
        <v>-0.10891196629334327</v>
      </c>
      <c r="U593" s="1">
        <f>(Table2[[#This Row],[Close Price]]-Table2[[#This Row],[200D EMA]])/Table2[[#This Row],[200D EMA]]</f>
        <v>-0.12192108729516302</v>
      </c>
      <c r="V593">
        <v>0.627758139042768</v>
      </c>
      <c r="W593">
        <v>817</v>
      </c>
      <c r="X593">
        <v>851.7</v>
      </c>
      <c r="Y593">
        <v>817</v>
      </c>
      <c r="Z593">
        <v>875.95</v>
      </c>
      <c r="AA593">
        <v>817</v>
      </c>
      <c r="AB593">
        <v>926.95</v>
      </c>
      <c r="AC593" s="1">
        <f>(Table2[[#This Row],[Close Price]]/Table2[[#This Row],[Day Low]])-1</f>
        <v>3.5495716034270597E-3</v>
      </c>
      <c r="AD593" s="1">
        <f>(Table2[[#This Row],[Day High]]/Table2[[#This Row],[Close Price]])-1</f>
        <v>3.878521770947696E-2</v>
      </c>
      <c r="AE593" s="1">
        <f>(Table2[[#This Row],[Close Price]]/Table2[[#This Row],[Current Week Low]])-1</f>
        <v>3.5495716034270597E-3</v>
      </c>
      <c r="AF593" s="1">
        <f>(Table2[[#This Row],[Current Week High]]/Table2[[#This Row],[Close Price]])-1</f>
        <v>6.836199536528853E-2</v>
      </c>
      <c r="AG593" s="1">
        <f>(Table2[[#This Row],[Close Price]]/Table2[[#This Row],[Current Month Low]])-1</f>
        <v>3.5495716034270597E-3</v>
      </c>
      <c r="AH593" s="1">
        <f>(Table2[[#This Row],[Current Month High]]/Table2[[#This Row],[Close Price]])-1</f>
        <v>0.13056470301256251</v>
      </c>
      <c r="AI593">
        <v>43.919990242712501</v>
      </c>
      <c r="AJ593">
        <v>21.972627194287401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-0.14000000000000001</v>
      </c>
      <c r="AM593" t="s">
        <v>3165</v>
      </c>
      <c r="AN593">
        <v>-5.57</v>
      </c>
      <c r="AO593" t="s">
        <v>3165</v>
      </c>
      <c r="AP593">
        <v>7.0579642088220004E-3</v>
      </c>
      <c r="AQ593">
        <f>(Table2[[#This Row],[Sharpe Ratio]]-AVERAGE(Table2[Sharpe Ratio]))/_xlfn.STDEV.P(Table2[Sharpe Ratio])</f>
        <v>-0.62992289579042671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512</v>
      </c>
      <c r="AT593">
        <f>_xlfn.RANK.AVG(Table2[[#This Row],[6M Return vs Nifty Z-Score]],Table2[6M Return vs Nifty Z-Score])</f>
        <v>627</v>
      </c>
      <c r="AU593">
        <f>_xlfn.RANK.AVG(Table2[[#This Row],[Sharpe Ratio Z-Score]],Table2[Sharpe Ratio Z-Score])</f>
        <v>492</v>
      </c>
      <c r="AV593">
        <f>(Table2[[#This Row],[Rank 1Y]]+Table2[[#This Row],[Rank 6M]]+Table2[[#This Row],[Rank Sharpe]])/3</f>
        <v>543.66666666666663</v>
      </c>
    </row>
    <row r="594" spans="1:48" x14ac:dyDescent="0.3">
      <c r="A594" t="s">
        <v>1385</v>
      </c>
      <c r="B594" t="s">
        <v>1386</v>
      </c>
      <c r="C594" t="s">
        <v>3131</v>
      </c>
      <c r="D594" t="s">
        <v>457</v>
      </c>
      <c r="E594">
        <v>7773.2966085199996</v>
      </c>
      <c r="F594">
        <v>580.1</v>
      </c>
      <c r="G594">
        <v>-39.828784680516897</v>
      </c>
      <c r="H594">
        <f>(Table2[[#This Row],[1Y Return vs Nifty]]-AVERAGE(Table2[1Y Return vs Nifty]))/_xlfn.STDEV.P(Table2[1Y Return vs Nifty])</f>
        <v>-1.0875515173579253</v>
      </c>
      <c r="I594">
        <v>-4.3277361606925</v>
      </c>
      <c r="J594">
        <f>(Table2[[#This Row],[1M Return vs Nifty]]-AVERAGE(Table2[1M Return vs Nifty]))/_xlfn.STDEV.P(Table2[1M Return vs Nifty])</f>
        <v>-0.31707058796258308</v>
      </c>
      <c r="K594">
        <v>-43.2851845221102</v>
      </c>
      <c r="L594">
        <f>(Table2[[#This Row],[6M Return vs Nifty]]-AVERAGE(Table2[6M Return vs Nifty]))/_xlfn.STDEV.P(Table2[6M Return vs Nifty])</f>
        <v>-1.6429048991182427</v>
      </c>
      <c r="M594">
        <v>-3.93596943168308</v>
      </c>
      <c r="N594">
        <f>(Table2[[#This Row],[1W Return vs Nifty]]-AVERAGE(Table2[1W Return vs Nifty]))/_xlfn.STDEV.P(Table2[1W Return vs Nifty])</f>
        <v>4.6530161616930625E-2</v>
      </c>
      <c r="O594">
        <v>614.55999999999995</v>
      </c>
      <c r="P594">
        <v>634.17340136748703</v>
      </c>
      <c r="Q594">
        <v>697.41813387643197</v>
      </c>
      <c r="R594">
        <v>22.902626076480999</v>
      </c>
      <c r="S594" s="1">
        <f>(Table2[[#This Row],[Close Price]]-Table2[[#This Row],[20D EMA]])/Table2[[#This Row],[20D EMA]]</f>
        <v>-5.6072637334027474E-2</v>
      </c>
      <c r="T594" s="1">
        <f>(Table2[[#This Row],[Close Price]]-Table2[[#This Row],[50D EMA]])/Table2[[#This Row],[50D EMA]]</f>
        <v>-8.5265956047489405E-2</v>
      </c>
      <c r="U594" s="1">
        <f>(Table2[[#This Row],[Close Price]]-Table2[[#This Row],[200D EMA]])/Table2[[#This Row],[200D EMA]]</f>
        <v>-0.16821778525365716</v>
      </c>
      <c r="V594">
        <v>0.58620739128619803</v>
      </c>
      <c r="W594">
        <v>576</v>
      </c>
      <c r="X594">
        <v>593</v>
      </c>
      <c r="Y594">
        <v>573.6</v>
      </c>
      <c r="Z594">
        <v>609.4</v>
      </c>
      <c r="AA594">
        <v>573.6</v>
      </c>
      <c r="AB594">
        <v>655.8</v>
      </c>
      <c r="AC594" s="1">
        <f>(Table2[[#This Row],[Close Price]]/Table2[[#This Row],[Day Low]])-1</f>
        <v>7.118055555555669E-3</v>
      </c>
      <c r="AD594" s="1">
        <f>(Table2[[#This Row],[Day High]]/Table2[[#This Row],[Close Price]])-1</f>
        <v>2.223754525081878E-2</v>
      </c>
      <c r="AE594" s="1">
        <f>(Table2[[#This Row],[Close Price]]/Table2[[#This Row],[Current Week Low]])-1</f>
        <v>1.1331938633193817E-2</v>
      </c>
      <c r="AF594" s="1">
        <f>(Table2[[#This Row],[Current Week High]]/Table2[[#This Row],[Close Price]])-1</f>
        <v>5.0508533011549561E-2</v>
      </c>
      <c r="AG594" s="1">
        <f>(Table2[[#This Row],[Close Price]]/Table2[[#This Row],[Current Month Low]])-1</f>
        <v>1.1331938633193817E-2</v>
      </c>
      <c r="AH594" s="1">
        <f>(Table2[[#This Row],[Current Month High]]/Table2[[#This Row],[Close Price]])-1</f>
        <v>0.1304947422858127</v>
      </c>
      <c r="AI594">
        <v>89.105326667815802</v>
      </c>
      <c r="AJ594">
        <v>1.90601668862537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</v>
      </c>
      <c r="AM594" t="s">
        <v>3165</v>
      </c>
      <c r="AN594">
        <v>-5.82</v>
      </c>
      <c r="AO594" t="s">
        <v>3165</v>
      </c>
      <c r="AP594">
        <v>9.7681379432854001E-2</v>
      </c>
      <c r="AQ594">
        <f>(Table2[[#This Row],[Sharpe Ratio]]-AVERAGE(Table2[Sharpe Ratio]))/_xlfn.STDEV.P(Table2[Sharpe Ratio])</f>
        <v>0.43631194404965035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678</v>
      </c>
      <c r="AT594">
        <f>_xlfn.RANK.AVG(Table2[[#This Row],[6M Return vs Nifty Z-Score]],Table2[6M Return vs Nifty Z-Score])</f>
        <v>724</v>
      </c>
      <c r="AU594">
        <f>_xlfn.RANK.AVG(Table2[[#This Row],[Sharpe Ratio Z-Score]],Table2[Sharpe Ratio Z-Score])</f>
        <v>231</v>
      </c>
      <c r="AV594">
        <f>(Table2[[#This Row],[Rank 1Y]]+Table2[[#This Row],[Rank 6M]]+Table2[[#This Row],[Rank Sharpe]])/3</f>
        <v>544.33333333333337</v>
      </c>
    </row>
    <row r="595" spans="1:48" x14ac:dyDescent="0.3">
      <c r="A595" t="s">
        <v>785</v>
      </c>
      <c r="B595" t="s">
        <v>786</v>
      </c>
      <c r="C595" t="s">
        <v>3129</v>
      </c>
      <c r="D595" t="s">
        <v>787</v>
      </c>
      <c r="E595">
        <v>20096.977552200002</v>
      </c>
      <c r="F595">
        <v>1261.8</v>
      </c>
      <c r="G595">
        <v>-23.471686558932198</v>
      </c>
      <c r="H595">
        <f>(Table2[[#This Row],[1Y Return vs Nifty]]-AVERAGE(Table2[1Y Return vs Nifty]))/_xlfn.STDEV.P(Table2[1Y Return vs Nifty])</f>
        <v>-0.80755335321498867</v>
      </c>
      <c r="I595">
        <v>-8.9487732551192103</v>
      </c>
      <c r="J595">
        <f>(Table2[[#This Row],[1M Return vs Nifty]]-AVERAGE(Table2[1M Return vs Nifty]))/_xlfn.STDEV.P(Table2[1M Return vs Nifty])</f>
        <v>-0.84862988498143366</v>
      </c>
      <c r="K595">
        <v>-4.2200180735057202</v>
      </c>
      <c r="L595">
        <f>(Table2[[#This Row],[6M Return vs Nifty]]-AVERAGE(Table2[6M Return vs Nifty]))/_xlfn.STDEV.P(Table2[6M Return vs Nifty])</f>
        <v>-0.29840632646388021</v>
      </c>
      <c r="M595">
        <v>-6.1401528869611299</v>
      </c>
      <c r="N595">
        <f>(Table2[[#This Row],[1W Return vs Nifty]]-AVERAGE(Table2[1W Return vs Nifty]))/_xlfn.STDEV.P(Table2[1W Return vs Nifty])</f>
        <v>-0.38752550406282188</v>
      </c>
      <c r="O595">
        <v>1391.84</v>
      </c>
      <c r="P595">
        <v>1410.03938993935</v>
      </c>
      <c r="Q595">
        <v>1354.9769429533301</v>
      </c>
      <c r="R595">
        <v>11.094506660625999</v>
      </c>
      <c r="S595" s="1">
        <f>(Table2[[#This Row],[Close Price]]-Table2[[#This Row],[20D EMA]])/Table2[[#This Row],[20D EMA]]</f>
        <v>-9.343027934245314E-2</v>
      </c>
      <c r="T595" s="1">
        <f>(Table2[[#This Row],[Close Price]]-Table2[[#This Row],[50D EMA]])/Table2[[#This Row],[50D EMA]]</f>
        <v>-0.10513138214225795</v>
      </c>
      <c r="U595" s="1">
        <f>(Table2[[#This Row],[Close Price]]-Table2[[#This Row],[200D EMA]])/Table2[[#This Row],[200D EMA]]</f>
        <v>-6.8766441700653685E-2</v>
      </c>
      <c r="V595">
        <v>0.94053018065010896</v>
      </c>
      <c r="W595">
        <v>1250</v>
      </c>
      <c r="X595">
        <v>1291.0999999999999</v>
      </c>
      <c r="Y595">
        <v>1250</v>
      </c>
      <c r="Z595">
        <v>1391</v>
      </c>
      <c r="AA595">
        <v>1250</v>
      </c>
      <c r="AB595">
        <v>1501.65</v>
      </c>
      <c r="AC595" s="1">
        <f>(Table2[[#This Row],[Close Price]]/Table2[[#This Row],[Day Low]])-1</f>
        <v>9.4399999999998929E-3</v>
      </c>
      <c r="AD595" s="1">
        <f>(Table2[[#This Row],[Day High]]/Table2[[#This Row],[Close Price]])-1</f>
        <v>2.3220795688698725E-2</v>
      </c>
      <c r="AE595" s="1">
        <f>(Table2[[#This Row],[Close Price]]/Table2[[#This Row],[Current Week Low]])-1</f>
        <v>9.4399999999998929E-3</v>
      </c>
      <c r="AF595" s="1">
        <f>(Table2[[#This Row],[Current Week High]]/Table2[[#This Row],[Close Price]])-1</f>
        <v>0.10239340624504689</v>
      </c>
      <c r="AG595" s="1">
        <f>(Table2[[#This Row],[Close Price]]/Table2[[#This Row],[Current Month Low]])-1</f>
        <v>9.4399999999998929E-3</v>
      </c>
      <c r="AH595" s="1">
        <f>(Table2[[#This Row],[Current Month High]]/Table2[[#This Row],[Close Price]])-1</f>
        <v>0.1900855920114124</v>
      </c>
      <c r="AI595">
        <v>25.114915200507198</v>
      </c>
      <c r="AJ595">
        <v>13.639843292655399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-7.0000000000000007E-2</v>
      </c>
      <c r="AM595" t="s">
        <v>3165</v>
      </c>
      <c r="AN595">
        <v>-11.21</v>
      </c>
      <c r="AO595" t="s">
        <v>3165</v>
      </c>
      <c r="AP595">
        <v>-2.5606396938383E-2</v>
      </c>
      <c r="AQ595">
        <f>(Table2[[#This Row],[Sharpe Ratio]]-AVERAGE(Table2[Sharpe Ratio]))/_xlfn.STDEV.P(Table2[Sharpe Ratio])</f>
        <v>-1.0142372563800144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593</v>
      </c>
      <c r="AT595">
        <f>_xlfn.RANK.AVG(Table2[[#This Row],[6M Return vs Nifty Z-Score]],Table2[6M Return vs Nifty Z-Score])</f>
        <v>418</v>
      </c>
      <c r="AU595">
        <f>_xlfn.RANK.AVG(Table2[[#This Row],[Sharpe Ratio Z-Score]],Table2[Sharpe Ratio Z-Score])</f>
        <v>623</v>
      </c>
      <c r="AV595">
        <f>(Table2[[#This Row],[Rank 1Y]]+Table2[[#This Row],[Rank 6M]]+Table2[[#This Row],[Rank Sharpe]])/3</f>
        <v>544.66666666666663</v>
      </c>
    </row>
    <row r="596" spans="1:48" x14ac:dyDescent="0.3">
      <c r="A596" t="s">
        <v>261</v>
      </c>
      <c r="B596" t="s">
        <v>262</v>
      </c>
      <c r="C596" t="s">
        <v>3122</v>
      </c>
      <c r="D596" t="s">
        <v>197</v>
      </c>
      <c r="E596">
        <v>99019.036856469902</v>
      </c>
      <c r="F596">
        <v>558.70000000000005</v>
      </c>
      <c r="G596">
        <v>-19.564549149553301</v>
      </c>
      <c r="H596">
        <f>(Table2[[#This Row],[1Y Return vs Nifty]]-AVERAGE(Table2[1Y Return vs Nifty]))/_xlfn.STDEV.P(Table2[1Y Return vs Nifty])</f>
        <v>-0.74067160600356519</v>
      </c>
      <c r="I596">
        <v>-10.3867217775929</v>
      </c>
      <c r="J596">
        <f>(Table2[[#This Row],[1M Return vs Nifty]]-AVERAGE(Table2[1M Return vs Nifty]))/_xlfn.STDEV.P(Table2[1M Return vs Nifty])</f>
        <v>-1.014037539180374</v>
      </c>
      <c r="K596">
        <v>0.92153040385154805</v>
      </c>
      <c r="L596">
        <f>(Table2[[#This Row],[6M Return vs Nifty]]-AVERAGE(Table2[6M Return vs Nifty]))/_xlfn.STDEV.P(Table2[6M Return vs Nifty])</f>
        <v>-0.12145060817365384</v>
      </c>
      <c r="M596">
        <v>-0.40771368493993898</v>
      </c>
      <c r="N596">
        <f>(Table2[[#This Row],[1W Return vs Nifty]]-AVERAGE(Table2[1W Return vs Nifty]))/_xlfn.STDEV.P(Table2[1W Return vs Nifty])</f>
        <v>0.74132686430237849</v>
      </c>
      <c r="O596">
        <v>584.92999999999995</v>
      </c>
      <c r="P596">
        <v>606.25007963735902</v>
      </c>
      <c r="Q596">
        <v>588.91477399133203</v>
      </c>
      <c r="R596">
        <v>22.998702111173198</v>
      </c>
      <c r="S596" s="1">
        <f>(Table2[[#This Row],[Close Price]]-Table2[[#This Row],[20D EMA]])/Table2[[#This Row],[20D EMA]]</f>
        <v>-4.4842972663395458E-2</v>
      </c>
      <c r="T596" s="1">
        <f>(Table2[[#This Row],[Close Price]]-Table2[[#This Row],[50D EMA]])/Table2[[#This Row],[50D EMA]]</f>
        <v>-7.8433110748293899E-2</v>
      </c>
      <c r="U596" s="1">
        <f>(Table2[[#This Row],[Close Price]]-Table2[[#This Row],[200D EMA]])/Table2[[#This Row],[200D EMA]]</f>
        <v>-5.130585158622069E-2</v>
      </c>
      <c r="V596">
        <v>0.67451022555263496</v>
      </c>
      <c r="W596">
        <v>556.04999999999995</v>
      </c>
      <c r="X596">
        <v>562.9</v>
      </c>
      <c r="Y596">
        <v>556</v>
      </c>
      <c r="Z596">
        <v>575</v>
      </c>
      <c r="AA596">
        <v>556</v>
      </c>
      <c r="AB596">
        <v>629.75</v>
      </c>
      <c r="AC596" s="1">
        <f>(Table2[[#This Row],[Close Price]]/Table2[[#This Row],[Day Low]])-1</f>
        <v>4.7657584749574156E-3</v>
      </c>
      <c r="AD596" s="1">
        <f>(Table2[[#This Row],[Day High]]/Table2[[#This Row],[Close Price]])-1</f>
        <v>7.5174512260602899E-3</v>
      </c>
      <c r="AE596" s="1">
        <f>(Table2[[#This Row],[Close Price]]/Table2[[#This Row],[Current Week Low]])-1</f>
        <v>4.8561151079138387E-3</v>
      </c>
      <c r="AF596" s="1">
        <f>(Table2[[#This Row],[Current Week High]]/Table2[[#This Row],[Close Price]])-1</f>
        <v>2.9174870234472738E-2</v>
      </c>
      <c r="AG596" s="1">
        <f>(Table2[[#This Row],[Close Price]]/Table2[[#This Row],[Current Month Low]])-1</f>
        <v>4.8561151079138387E-3</v>
      </c>
      <c r="AH596" s="1">
        <f>(Table2[[#This Row],[Current Month High]]/Table2[[#This Row],[Close Price]])-1</f>
        <v>0.12717021657418992</v>
      </c>
      <c r="AI596">
        <v>20.2792196169679</v>
      </c>
      <c r="AJ596">
        <v>14.206868356500401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</v>
      </c>
      <c r="AM596" t="s">
        <v>3165</v>
      </c>
      <c r="AN596">
        <v>-1.88</v>
      </c>
      <c r="AO596" t="s">
        <v>3165</v>
      </c>
      <c r="AP596">
        <v>-7.8919192624072002E-2</v>
      </c>
      <c r="AQ596">
        <f>(Table2[[#This Row],[Sharpe Ratio]]-AVERAGE(Table2[Sharpe Ratio]))/_xlfn.STDEV.P(Table2[Sharpe Ratio])</f>
        <v>-1.6414919237177246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572</v>
      </c>
      <c r="AT596">
        <f>_xlfn.RANK.AVG(Table2[[#This Row],[6M Return vs Nifty Z-Score]],Table2[6M Return vs Nifty Z-Score])</f>
        <v>371</v>
      </c>
      <c r="AU596">
        <f>_xlfn.RANK.AVG(Table2[[#This Row],[Sharpe Ratio Z-Score]],Table2[Sharpe Ratio Z-Score])</f>
        <v>694</v>
      </c>
      <c r="AV596">
        <f>(Table2[[#This Row],[Rank 1Y]]+Table2[[#This Row],[Rank 6M]]+Table2[[#This Row],[Rank Sharpe]])/3</f>
        <v>545.66666666666663</v>
      </c>
    </row>
    <row r="597" spans="1:48" x14ac:dyDescent="0.3">
      <c r="A597" t="s">
        <v>472</v>
      </c>
      <c r="B597" t="s">
        <v>473</v>
      </c>
      <c r="C597" t="s">
        <v>3120</v>
      </c>
      <c r="D597" t="s">
        <v>34</v>
      </c>
      <c r="E597">
        <v>45030.437862605999</v>
      </c>
      <c r="F597">
        <v>98.91</v>
      </c>
      <c r="G597">
        <v>-17.796924307405501</v>
      </c>
      <c r="H597">
        <f>(Table2[[#This Row],[1Y Return vs Nifty]]-AVERAGE(Table2[1Y Return vs Nifty]))/_xlfn.STDEV.P(Table2[1Y Return vs Nifty])</f>
        <v>-0.71041368940882854</v>
      </c>
      <c r="I597">
        <v>-4.1386154664896102</v>
      </c>
      <c r="J597">
        <f>(Table2[[#This Row],[1M Return vs Nifty]]-AVERAGE(Table2[1M Return vs Nifty]))/_xlfn.STDEV.P(Table2[1M Return vs Nifty])</f>
        <v>-0.29531597721006392</v>
      </c>
      <c r="K597">
        <v>-40.698416619822197</v>
      </c>
      <c r="L597">
        <f>(Table2[[#This Row],[6M Return vs Nifty]]-AVERAGE(Table2[6M Return vs Nifty]))/_xlfn.STDEV.P(Table2[6M Return vs Nifty])</f>
        <v>-1.5538765890254136</v>
      </c>
      <c r="M597">
        <v>-2.3932761001698699</v>
      </c>
      <c r="N597">
        <f>(Table2[[#This Row],[1W Return vs Nifty]]-AVERAGE(Table2[1W Return vs Nifty]))/_xlfn.STDEV.P(Table2[1W Return vs Nifty])</f>
        <v>0.35032283338671849</v>
      </c>
      <c r="O597">
        <v>105.8</v>
      </c>
      <c r="P597">
        <v>110.784632600219</v>
      </c>
      <c r="Q597">
        <v>117.18317237007101</v>
      </c>
      <c r="R597">
        <v>7.2815994025077702</v>
      </c>
      <c r="S597" s="1">
        <f>(Table2[[#This Row],[Close Price]]-Table2[[#This Row],[20D EMA]])/Table2[[#This Row],[20D EMA]]</f>
        <v>-6.5122873345935736E-2</v>
      </c>
      <c r="T597" s="1">
        <f>(Table2[[#This Row],[Close Price]]-Table2[[#This Row],[50D EMA]])/Table2[[#This Row],[50D EMA]]</f>
        <v>-0.10718664061531155</v>
      </c>
      <c r="U597" s="1">
        <f>(Table2[[#This Row],[Close Price]]-Table2[[#This Row],[200D EMA]])/Table2[[#This Row],[200D EMA]]</f>
        <v>-0.1559368294994038</v>
      </c>
      <c r="V597">
        <v>0.61945882716836898</v>
      </c>
      <c r="W597">
        <v>96.5</v>
      </c>
      <c r="X597">
        <v>100.45</v>
      </c>
      <c r="Y597">
        <v>96.5</v>
      </c>
      <c r="Z597">
        <v>106.18</v>
      </c>
      <c r="AA597">
        <v>96.5</v>
      </c>
      <c r="AB597">
        <v>111.69</v>
      </c>
      <c r="AC597" s="1">
        <f>(Table2[[#This Row],[Close Price]]/Table2[[#This Row],[Day Low]])-1</f>
        <v>2.4974093264248598E-2</v>
      </c>
      <c r="AD597" s="1">
        <f>(Table2[[#This Row],[Day High]]/Table2[[#This Row],[Close Price]])-1</f>
        <v>1.5569709837225831E-2</v>
      </c>
      <c r="AE597" s="1">
        <f>(Table2[[#This Row],[Close Price]]/Table2[[#This Row],[Current Week Low]])-1</f>
        <v>2.4974093264248598E-2</v>
      </c>
      <c r="AF597" s="1">
        <f>(Table2[[#This Row],[Current Week High]]/Table2[[#This Row],[Close Price]])-1</f>
        <v>7.3501162673137221E-2</v>
      </c>
      <c r="AG597" s="1">
        <f>(Table2[[#This Row],[Close Price]]/Table2[[#This Row],[Current Month Low]])-1</f>
        <v>2.4974093264248598E-2</v>
      </c>
      <c r="AH597" s="1">
        <f>(Table2[[#This Row],[Current Month High]]/Table2[[#This Row],[Close Price]])-1</f>
        <v>0.12920837124658791</v>
      </c>
      <c r="AI597">
        <v>59.690627843493999</v>
      </c>
      <c r="AJ597">
        <v>14.4791666666666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-0.21</v>
      </c>
      <c r="AM597" t="s">
        <v>3165</v>
      </c>
      <c r="AN597">
        <v>-6.26</v>
      </c>
      <c r="AO597" t="s">
        <v>3165</v>
      </c>
      <c r="AP597">
        <v>5.3227482210402001E-2</v>
      </c>
      <c r="AQ597">
        <f>(Table2[[#This Row],[Sharpe Ratio]]-AVERAGE(Table2[Sharpe Ratio]))/_xlfn.STDEV.P(Table2[Sharpe Ratio])</f>
        <v>-8.6712859949118232E-2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562</v>
      </c>
      <c r="AT597">
        <f>_xlfn.RANK.AVG(Table2[[#This Row],[6M Return vs Nifty Z-Score]],Table2[6M Return vs Nifty Z-Score])</f>
        <v>721</v>
      </c>
      <c r="AU597">
        <f>_xlfn.RANK.AVG(Table2[[#This Row],[Sharpe Ratio Z-Score]],Table2[Sharpe Ratio Z-Score])</f>
        <v>358</v>
      </c>
      <c r="AV597">
        <f>(Table2[[#This Row],[Rank 1Y]]+Table2[[#This Row],[Rank 6M]]+Table2[[#This Row],[Rank Sharpe]])/3</f>
        <v>547</v>
      </c>
    </row>
    <row r="598" spans="1:48" x14ac:dyDescent="0.3">
      <c r="A598" t="s">
        <v>446</v>
      </c>
      <c r="B598" t="s">
        <v>447</v>
      </c>
      <c r="C598" t="s">
        <v>3127</v>
      </c>
      <c r="D598" t="s">
        <v>117</v>
      </c>
      <c r="E598">
        <v>48793.895238956997</v>
      </c>
      <c r="F598">
        <v>118.13</v>
      </c>
      <c r="G598">
        <v>14.999012100026601</v>
      </c>
      <c r="H598">
        <f>(Table2[[#This Row],[1Y Return vs Nifty]]-AVERAGE(Table2[1Y Return vs Nifty]))/_xlfn.STDEV.P(Table2[1Y Return vs Nifty])</f>
        <v>-0.14901814619129836</v>
      </c>
      <c r="I598">
        <v>1.88356660589228</v>
      </c>
      <c r="J598">
        <f>(Table2[[#This Row],[1M Return vs Nifty]]-AVERAGE(Table2[1M Return vs Nifty]))/_xlfn.STDEV.P(Table2[1M Return vs Nifty])</f>
        <v>0.39741745113130267</v>
      </c>
      <c r="K598">
        <v>-31.653624195719399</v>
      </c>
      <c r="L598">
        <f>(Table2[[#This Row],[6M Return vs Nifty]]-AVERAGE(Table2[6M Return vs Nifty]))/_xlfn.STDEV.P(Table2[6M Return vs Nifty])</f>
        <v>-1.2425836493124789</v>
      </c>
      <c r="M598">
        <v>-4.4494288031617399</v>
      </c>
      <c r="N598">
        <f>(Table2[[#This Row],[1W Return vs Nifty]]-AVERAGE(Table2[1W Return vs Nifty]))/_xlfn.STDEV.P(Table2[1W Return vs Nifty])</f>
        <v>-5.4582088705519421E-2</v>
      </c>
      <c r="O598">
        <v>129.61000000000001</v>
      </c>
      <c r="P598">
        <v>133.227832330018</v>
      </c>
      <c r="Q598">
        <v>132.883290110102</v>
      </c>
      <c r="R598">
        <v>19.267277956246101</v>
      </c>
      <c r="S598" s="1">
        <f>(Table2[[#This Row],[Close Price]]-Table2[[#This Row],[20D EMA]])/Table2[[#This Row],[20D EMA]]</f>
        <v>-8.8573412545328425E-2</v>
      </c>
      <c r="T598" s="1">
        <f>(Table2[[#This Row],[Close Price]]-Table2[[#This Row],[50D EMA]])/Table2[[#This Row],[50D EMA]]</f>
        <v>-0.11332341047641789</v>
      </c>
      <c r="U598" s="1">
        <f>(Table2[[#This Row],[Close Price]]-Table2[[#This Row],[200D EMA]])/Table2[[#This Row],[200D EMA]]</f>
        <v>-0.11102441923192893</v>
      </c>
      <c r="V598">
        <v>0.82100860811765297</v>
      </c>
      <c r="W598">
        <v>116.3</v>
      </c>
      <c r="X598">
        <v>122.64</v>
      </c>
      <c r="Y598">
        <v>116.3</v>
      </c>
      <c r="Z598">
        <v>131.19</v>
      </c>
      <c r="AA598">
        <v>116.3</v>
      </c>
      <c r="AB598">
        <v>142.12</v>
      </c>
      <c r="AC598" s="1">
        <f>(Table2[[#This Row],[Close Price]]/Table2[[#This Row],[Day Low]])-1</f>
        <v>1.5735167669819417E-2</v>
      </c>
      <c r="AD598" s="1">
        <f>(Table2[[#This Row],[Day High]]/Table2[[#This Row],[Close Price]])-1</f>
        <v>3.8178278168119917E-2</v>
      </c>
      <c r="AE598" s="1">
        <f>(Table2[[#This Row],[Close Price]]/Table2[[#This Row],[Current Week Low]])-1</f>
        <v>1.5735167669819417E-2</v>
      </c>
      <c r="AF598" s="1">
        <f>(Table2[[#This Row],[Current Week High]]/Table2[[#This Row],[Close Price]])-1</f>
        <v>0.11055616693473302</v>
      </c>
      <c r="AG598" s="1">
        <f>(Table2[[#This Row],[Close Price]]/Table2[[#This Row],[Current Month Low]])-1</f>
        <v>1.5735167669819417E-2</v>
      </c>
      <c r="AH598" s="1">
        <f>(Table2[[#This Row],[Current Month High]]/Table2[[#This Row],[Close Price]])-1</f>
        <v>0.20308135105392378</v>
      </c>
      <c r="AI598">
        <v>48.438161347667801</v>
      </c>
      <c r="AJ598">
        <v>44.413202933985303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-0.18</v>
      </c>
      <c r="AM598" t="s">
        <v>3165</v>
      </c>
      <c r="AN598">
        <v>-10.64</v>
      </c>
      <c r="AO598" t="s">
        <v>3165</v>
      </c>
      <c r="AP598">
        <v>-1.5665245870722998E-2</v>
      </c>
      <c r="AQ598">
        <f>(Table2[[#This Row],[Sharpe Ratio]]-AVERAGE(Table2[Sharpe Ratio]))/_xlfn.STDEV.P(Table2[Sharpe Ratio])</f>
        <v>-0.89727408973871114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354</v>
      </c>
      <c r="AT598">
        <f>_xlfn.RANK.AVG(Table2[[#This Row],[6M Return vs Nifty Z-Score]],Table2[6M Return vs Nifty Z-Score])</f>
        <v>689</v>
      </c>
      <c r="AU598">
        <f>_xlfn.RANK.AVG(Table2[[#This Row],[Sharpe Ratio Z-Score]],Table2[Sharpe Ratio Z-Score])</f>
        <v>599</v>
      </c>
      <c r="AV598">
        <f>(Table2[[#This Row],[Rank 1Y]]+Table2[[#This Row],[Rank 6M]]+Table2[[#This Row],[Rank Sharpe]])/3</f>
        <v>547.33333333333337</v>
      </c>
    </row>
    <row r="599" spans="1:48" x14ac:dyDescent="0.3">
      <c r="A599" t="s">
        <v>1122</v>
      </c>
      <c r="B599" t="s">
        <v>1123</v>
      </c>
      <c r="C599" t="s">
        <v>611</v>
      </c>
      <c r="D599" t="s">
        <v>611</v>
      </c>
      <c r="E599">
        <v>10824.22407418</v>
      </c>
      <c r="F599">
        <v>21.8</v>
      </c>
      <c r="G599">
        <v>-3.56480056116995</v>
      </c>
      <c r="H599">
        <f>(Table2[[#This Row],[1Y Return vs Nifty]]-AVERAGE(Table2[1Y Return vs Nifty]))/_xlfn.STDEV.P(Table2[1Y Return vs Nifty])</f>
        <v>-0.46679049346171159</v>
      </c>
      <c r="I599">
        <v>-10.520543431540499</v>
      </c>
      <c r="J599">
        <f>(Table2[[#This Row],[1M Return vs Nifty]]-AVERAGE(Table2[1M Return vs Nifty]))/_xlfn.STDEV.P(Table2[1M Return vs Nifty])</f>
        <v>-1.0294310845782411</v>
      </c>
      <c r="K599">
        <v>-29.681071368900199</v>
      </c>
      <c r="L599">
        <f>(Table2[[#This Row],[6M Return vs Nifty]]-AVERAGE(Table2[6M Return vs Nifty]))/_xlfn.STDEV.P(Table2[6M Return vs Nifty])</f>
        <v>-1.1746946653084573</v>
      </c>
      <c r="M599">
        <v>-8.2909272152122995</v>
      </c>
      <c r="N599">
        <f>(Table2[[#This Row],[1W Return vs Nifty]]-AVERAGE(Table2[1W Return vs Nifty]))/_xlfn.STDEV.P(Table2[1W Return vs Nifty])</f>
        <v>-0.81106365400244163</v>
      </c>
      <c r="O599">
        <v>24.13</v>
      </c>
      <c r="P599">
        <v>25.2845487534588</v>
      </c>
      <c r="Q599">
        <v>25.550943712325999</v>
      </c>
      <c r="R599">
        <v>23.9198113369285</v>
      </c>
      <c r="S599" s="1">
        <f>(Table2[[#This Row],[Close Price]]-Table2[[#This Row],[20D EMA]])/Table2[[#This Row],[20D EMA]]</f>
        <v>-9.65602983837546E-2</v>
      </c>
      <c r="T599" s="1">
        <f>(Table2[[#This Row],[Close Price]]-Table2[[#This Row],[50D EMA]])/Table2[[#This Row],[50D EMA]]</f>
        <v>-0.13781336528626523</v>
      </c>
      <c r="U599" s="1">
        <f>(Table2[[#This Row],[Close Price]]-Table2[[#This Row],[200D EMA]])/Table2[[#This Row],[200D EMA]]</f>
        <v>-0.14680255080036478</v>
      </c>
      <c r="V599">
        <v>0.49495976235640698</v>
      </c>
      <c r="W599">
        <v>20.96</v>
      </c>
      <c r="X599">
        <v>22.44</v>
      </c>
      <c r="Y599">
        <v>20.96</v>
      </c>
      <c r="Z599">
        <v>23.64</v>
      </c>
      <c r="AA599">
        <v>20.96</v>
      </c>
      <c r="AB599">
        <v>28</v>
      </c>
      <c r="AC599" s="1">
        <f>(Table2[[#This Row],[Close Price]]/Table2[[#This Row],[Day Low]])-1</f>
        <v>4.0076335877862634E-2</v>
      </c>
      <c r="AD599" s="1">
        <f>(Table2[[#This Row],[Day High]]/Table2[[#This Row],[Close Price]])-1</f>
        <v>2.9357798165137616E-2</v>
      </c>
      <c r="AE599" s="1">
        <f>(Table2[[#This Row],[Close Price]]/Table2[[#This Row],[Current Week Low]])-1</f>
        <v>4.0076335877862634E-2</v>
      </c>
      <c r="AF599" s="1">
        <f>(Table2[[#This Row],[Current Week High]]/Table2[[#This Row],[Close Price]])-1</f>
        <v>8.4403669724770536E-2</v>
      </c>
      <c r="AG599" s="1">
        <f>(Table2[[#This Row],[Close Price]]/Table2[[#This Row],[Current Month Low]])-1</f>
        <v>4.0076335877862634E-2</v>
      </c>
      <c r="AH599" s="1">
        <f>(Table2[[#This Row],[Current Month High]]/Table2[[#This Row],[Close Price]])-1</f>
        <v>0.28440366972477049</v>
      </c>
      <c r="AI599">
        <v>79.128440366972399</v>
      </c>
      <c r="AJ599">
        <v>35.403726708074501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-0.14000000000000001</v>
      </c>
      <c r="AM599" t="s">
        <v>3165</v>
      </c>
      <c r="AN599">
        <v>-10.8</v>
      </c>
      <c r="AO599" t="s">
        <v>3165</v>
      </c>
      <c r="AP599">
        <v>1.2799773541779999E-3</v>
      </c>
      <c r="AQ599">
        <f>(Table2[[#This Row],[Sharpe Ratio]]-AVERAGE(Table2[Sharpe Ratio]))/_xlfn.STDEV.P(Table2[Sharpe Ratio])</f>
        <v>-0.69790412198157659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466</v>
      </c>
      <c r="AT599">
        <f>_xlfn.RANK.AVG(Table2[[#This Row],[6M Return vs Nifty Z-Score]],Table2[6M Return vs Nifty Z-Score])</f>
        <v>676</v>
      </c>
      <c r="AU599">
        <f>_xlfn.RANK.AVG(Table2[[#This Row],[Sharpe Ratio Z-Score]],Table2[Sharpe Ratio Z-Score])</f>
        <v>503</v>
      </c>
      <c r="AV599">
        <f>(Table2[[#This Row],[Rank 1Y]]+Table2[[#This Row],[Rank 6M]]+Table2[[#This Row],[Rank Sharpe]])/3</f>
        <v>548.33333333333337</v>
      </c>
    </row>
    <row r="600" spans="1:48" x14ac:dyDescent="0.3">
      <c r="A600" t="s">
        <v>648</v>
      </c>
      <c r="B600" t="s">
        <v>649</v>
      </c>
      <c r="C600" t="s">
        <v>3126</v>
      </c>
      <c r="D600" t="s">
        <v>552</v>
      </c>
      <c r="E600">
        <v>28268.564117208</v>
      </c>
      <c r="F600">
        <v>63.94</v>
      </c>
      <c r="G600">
        <v>-22.676567511471699</v>
      </c>
      <c r="H600">
        <f>(Table2[[#This Row],[1Y Return vs Nifty]]-AVERAGE(Table2[1Y Return vs Nifty]))/_xlfn.STDEV.P(Table2[1Y Return vs Nifty])</f>
        <v>-0.79394263376407115</v>
      </c>
      <c r="I600">
        <v>-3.3271420231441802</v>
      </c>
      <c r="J600">
        <f>(Table2[[#This Row],[1M Return vs Nifty]]-AVERAGE(Table2[1M Return vs Nifty]))/_xlfn.STDEV.P(Table2[1M Return vs Nifty])</f>
        <v>-0.20197194116793904</v>
      </c>
      <c r="K600">
        <v>-19.313438652565701</v>
      </c>
      <c r="L600">
        <f>(Table2[[#This Row],[6M Return vs Nifty]]-AVERAGE(Table2[6M Return vs Nifty]))/_xlfn.STDEV.P(Table2[6M Return vs Nifty])</f>
        <v>-0.81787377713291609</v>
      </c>
      <c r="M600">
        <v>-0.68554157936043003</v>
      </c>
      <c r="N600">
        <f>(Table2[[#This Row],[1W Return vs Nifty]]-AVERAGE(Table2[1W Return vs Nifty]))/_xlfn.STDEV.P(Table2[1W Return vs Nifty])</f>
        <v>0.68661600465577166</v>
      </c>
      <c r="O600">
        <v>66.02</v>
      </c>
      <c r="P600">
        <v>68.238422088030603</v>
      </c>
      <c r="Q600">
        <v>68.1089438892771</v>
      </c>
      <c r="R600">
        <v>33.317225981037097</v>
      </c>
      <c r="S600" s="1">
        <f>(Table2[[#This Row],[Close Price]]-Table2[[#This Row],[20D EMA]])/Table2[[#This Row],[20D EMA]]</f>
        <v>-3.1505604362314428E-2</v>
      </c>
      <c r="T600" s="1">
        <f>(Table2[[#This Row],[Close Price]]-Table2[[#This Row],[50D EMA]])/Table2[[#This Row],[50D EMA]]</f>
        <v>-6.2991229229853077E-2</v>
      </c>
      <c r="U600" s="1">
        <f>(Table2[[#This Row],[Close Price]]-Table2[[#This Row],[200D EMA]])/Table2[[#This Row],[200D EMA]]</f>
        <v>-6.1209932957622185E-2</v>
      </c>
      <c r="V600">
        <v>1.2197703415990899</v>
      </c>
      <c r="W600">
        <v>61.95</v>
      </c>
      <c r="X600">
        <v>64.489999999999995</v>
      </c>
      <c r="Y600">
        <v>61.95</v>
      </c>
      <c r="Z600">
        <v>64.650000000000006</v>
      </c>
      <c r="AA600">
        <v>61.95</v>
      </c>
      <c r="AB600">
        <v>71.86</v>
      </c>
      <c r="AC600" s="1">
        <f>(Table2[[#This Row],[Close Price]]/Table2[[#This Row],[Day Low]])-1</f>
        <v>3.2122679580306679E-2</v>
      </c>
      <c r="AD600" s="1">
        <f>(Table2[[#This Row],[Day High]]/Table2[[#This Row],[Close Price]])-1</f>
        <v>8.6018142008132958E-3</v>
      </c>
      <c r="AE600" s="1">
        <f>(Table2[[#This Row],[Close Price]]/Table2[[#This Row],[Current Week Low]])-1</f>
        <v>3.2122679580306679E-2</v>
      </c>
      <c r="AF600" s="1">
        <f>(Table2[[#This Row],[Current Week High]]/Table2[[#This Row],[Close Price]])-1</f>
        <v>1.1104160150140929E-2</v>
      </c>
      <c r="AG600" s="1">
        <f>(Table2[[#This Row],[Close Price]]/Table2[[#This Row],[Current Month Low]])-1</f>
        <v>3.2122679580306679E-2</v>
      </c>
      <c r="AH600" s="1">
        <f>(Table2[[#This Row],[Current Month High]]/Table2[[#This Row],[Close Price]])-1</f>
        <v>0.12386612449171097</v>
      </c>
      <c r="AI600">
        <v>25.117297466374701</v>
      </c>
      <c r="AJ600">
        <v>10.527225583405301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-0.13</v>
      </c>
      <c r="AM600" t="s">
        <v>3165</v>
      </c>
      <c r="AN600">
        <v>-3</v>
      </c>
      <c r="AO600" t="s">
        <v>3165</v>
      </c>
      <c r="AP600">
        <v>2.1121337651883999E-2</v>
      </c>
      <c r="AQ600">
        <f>(Table2[[#This Row],[Sharpe Ratio]]-AVERAGE(Table2[Sharpe Ratio]))/_xlfn.STDEV.P(Table2[Sharpe Ratio])</f>
        <v>-0.46445949217001253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589</v>
      </c>
      <c r="AT600">
        <f>_xlfn.RANK.AVG(Table2[[#This Row],[6M Return vs Nifty Z-Score]],Table2[6M Return vs Nifty Z-Score])</f>
        <v>599</v>
      </c>
      <c r="AU600">
        <f>_xlfn.RANK.AVG(Table2[[#This Row],[Sharpe Ratio Z-Score]],Table2[Sharpe Ratio Z-Score])</f>
        <v>461</v>
      </c>
      <c r="AV600">
        <f>(Table2[[#This Row],[Rank 1Y]]+Table2[[#This Row],[Rank 6M]]+Table2[[#This Row],[Rank Sharpe]])/3</f>
        <v>549.66666666666663</v>
      </c>
    </row>
    <row r="601" spans="1:48" x14ac:dyDescent="0.3">
      <c r="A601" t="s">
        <v>87</v>
      </c>
      <c r="B601" t="s">
        <v>88</v>
      </c>
      <c r="C601" t="s">
        <v>3129</v>
      </c>
      <c r="D601" t="s">
        <v>89</v>
      </c>
      <c r="E601">
        <v>291713.70420360001</v>
      </c>
      <c r="F601">
        <v>3288.6</v>
      </c>
      <c r="G601">
        <v>-24.5902775892053</v>
      </c>
      <c r="H601">
        <f>(Table2[[#This Row],[1Y Return vs Nifty]]-AVERAGE(Table2[1Y Return vs Nifty]))/_xlfn.STDEV.P(Table2[1Y Return vs Nifty])</f>
        <v>-0.82670121383030937</v>
      </c>
      <c r="I601">
        <v>-6.5656800293814497</v>
      </c>
      <c r="J601">
        <f>(Table2[[#This Row],[1M Return vs Nifty]]-AVERAGE(Table2[1M Return vs Nifty]))/_xlfn.STDEV.P(Table2[1M Return vs Nifty])</f>
        <v>-0.57450194921321762</v>
      </c>
      <c r="K601">
        <v>-18.722883950647901</v>
      </c>
      <c r="L601">
        <f>(Table2[[#This Row],[6M Return vs Nifty]]-AVERAGE(Table2[6M Return vs Nifty]))/_xlfn.STDEV.P(Table2[6M Return vs Nifty])</f>
        <v>-0.79754876572288103</v>
      </c>
      <c r="M601">
        <v>-2.9246830218331201</v>
      </c>
      <c r="N601">
        <f>(Table2[[#This Row],[1W Return vs Nifty]]-AVERAGE(Table2[1W Return vs Nifty]))/_xlfn.STDEV.P(Table2[1W Return vs Nifty])</f>
        <v>0.24567628748463377</v>
      </c>
      <c r="O601">
        <v>3498.44</v>
      </c>
      <c r="P601">
        <v>3545.6967579293701</v>
      </c>
      <c r="Q601">
        <v>3470.4669458520898</v>
      </c>
      <c r="R601">
        <v>14.092217456249999</v>
      </c>
      <c r="S601" s="1">
        <f>(Table2[[#This Row],[Close Price]]-Table2[[#This Row],[20D EMA]])/Table2[[#This Row],[20D EMA]]</f>
        <v>-5.9981020111821312E-2</v>
      </c>
      <c r="T601" s="1">
        <f>(Table2[[#This Row],[Close Price]]-Table2[[#This Row],[50D EMA]])/Table2[[#This Row],[50D EMA]]</f>
        <v>-7.250951660048631E-2</v>
      </c>
      <c r="U601" s="1">
        <f>(Table2[[#This Row],[Close Price]]-Table2[[#This Row],[200D EMA]])/Table2[[#This Row],[200D EMA]]</f>
        <v>-5.2404171741055675E-2</v>
      </c>
      <c r="V601">
        <v>0.64862134881617695</v>
      </c>
      <c r="W601">
        <v>3282.5</v>
      </c>
      <c r="X601">
        <v>3335</v>
      </c>
      <c r="Y601">
        <v>3282.5</v>
      </c>
      <c r="Z601">
        <v>3421.5</v>
      </c>
      <c r="AA601">
        <v>3282.5</v>
      </c>
      <c r="AB601">
        <v>3837.95</v>
      </c>
      <c r="AC601" s="1">
        <f>(Table2[[#This Row],[Close Price]]/Table2[[#This Row],[Day Low]])-1</f>
        <v>1.8583396801217233E-3</v>
      </c>
      <c r="AD601" s="1">
        <f>(Table2[[#This Row],[Day High]]/Table2[[#This Row],[Close Price]])-1</f>
        <v>1.4109347442680775E-2</v>
      </c>
      <c r="AE601" s="1">
        <f>(Table2[[#This Row],[Close Price]]/Table2[[#This Row],[Current Week Low]])-1</f>
        <v>1.8583396801217233E-3</v>
      </c>
      <c r="AF601" s="1">
        <f>(Table2[[#This Row],[Current Week High]]/Table2[[#This Row],[Close Price]])-1</f>
        <v>4.0412333515781773E-2</v>
      </c>
      <c r="AG601" s="1">
        <f>(Table2[[#This Row],[Close Price]]/Table2[[#This Row],[Current Month Low]])-1</f>
        <v>1.8583396801217233E-3</v>
      </c>
      <c r="AH601" s="1">
        <f>(Table2[[#This Row],[Current Month High]]/Table2[[#This Row],[Close Price]])-1</f>
        <v>0.16704676762148019</v>
      </c>
      <c r="AI601">
        <v>18.194672505017301</v>
      </c>
      <c r="AJ601">
        <v>7.6235825438122697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-0.05</v>
      </c>
      <c r="AM601" t="s">
        <v>3165</v>
      </c>
      <c r="AN601">
        <v>-8.3800000000000008</v>
      </c>
      <c r="AO601" t="s">
        <v>3165</v>
      </c>
      <c r="AP601">
        <v>2.0686969717908999E-2</v>
      </c>
      <c r="AQ601">
        <f>(Table2[[#This Row],[Sharpe Ratio]]-AVERAGE(Table2[Sharpe Ratio]))/_xlfn.STDEV.P(Table2[Sharpe Ratio])</f>
        <v>-0.46957007229291525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600</v>
      </c>
      <c r="AT601">
        <f>_xlfn.RANK.AVG(Table2[[#This Row],[6M Return vs Nifty Z-Score]],Table2[6M Return vs Nifty Z-Score])</f>
        <v>591</v>
      </c>
      <c r="AU601">
        <f>_xlfn.RANK.AVG(Table2[[#This Row],[Sharpe Ratio Z-Score]],Table2[Sharpe Ratio Z-Score])</f>
        <v>463</v>
      </c>
      <c r="AV601">
        <f>(Table2[[#This Row],[Rank 1Y]]+Table2[[#This Row],[Rank 6M]]+Table2[[#This Row],[Rank Sharpe]])/3</f>
        <v>551.33333333333337</v>
      </c>
    </row>
    <row r="602" spans="1:48" x14ac:dyDescent="0.3">
      <c r="A602" t="s">
        <v>1305</v>
      </c>
      <c r="B602" t="s">
        <v>1306</v>
      </c>
      <c r="C602" t="s">
        <v>3124</v>
      </c>
      <c r="D602" t="s">
        <v>51</v>
      </c>
      <c r="E602">
        <v>8548.4327392699997</v>
      </c>
      <c r="F602">
        <v>5149.8500000000004</v>
      </c>
      <c r="G602">
        <v>-23.899254271678299</v>
      </c>
      <c r="H602">
        <f>(Table2[[#This Row],[1Y Return vs Nifty]]-AVERAGE(Table2[1Y Return vs Nifty]))/_xlfn.STDEV.P(Table2[1Y Return vs Nifty])</f>
        <v>-0.81487238827400843</v>
      </c>
      <c r="I602">
        <v>3.22218717119005</v>
      </c>
      <c r="J602">
        <f>(Table2[[#This Row],[1M Return vs Nifty]]-AVERAGE(Table2[1M Return vs Nifty]))/_xlfn.STDEV.P(Table2[1M Return vs Nifty])</f>
        <v>0.55139938032266211</v>
      </c>
      <c r="K602">
        <v>-0.28386499525870801</v>
      </c>
      <c r="L602">
        <f>(Table2[[#This Row],[6M Return vs Nifty]]-AVERAGE(Table2[6M Return vs Nifty]))/_xlfn.STDEV.P(Table2[6M Return vs Nifty])</f>
        <v>-0.16293647757907573</v>
      </c>
      <c r="M602">
        <v>-0.88300245943177902</v>
      </c>
      <c r="N602">
        <f>(Table2[[#This Row],[1W Return vs Nifty]]-AVERAGE(Table2[1W Return vs Nifty]))/_xlfn.STDEV.P(Table2[1W Return vs Nifty])</f>
        <v>0.64773130404709778</v>
      </c>
      <c r="O602">
        <v>5242.33</v>
      </c>
      <c r="P602">
        <v>5238.0335812376397</v>
      </c>
      <c r="Q602">
        <v>5106.20626387833</v>
      </c>
      <c r="R602">
        <v>37.476123681460798</v>
      </c>
      <c r="S602" s="1">
        <f>(Table2[[#This Row],[Close Price]]-Table2[[#This Row],[20D EMA]])/Table2[[#This Row],[20D EMA]]</f>
        <v>-1.7641010771927666E-2</v>
      </c>
      <c r="T602" s="1">
        <f>(Table2[[#This Row],[Close Price]]-Table2[[#This Row],[50D EMA]])/Table2[[#This Row],[50D EMA]]</f>
        <v>-1.6835245492413092E-2</v>
      </c>
      <c r="U602" s="1">
        <f>(Table2[[#This Row],[Close Price]]-Table2[[#This Row],[200D EMA]])/Table2[[#This Row],[200D EMA]]</f>
        <v>8.547194113643488E-3</v>
      </c>
      <c r="V602">
        <v>0.380060136633669</v>
      </c>
      <c r="W602">
        <v>5043.55</v>
      </c>
      <c r="X602">
        <v>5209.3</v>
      </c>
      <c r="Y602">
        <v>5043.55</v>
      </c>
      <c r="Z602">
        <v>5251.15</v>
      </c>
      <c r="AA602">
        <v>5043.55</v>
      </c>
      <c r="AB602">
        <v>5550</v>
      </c>
      <c r="AC602" s="1">
        <f>(Table2[[#This Row],[Close Price]]/Table2[[#This Row],[Day Low]])-1</f>
        <v>2.1076424343964062E-2</v>
      </c>
      <c r="AD602" s="1">
        <f>(Table2[[#This Row],[Day High]]/Table2[[#This Row],[Close Price]])-1</f>
        <v>1.1544025554142356E-2</v>
      </c>
      <c r="AE602" s="1">
        <f>(Table2[[#This Row],[Close Price]]/Table2[[#This Row],[Current Week Low]])-1</f>
        <v>2.1076424343964062E-2</v>
      </c>
      <c r="AF602" s="1">
        <f>(Table2[[#This Row],[Current Week High]]/Table2[[#This Row],[Close Price]])-1</f>
        <v>1.9670475839101975E-2</v>
      </c>
      <c r="AG602" s="1">
        <f>(Table2[[#This Row],[Close Price]]/Table2[[#This Row],[Current Month Low]])-1</f>
        <v>2.1076424343964062E-2</v>
      </c>
      <c r="AH602" s="1">
        <f>(Table2[[#This Row],[Current Month High]]/Table2[[#This Row],[Close Price]])-1</f>
        <v>7.7701292270648592E-2</v>
      </c>
      <c r="AI602">
        <v>9.5730943619717106</v>
      </c>
      <c r="AJ602">
        <v>11.0707314705977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-0.03</v>
      </c>
      <c r="AM602" t="s">
        <v>3165</v>
      </c>
      <c r="AN602">
        <v>-1.59</v>
      </c>
      <c r="AO602" t="s">
        <v>3165</v>
      </c>
      <c r="AP602">
        <v>-5.7658050843716002E-2</v>
      </c>
      <c r="AQ602">
        <f>(Table2[[#This Row],[Sharpe Ratio]]-AVERAGE(Table2[Sharpe Ratio]))/_xlfn.STDEV.P(Table2[Sharpe Ratio])</f>
        <v>-1.3913427757855523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-1.1700209572688767</v>
      </c>
      <c r="AS602">
        <f>_xlfn.RANK.AVG(Table2[[#This Row],[1Y Return vs Nifty Z-Score]],Table2[1Y Return vs Nifty Z-Score])</f>
        <v>597</v>
      </c>
      <c r="AT602">
        <f>_xlfn.RANK.AVG(Table2[[#This Row],[6M Return vs Nifty Z-Score]],Table2[6M Return vs Nifty Z-Score])</f>
        <v>382</v>
      </c>
      <c r="AU602">
        <f>_xlfn.RANK.AVG(Table2[[#This Row],[Sharpe Ratio Z-Score]],Table2[Sharpe Ratio Z-Score])</f>
        <v>675</v>
      </c>
      <c r="AV602">
        <f>(Table2[[#This Row],[Rank 1Y]]+Table2[[#This Row],[Rank 6M]]+Table2[[#This Row],[Rank Sharpe]])/3</f>
        <v>551.33333333333337</v>
      </c>
    </row>
    <row r="603" spans="1:48" x14ac:dyDescent="0.3">
      <c r="A603" t="s">
        <v>1232</v>
      </c>
      <c r="B603" t="s">
        <v>1233</v>
      </c>
      <c r="C603" t="s">
        <v>3134</v>
      </c>
      <c r="D603" t="s">
        <v>412</v>
      </c>
      <c r="E603">
        <v>9287.3858690149991</v>
      </c>
      <c r="F603">
        <v>632.04999999999995</v>
      </c>
      <c r="G603">
        <v>-29.907257565158002</v>
      </c>
      <c r="H603">
        <f>(Table2[[#This Row],[1Y Return vs Nifty]]-AVERAGE(Table2[1Y Return vs Nifty]))/_xlfn.STDEV.P(Table2[1Y Return vs Nifty])</f>
        <v>-0.91771641842133489</v>
      </c>
      <c r="I603">
        <v>3.88854765760615</v>
      </c>
      <c r="J603">
        <f>(Table2[[#This Row],[1M Return vs Nifty]]-AVERAGE(Table2[1M Return vs Nifty]))/_xlfn.STDEV.P(Table2[1M Return vs Nifty])</f>
        <v>0.62805102896397746</v>
      </c>
      <c r="K603">
        <v>-18.117105937300401</v>
      </c>
      <c r="L603">
        <f>(Table2[[#This Row],[6M Return vs Nifty]]-AVERAGE(Table2[6M Return vs Nifty]))/_xlfn.STDEV.P(Table2[6M Return vs Nifty])</f>
        <v>-0.77669981643291319</v>
      </c>
      <c r="M603">
        <v>0.77101270879660599</v>
      </c>
      <c r="N603">
        <f>(Table2[[#This Row],[1W Return vs Nifty]]-AVERAGE(Table2[1W Return vs Nifty]))/_xlfn.STDEV.P(Table2[1W Return vs Nifty])</f>
        <v>0.97344586885368944</v>
      </c>
      <c r="O603">
        <v>648.07000000000005</v>
      </c>
      <c r="P603">
        <v>659.046033540753</v>
      </c>
      <c r="Q603">
        <v>667.34336032647298</v>
      </c>
      <c r="R603">
        <v>30.029915608621199</v>
      </c>
      <c r="S603" s="1">
        <f>(Table2[[#This Row],[Close Price]]-Table2[[#This Row],[20D EMA]])/Table2[[#This Row],[20D EMA]]</f>
        <v>-2.4719551900257833E-2</v>
      </c>
      <c r="T603" s="1">
        <f>(Table2[[#This Row],[Close Price]]-Table2[[#This Row],[50D EMA]])/Table2[[#This Row],[50D EMA]]</f>
        <v>-4.0962288166299557E-2</v>
      </c>
      <c r="U603" s="1">
        <f>(Table2[[#This Row],[Close Price]]-Table2[[#This Row],[200D EMA]])/Table2[[#This Row],[200D EMA]]</f>
        <v>-5.2886358694281536E-2</v>
      </c>
      <c r="V603">
        <v>0.364623504573173</v>
      </c>
      <c r="W603">
        <v>624.20000000000005</v>
      </c>
      <c r="X603">
        <v>638.29999999999995</v>
      </c>
      <c r="Y603">
        <v>624.20000000000005</v>
      </c>
      <c r="Z603">
        <v>644.20000000000005</v>
      </c>
      <c r="AA603">
        <v>621.1</v>
      </c>
      <c r="AB603">
        <v>701.95</v>
      </c>
      <c r="AC603" s="1">
        <f>(Table2[[#This Row],[Close Price]]/Table2[[#This Row],[Day Low]])-1</f>
        <v>1.25760974046778E-2</v>
      </c>
      <c r="AD603" s="1">
        <f>(Table2[[#This Row],[Day High]]/Table2[[#This Row],[Close Price]])-1</f>
        <v>9.8884581915987813E-3</v>
      </c>
      <c r="AE603" s="1">
        <f>(Table2[[#This Row],[Close Price]]/Table2[[#This Row],[Current Week Low]])-1</f>
        <v>1.25760974046778E-2</v>
      </c>
      <c r="AF603" s="1">
        <f>(Table2[[#This Row],[Current Week High]]/Table2[[#This Row],[Close Price]])-1</f>
        <v>1.9223162724468112E-2</v>
      </c>
      <c r="AG603" s="1">
        <f>(Table2[[#This Row],[Close Price]]/Table2[[#This Row],[Current Month Low]])-1</f>
        <v>1.7630011270326706E-2</v>
      </c>
      <c r="AH603" s="1">
        <f>(Table2[[#This Row],[Current Month High]]/Table2[[#This Row],[Close Price]])-1</f>
        <v>0.11059251641484069</v>
      </c>
      <c r="AI603">
        <v>28.929673285341298</v>
      </c>
      <c r="AJ603">
        <v>7.0817450232952099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</v>
      </c>
      <c r="AM603" t="s">
        <v>3167</v>
      </c>
      <c r="AN603">
        <v>0.06</v>
      </c>
      <c r="AO603" t="s">
        <v>3166</v>
      </c>
      <c r="AP603">
        <v>2.7876841342009E-2</v>
      </c>
      <c r="AQ603">
        <f>(Table2[[#This Row],[Sharpe Ratio]]-AVERAGE(Table2[Sharpe Ratio]))/_xlfn.STDEV.P(Table2[Sharpe Ratio])</f>
        <v>-0.38497723720011406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637</v>
      </c>
      <c r="AT603">
        <f>_xlfn.RANK.AVG(Table2[[#This Row],[6M Return vs Nifty Z-Score]],Table2[6M Return vs Nifty Z-Score])</f>
        <v>585</v>
      </c>
      <c r="AU603">
        <f>_xlfn.RANK.AVG(Table2[[#This Row],[Sharpe Ratio Z-Score]],Table2[Sharpe Ratio Z-Score])</f>
        <v>433</v>
      </c>
      <c r="AV603">
        <f>(Table2[[#This Row],[Rank 1Y]]+Table2[[#This Row],[Rank 6M]]+Table2[[#This Row],[Rank Sharpe]])/3</f>
        <v>551.66666666666663</v>
      </c>
    </row>
    <row r="604" spans="1:48" x14ac:dyDescent="0.3">
      <c r="A604" t="s">
        <v>450</v>
      </c>
      <c r="B604" t="s">
        <v>451</v>
      </c>
      <c r="C604" t="s">
        <v>3120</v>
      </c>
      <c r="D604" t="s">
        <v>54</v>
      </c>
      <c r="E604">
        <v>48482.348994450003</v>
      </c>
      <c r="F604">
        <v>652.04999999999995</v>
      </c>
      <c r="G604">
        <v>-32.969206032894299</v>
      </c>
      <c r="H604">
        <f>(Table2[[#This Row],[1Y Return vs Nifty]]-AVERAGE(Table2[1Y Return vs Nifty]))/_xlfn.STDEV.P(Table2[1Y Return vs Nifty])</f>
        <v>-0.97013035781900225</v>
      </c>
      <c r="I604">
        <v>-6.9886657567862303</v>
      </c>
      <c r="J604">
        <f>(Table2[[#This Row],[1M Return vs Nifty]]-AVERAGE(Table2[1M Return vs Nifty]))/_xlfn.STDEV.P(Table2[1M Return vs Nifty])</f>
        <v>-0.62315812558961314</v>
      </c>
      <c r="K604">
        <v>-2.2619830890490502</v>
      </c>
      <c r="L604">
        <f>(Table2[[#This Row],[6M Return vs Nifty]]-AVERAGE(Table2[6M Return vs Nifty]))/_xlfn.STDEV.P(Table2[6M Return vs Nifty])</f>
        <v>-0.23101700034203174</v>
      </c>
      <c r="M604">
        <v>-5.9838331814995502</v>
      </c>
      <c r="N604">
        <f>(Table2[[#This Row],[1W Return vs Nifty]]-AVERAGE(Table2[1W Return vs Nifty]))/_xlfn.STDEV.P(Table2[1W Return vs Nifty])</f>
        <v>-0.35674247025929956</v>
      </c>
      <c r="O604">
        <v>691.89</v>
      </c>
      <c r="P604">
        <v>689.42558041990503</v>
      </c>
      <c r="Q604">
        <v>669.40115017995095</v>
      </c>
      <c r="R604">
        <v>27.6618337726396</v>
      </c>
      <c r="S604" s="1">
        <f>(Table2[[#This Row],[Close Price]]-Table2[[#This Row],[20D EMA]])/Table2[[#This Row],[20D EMA]]</f>
        <v>-5.7581407449161043E-2</v>
      </c>
      <c r="T604" s="1">
        <f>(Table2[[#This Row],[Close Price]]-Table2[[#This Row],[50D EMA]])/Table2[[#This Row],[50D EMA]]</f>
        <v>-5.4212639451441468E-2</v>
      </c>
      <c r="U604" s="1">
        <f>(Table2[[#This Row],[Close Price]]-Table2[[#This Row],[200D EMA]])/Table2[[#This Row],[200D EMA]]</f>
        <v>-2.5920406882011766E-2</v>
      </c>
      <c r="V604">
        <v>0.54796919930837096</v>
      </c>
      <c r="W604">
        <v>630.04999999999995</v>
      </c>
      <c r="X604">
        <v>655.45</v>
      </c>
      <c r="Y604">
        <v>630.04999999999995</v>
      </c>
      <c r="Z604">
        <v>688.75</v>
      </c>
      <c r="AA604">
        <v>630.04999999999995</v>
      </c>
      <c r="AB604">
        <v>748.15</v>
      </c>
      <c r="AC604" s="1">
        <f>(Table2[[#This Row],[Close Price]]/Table2[[#This Row],[Day Low]])-1</f>
        <v>3.491786366161409E-2</v>
      </c>
      <c r="AD604" s="1">
        <f>(Table2[[#This Row],[Day High]]/Table2[[#This Row],[Close Price]])-1</f>
        <v>5.2143240549038516E-3</v>
      </c>
      <c r="AE604" s="1">
        <f>(Table2[[#This Row],[Close Price]]/Table2[[#This Row],[Current Week Low]])-1</f>
        <v>3.491786366161409E-2</v>
      </c>
      <c r="AF604" s="1">
        <f>(Table2[[#This Row],[Current Week High]]/Table2[[#This Row],[Close Price]])-1</f>
        <v>5.6284027298520112E-2</v>
      </c>
      <c r="AG604" s="1">
        <f>(Table2[[#This Row],[Close Price]]/Table2[[#This Row],[Current Month Low]])-1</f>
        <v>3.491786366161409E-2</v>
      </c>
      <c r="AH604" s="1">
        <f>(Table2[[#This Row],[Current Month High]]/Table2[[#This Row],[Close Price]])-1</f>
        <v>0.14738133578713297</v>
      </c>
      <c r="AI604">
        <v>24.745034889962401</v>
      </c>
      <c r="AJ604">
        <v>17.762326169405799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0.01</v>
      </c>
      <c r="AM604" t="s">
        <v>3166</v>
      </c>
      <c r="AN604">
        <v>-11.04</v>
      </c>
      <c r="AO604" t="s">
        <v>3165</v>
      </c>
      <c r="AP604">
        <v>-1.9279151515279001E-2</v>
      </c>
      <c r="AQ604">
        <f>(Table2[[#This Row],[Sharpe Ratio]]-AVERAGE(Table2[Sharpe Ratio]))/_xlfn.STDEV.P(Table2[Sharpe Ratio])</f>
        <v>-0.93979369790614287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-3.1208416519160895</v>
      </c>
      <c r="AS604">
        <f>_xlfn.RANK.AVG(Table2[[#This Row],[1Y Return vs Nifty Z-Score]],Table2[1Y Return vs Nifty Z-Score])</f>
        <v>649</v>
      </c>
      <c r="AT604">
        <f>_xlfn.RANK.AVG(Table2[[#This Row],[6M Return vs Nifty Z-Score]],Table2[6M Return vs Nifty Z-Score])</f>
        <v>402</v>
      </c>
      <c r="AU604">
        <f>_xlfn.RANK.AVG(Table2[[#This Row],[Sharpe Ratio Z-Score]],Table2[Sharpe Ratio Z-Score])</f>
        <v>607</v>
      </c>
      <c r="AV604">
        <f>(Table2[[#This Row],[Rank 1Y]]+Table2[[#This Row],[Rank 6M]]+Table2[[#This Row],[Rank Sharpe]])/3</f>
        <v>552.66666666666663</v>
      </c>
    </row>
    <row r="605" spans="1:48" x14ac:dyDescent="0.3">
      <c r="A605" t="s">
        <v>829</v>
      </c>
      <c r="B605" t="s">
        <v>830</v>
      </c>
      <c r="C605" t="s">
        <v>3129</v>
      </c>
      <c r="D605" t="s">
        <v>37</v>
      </c>
      <c r="E605">
        <v>18559.864981850002</v>
      </c>
      <c r="F605">
        <v>840.25</v>
      </c>
      <c r="G605">
        <v>-20.596268995326799</v>
      </c>
      <c r="H605">
        <f>(Table2[[#This Row],[1Y Return vs Nifty]]-AVERAGE(Table2[1Y Return vs Nifty]))/_xlfn.STDEV.P(Table2[1Y Return vs Nifty])</f>
        <v>-0.75833241971142018</v>
      </c>
      <c r="I605">
        <v>2.2815144052118499</v>
      </c>
      <c r="J605">
        <f>(Table2[[#This Row],[1M Return vs Nifty]]-AVERAGE(Table2[1M Return vs Nifty]))/_xlfn.STDEV.P(Table2[1M Return vs Nifty])</f>
        <v>0.44319350705425392</v>
      </c>
      <c r="K605">
        <v>-15.213347930859101</v>
      </c>
      <c r="L605">
        <f>(Table2[[#This Row],[6M Return vs Nifty]]-AVERAGE(Table2[6M Return vs Nifty]))/_xlfn.STDEV.P(Table2[6M Return vs Nifty])</f>
        <v>-0.67676171684410491</v>
      </c>
      <c r="M605">
        <v>-2.4705864272021199</v>
      </c>
      <c r="N605">
        <f>(Table2[[#This Row],[1W Return vs Nifty]]-AVERAGE(Table2[1W Return vs Nifty]))/_xlfn.STDEV.P(Table2[1W Return vs Nifty])</f>
        <v>0.33509860811474834</v>
      </c>
      <c r="O605">
        <v>876.21</v>
      </c>
      <c r="P605">
        <v>889.51716858144698</v>
      </c>
      <c r="Q605">
        <v>867.99885040515903</v>
      </c>
      <c r="R605">
        <v>22.717655371618001</v>
      </c>
      <c r="S605" s="1">
        <f>(Table2[[#This Row],[Close Price]]-Table2[[#This Row],[20D EMA]])/Table2[[#This Row],[20D EMA]]</f>
        <v>-4.1040389860878143E-2</v>
      </c>
      <c r="T605" s="1">
        <f>(Table2[[#This Row],[Close Price]]-Table2[[#This Row],[50D EMA]])/Table2[[#This Row],[50D EMA]]</f>
        <v>-5.5386416723148299E-2</v>
      </c>
      <c r="U605" s="1">
        <f>(Table2[[#This Row],[Close Price]]-Table2[[#This Row],[200D EMA]])/Table2[[#This Row],[200D EMA]]</f>
        <v>-3.1968764004936874E-2</v>
      </c>
      <c r="V605">
        <v>0.46370972521153198</v>
      </c>
      <c r="W605">
        <v>822.8</v>
      </c>
      <c r="X605">
        <v>848.35</v>
      </c>
      <c r="Y605">
        <v>822.8</v>
      </c>
      <c r="Z605">
        <v>872.4</v>
      </c>
      <c r="AA605">
        <v>822.8</v>
      </c>
      <c r="AB605">
        <v>913.35</v>
      </c>
      <c r="AC605" s="1">
        <f>(Table2[[#This Row],[Close Price]]/Table2[[#This Row],[Day Low]])-1</f>
        <v>2.1208070004861579E-2</v>
      </c>
      <c r="AD605" s="1">
        <f>(Table2[[#This Row],[Day High]]/Table2[[#This Row],[Close Price]])-1</f>
        <v>9.6399880987800834E-3</v>
      </c>
      <c r="AE605" s="1">
        <f>(Table2[[#This Row],[Close Price]]/Table2[[#This Row],[Current Week Low]])-1</f>
        <v>2.1208070004861579E-2</v>
      </c>
      <c r="AF605" s="1">
        <f>(Table2[[#This Row],[Current Week High]]/Table2[[#This Row],[Close Price]])-1</f>
        <v>3.8262421898244581E-2</v>
      </c>
      <c r="AG605" s="1">
        <f>(Table2[[#This Row],[Close Price]]/Table2[[#This Row],[Current Month Low]])-1</f>
        <v>2.1208070004861579E-2</v>
      </c>
      <c r="AH605" s="1">
        <f>(Table2[[#This Row],[Current Month High]]/Table2[[#This Row],[Close Price]])-1</f>
        <v>8.6997917286521842E-2</v>
      </c>
      <c r="AI605">
        <v>21.987503719131201</v>
      </c>
      <c r="AJ605">
        <v>18.145388076490399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-0.05</v>
      </c>
      <c r="AM605" t="s">
        <v>3165</v>
      </c>
      <c r="AN605">
        <v>-4.2300000000000004</v>
      </c>
      <c r="AO605" t="s">
        <v>3165</v>
      </c>
      <c r="AQ605">
        <f>(Table2[[#This Row],[Sharpe Ratio]]-AVERAGE(Table2[Sharpe Ratio]))/_xlfn.STDEV.P(Table2[Sharpe Ratio])</f>
        <v>-0.71296376684109852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580</v>
      </c>
      <c r="AT605">
        <f>_xlfn.RANK.AVG(Table2[[#This Row],[6M Return vs Nifty Z-Score]],Table2[6M Return vs Nifty Z-Score])</f>
        <v>546</v>
      </c>
      <c r="AU605">
        <f>_xlfn.RANK.AVG(Table2[[#This Row],[Sharpe Ratio Z-Score]],Table2[Sharpe Ratio Z-Score])</f>
        <v>533.5</v>
      </c>
      <c r="AV605">
        <f>(Table2[[#This Row],[Rank 1Y]]+Table2[[#This Row],[Rank 6M]]+Table2[[#This Row],[Rank Sharpe]])/3</f>
        <v>553.16666666666663</v>
      </c>
    </row>
    <row r="606" spans="1:48" x14ac:dyDescent="0.3">
      <c r="A606" t="s">
        <v>971</v>
      </c>
      <c r="B606" t="s">
        <v>972</v>
      </c>
      <c r="C606" t="s">
        <v>3121</v>
      </c>
      <c r="D606" t="s">
        <v>27</v>
      </c>
      <c r="E606">
        <v>14550.527072060901</v>
      </c>
      <c r="F606">
        <v>74.430000000000007</v>
      </c>
      <c r="G606">
        <v>-39.369487439502002</v>
      </c>
      <c r="H606">
        <f>(Table2[[#This Row],[1Y Return vs Nifty]]-AVERAGE(Table2[1Y Return vs Nifty]))/_xlfn.STDEV.P(Table2[1Y Return vs Nifty])</f>
        <v>-1.0796893413579915</v>
      </c>
      <c r="I606">
        <v>-10.563000497466399</v>
      </c>
      <c r="J606">
        <f>(Table2[[#This Row],[1M Return vs Nifty]]-AVERAGE(Table2[1M Return vs Nifty]))/_xlfn.STDEV.P(Table2[1M Return vs Nifty])</f>
        <v>-1.0343149337350188</v>
      </c>
      <c r="K606">
        <v>-21.5752706415525</v>
      </c>
      <c r="L606">
        <f>(Table2[[#This Row],[6M Return vs Nifty]]-AVERAGE(Table2[6M Return vs Nifty]))/_xlfn.STDEV.P(Table2[6M Return vs Nifty])</f>
        <v>-0.89571882829320271</v>
      </c>
      <c r="M606">
        <v>-6.0704171806318996</v>
      </c>
      <c r="N606">
        <f>(Table2[[#This Row],[1W Return vs Nifty]]-AVERAGE(Table2[1W Return vs Nifty]))/_xlfn.STDEV.P(Table2[1W Return vs Nifty])</f>
        <v>-0.37379290010923516</v>
      </c>
      <c r="O606">
        <v>80.7</v>
      </c>
      <c r="P606">
        <v>84.654833384681893</v>
      </c>
      <c r="Q606">
        <v>85.479438473414007</v>
      </c>
      <c r="R606">
        <v>30.782030600880098</v>
      </c>
      <c r="S606" s="1">
        <f>(Table2[[#This Row],[Close Price]]-Table2[[#This Row],[20D EMA]])/Table2[[#This Row],[20D EMA]]</f>
        <v>-7.7695167286245301E-2</v>
      </c>
      <c r="T606" s="1">
        <f>(Table2[[#This Row],[Close Price]]-Table2[[#This Row],[50D EMA]])/Table2[[#This Row],[50D EMA]]</f>
        <v>-0.12078262960153729</v>
      </c>
      <c r="U606" s="1">
        <f>(Table2[[#This Row],[Close Price]]-Table2[[#This Row],[200D EMA]])/Table2[[#This Row],[200D EMA]]</f>
        <v>-0.12926428473030527</v>
      </c>
      <c r="V606">
        <v>0.48567727784947901</v>
      </c>
      <c r="W606">
        <v>70.61</v>
      </c>
      <c r="X606">
        <v>75.349999999999994</v>
      </c>
      <c r="Y606">
        <v>70.61</v>
      </c>
      <c r="Z606">
        <v>81.83</v>
      </c>
      <c r="AA606">
        <v>70.61</v>
      </c>
      <c r="AB606">
        <v>86.33</v>
      </c>
      <c r="AC606" s="1">
        <f>(Table2[[#This Row],[Close Price]]/Table2[[#This Row],[Day Low]])-1</f>
        <v>5.4099985837700038E-2</v>
      </c>
      <c r="AD606" s="1">
        <f>(Table2[[#This Row],[Day High]]/Table2[[#This Row],[Close Price]])-1</f>
        <v>1.2360607282009717E-2</v>
      </c>
      <c r="AE606" s="1">
        <f>(Table2[[#This Row],[Close Price]]/Table2[[#This Row],[Current Week Low]])-1</f>
        <v>5.4099985837700038E-2</v>
      </c>
      <c r="AF606" s="1">
        <f>(Table2[[#This Row],[Current Week High]]/Table2[[#This Row],[Close Price]])-1</f>
        <v>9.942227596399289E-2</v>
      </c>
      <c r="AG606" s="1">
        <f>(Table2[[#This Row],[Close Price]]/Table2[[#This Row],[Current Month Low]])-1</f>
        <v>5.4099985837700038E-2</v>
      </c>
      <c r="AH606" s="1">
        <f>(Table2[[#This Row],[Current Month High]]/Table2[[#This Row],[Close Price]])-1</f>
        <v>0.1598817681042588</v>
      </c>
      <c r="AI606">
        <v>49.670831653902901</v>
      </c>
      <c r="AJ606">
        <v>14.419677171406599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-0.22</v>
      </c>
      <c r="AM606" t="s">
        <v>3165</v>
      </c>
      <c r="AN606">
        <v>-3.46</v>
      </c>
      <c r="AO606" t="s">
        <v>3165</v>
      </c>
      <c r="AP606">
        <v>5.0397461359197003E-2</v>
      </c>
      <c r="AQ606">
        <f>(Table2[[#This Row],[Sharpe Ratio]]-AVERAGE(Table2[Sharpe Ratio]))/_xlfn.STDEV.P(Table2[Sharpe Ratio])</f>
        <v>-0.12000962791542251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677</v>
      </c>
      <c r="AT606">
        <f>_xlfn.RANK.AVG(Table2[[#This Row],[6M Return vs Nifty Z-Score]],Table2[6M Return vs Nifty Z-Score])</f>
        <v>616</v>
      </c>
      <c r="AU606">
        <f>_xlfn.RANK.AVG(Table2[[#This Row],[Sharpe Ratio Z-Score]],Table2[Sharpe Ratio Z-Score])</f>
        <v>367</v>
      </c>
      <c r="AV606">
        <f>(Table2[[#This Row],[Rank 1Y]]+Table2[[#This Row],[Rank 6M]]+Table2[[#This Row],[Rank Sharpe]])/3</f>
        <v>553.33333333333337</v>
      </c>
    </row>
    <row r="607" spans="1:48" x14ac:dyDescent="0.3">
      <c r="A607" t="s">
        <v>1992</v>
      </c>
      <c r="B607" t="s">
        <v>1993</v>
      </c>
      <c r="C607" t="s">
        <v>3131</v>
      </c>
      <c r="D607" t="s">
        <v>552</v>
      </c>
      <c r="E607">
        <v>3298.7090356049998</v>
      </c>
      <c r="F607">
        <v>296.14999999999998</v>
      </c>
      <c r="G607">
        <v>-17.387678736072299</v>
      </c>
      <c r="H607">
        <f>(Table2[[#This Row],[1Y Return vs Nifty]]-AVERAGE(Table2[1Y Return vs Nifty]))/_xlfn.STDEV.P(Table2[1Y Return vs Nifty])</f>
        <v>-0.70340828980767833</v>
      </c>
      <c r="I607">
        <v>-11.014244487039299</v>
      </c>
      <c r="J607">
        <f>(Table2[[#This Row],[1M Return vs Nifty]]-AVERAGE(Table2[1M Return vs Nifty]))/_xlfn.STDEV.P(Table2[1M Return vs Nifty])</f>
        <v>-1.0862216665700881</v>
      </c>
      <c r="K607">
        <v>-17.256781882955199</v>
      </c>
      <c r="L607">
        <f>(Table2[[#This Row],[6M Return vs Nifty]]-AVERAGE(Table2[6M Return vs Nifty]))/_xlfn.STDEV.P(Table2[6M Return vs Nifty])</f>
        <v>-0.74709020336217047</v>
      </c>
      <c r="M607">
        <v>-6.8808018069772396</v>
      </c>
      <c r="N607">
        <f>(Table2[[#This Row],[1W Return vs Nifty]]-AVERAGE(Table2[1W Return vs Nifty]))/_xlfn.STDEV.P(Table2[1W Return vs Nifty])</f>
        <v>-0.53337673039462841</v>
      </c>
      <c r="O607">
        <v>316.39999999999998</v>
      </c>
      <c r="P607">
        <v>330.37057271052601</v>
      </c>
      <c r="Q607">
        <v>330.77429111392502</v>
      </c>
      <c r="R607">
        <v>30.333940783727101</v>
      </c>
      <c r="S607" s="1">
        <f>(Table2[[#This Row],[Close Price]]-Table2[[#This Row],[20D EMA]])/Table2[[#This Row],[20D EMA]]</f>
        <v>-6.4001264222503171E-2</v>
      </c>
      <c r="T607" s="1">
        <f>(Table2[[#This Row],[Close Price]]-Table2[[#This Row],[50D EMA]])/Table2[[#This Row],[50D EMA]]</f>
        <v>-0.10358238758907391</v>
      </c>
      <c r="U607" s="1">
        <f>(Table2[[#This Row],[Close Price]]-Table2[[#This Row],[200D EMA]])/Table2[[#This Row],[200D EMA]]</f>
        <v>-0.10467648799827604</v>
      </c>
      <c r="V607">
        <v>0.57824852252897396</v>
      </c>
      <c r="W607">
        <v>282.64999999999998</v>
      </c>
      <c r="X607">
        <v>303.14999999999998</v>
      </c>
      <c r="Y607">
        <v>282.64999999999998</v>
      </c>
      <c r="Z607">
        <v>312.45</v>
      </c>
      <c r="AA607">
        <v>282.64999999999998</v>
      </c>
      <c r="AB607">
        <v>333.9</v>
      </c>
      <c r="AC607" s="1">
        <f>(Table2[[#This Row],[Close Price]]/Table2[[#This Row],[Day Low]])-1</f>
        <v>4.7762250132672879E-2</v>
      </c>
      <c r="AD607" s="1">
        <f>(Table2[[#This Row],[Day High]]/Table2[[#This Row],[Close Price]])-1</f>
        <v>2.3636670606111743E-2</v>
      </c>
      <c r="AE607" s="1">
        <f>(Table2[[#This Row],[Close Price]]/Table2[[#This Row],[Current Week Low]])-1</f>
        <v>4.7762250132672879E-2</v>
      </c>
      <c r="AF607" s="1">
        <f>(Table2[[#This Row],[Current Week High]]/Table2[[#This Row],[Close Price]])-1</f>
        <v>5.5039675839946067E-2</v>
      </c>
      <c r="AG607" s="1">
        <f>(Table2[[#This Row],[Close Price]]/Table2[[#This Row],[Current Month Low]])-1</f>
        <v>4.7762250132672879E-2</v>
      </c>
      <c r="AH607" s="1">
        <f>(Table2[[#This Row],[Current Month High]]/Table2[[#This Row],[Close Price]])-1</f>
        <v>0.12746918791153128</v>
      </c>
      <c r="AI607">
        <v>52.591592098598603</v>
      </c>
      <c r="AJ607">
        <v>25.860603484912801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-0.19</v>
      </c>
      <c r="AM607" t="s">
        <v>3165</v>
      </c>
      <c r="AN607">
        <v>-3.2</v>
      </c>
      <c r="AO607" t="s">
        <v>3165</v>
      </c>
      <c r="AQ607">
        <f>(Table2[[#This Row],[Sharpe Ratio]]-AVERAGE(Table2[Sharpe Ratio]))/_xlfn.STDEV.P(Table2[Sharpe Ratio])</f>
        <v>-0.71296376684109852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560</v>
      </c>
      <c r="AT607">
        <f>_xlfn.RANK.AVG(Table2[[#This Row],[6M Return vs Nifty Z-Score]],Table2[6M Return vs Nifty Z-Score])</f>
        <v>569</v>
      </c>
      <c r="AU607">
        <f>_xlfn.RANK.AVG(Table2[[#This Row],[Sharpe Ratio Z-Score]],Table2[Sharpe Ratio Z-Score])</f>
        <v>533.5</v>
      </c>
      <c r="AV607">
        <f>(Table2[[#This Row],[Rank 1Y]]+Table2[[#This Row],[Rank 6M]]+Table2[[#This Row],[Rank Sharpe]])/3</f>
        <v>554.16666666666663</v>
      </c>
    </row>
    <row r="608" spans="1:48" x14ac:dyDescent="0.3">
      <c r="A608" t="s">
        <v>1072</v>
      </c>
      <c r="B608" t="s">
        <v>1073</v>
      </c>
      <c r="C608" t="s">
        <v>3131</v>
      </c>
      <c r="D608" t="s">
        <v>77</v>
      </c>
      <c r="E608">
        <v>11965.725129569901</v>
      </c>
      <c r="F608">
        <v>579.45000000000005</v>
      </c>
      <c r="G608">
        <v>-41.571760893585399</v>
      </c>
      <c r="H608">
        <f>(Table2[[#This Row],[1Y Return vs Nifty]]-AVERAGE(Table2[1Y Return vs Nifty]))/_xlfn.STDEV.P(Table2[1Y Return vs Nifty])</f>
        <v>-1.1173875027005813</v>
      </c>
      <c r="I608">
        <v>0.96945476356472604</v>
      </c>
      <c r="J608">
        <f>(Table2[[#This Row],[1M Return vs Nifty]]-AVERAGE(Table2[1M Return vs Nifty]))/_xlfn.STDEV.P(Table2[1M Return vs Nifty])</f>
        <v>0.29226688895765651</v>
      </c>
      <c r="K608">
        <v>-20.6150943630523</v>
      </c>
      <c r="L608">
        <f>(Table2[[#This Row],[6M Return vs Nifty]]-AVERAGE(Table2[6M Return vs Nifty]))/_xlfn.STDEV.P(Table2[6M Return vs Nifty])</f>
        <v>-0.86267261978316034</v>
      </c>
      <c r="M608">
        <v>-5.9590055132118396</v>
      </c>
      <c r="N608">
        <f>(Table2[[#This Row],[1W Return vs Nifty]]-AVERAGE(Table2[1W Return vs Nifty]))/_xlfn.STDEV.P(Table2[1W Return vs Nifty])</f>
        <v>-0.35185331728970753</v>
      </c>
      <c r="O608">
        <v>599.54</v>
      </c>
      <c r="P608">
        <v>603.95696282703102</v>
      </c>
      <c r="Q608">
        <v>631.03435654871998</v>
      </c>
      <c r="R608">
        <v>34.243365080044804</v>
      </c>
      <c r="S608" s="1">
        <f>(Table2[[#This Row],[Close Price]]-Table2[[#This Row],[20D EMA]])/Table2[[#This Row],[20D EMA]]</f>
        <v>-3.3509023584748172E-2</v>
      </c>
      <c r="T608" s="1">
        <f>(Table2[[#This Row],[Close Price]]-Table2[[#This Row],[50D EMA]])/Table2[[#This Row],[50D EMA]]</f>
        <v>-4.0577333047569476E-2</v>
      </c>
      <c r="U608" s="1">
        <f>(Table2[[#This Row],[Close Price]]-Table2[[#This Row],[200D EMA]])/Table2[[#This Row],[200D EMA]]</f>
        <v>-8.174571798411627E-2</v>
      </c>
      <c r="V608">
        <v>0.60787135683180604</v>
      </c>
      <c r="W608">
        <v>569.25</v>
      </c>
      <c r="X608">
        <v>586.75</v>
      </c>
      <c r="Y608">
        <v>569.25</v>
      </c>
      <c r="Z608">
        <v>611.29999999999995</v>
      </c>
      <c r="AA608">
        <v>569.25</v>
      </c>
      <c r="AB608">
        <v>640</v>
      </c>
      <c r="AC608" s="1">
        <f>(Table2[[#This Row],[Close Price]]/Table2[[#This Row],[Day Low]])-1</f>
        <v>1.7918313570487454E-2</v>
      </c>
      <c r="AD608" s="1">
        <f>(Table2[[#This Row],[Day High]]/Table2[[#This Row],[Close Price]])-1</f>
        <v>1.2598153421347735E-2</v>
      </c>
      <c r="AE608" s="1">
        <f>(Table2[[#This Row],[Close Price]]/Table2[[#This Row],[Current Week Low]])-1</f>
        <v>1.7918313570487454E-2</v>
      </c>
      <c r="AF608" s="1">
        <f>(Table2[[#This Row],[Current Week High]]/Table2[[#This Row],[Close Price]])-1</f>
        <v>5.4965915954784617E-2</v>
      </c>
      <c r="AG608" s="1">
        <f>(Table2[[#This Row],[Close Price]]/Table2[[#This Row],[Current Month Low]])-1</f>
        <v>1.7918313570487454E-2</v>
      </c>
      <c r="AH608" s="1">
        <f>(Table2[[#This Row],[Current Month High]]/Table2[[#This Row],[Close Price]])-1</f>
        <v>0.10449564241953557</v>
      </c>
      <c r="AI608">
        <v>42.203813961515202</v>
      </c>
      <c r="AJ608">
        <v>14.913237481408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0.02</v>
      </c>
      <c r="AM608" t="s">
        <v>3166</v>
      </c>
      <c r="AN608">
        <v>-1.35</v>
      </c>
      <c r="AO608" t="s">
        <v>3165</v>
      </c>
      <c r="AP608">
        <v>4.9346704512318998E-2</v>
      </c>
      <c r="AQ608">
        <f>(Table2[[#This Row],[Sharpe Ratio]]-AVERAGE(Table2[Sharpe Ratio]))/_xlfn.STDEV.P(Table2[Sharpe Ratio])</f>
        <v>-0.13237236612797149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684</v>
      </c>
      <c r="AT608">
        <f>_xlfn.RANK.AVG(Table2[[#This Row],[6M Return vs Nifty Z-Score]],Table2[6M Return vs Nifty Z-Score])</f>
        <v>608</v>
      </c>
      <c r="AU608">
        <f>_xlfn.RANK.AVG(Table2[[#This Row],[Sharpe Ratio Z-Score]],Table2[Sharpe Ratio Z-Score])</f>
        <v>372</v>
      </c>
      <c r="AV608">
        <f>(Table2[[#This Row],[Rank 1Y]]+Table2[[#This Row],[Rank 6M]]+Table2[[#This Row],[Rank Sharpe]])/3</f>
        <v>554.66666666666663</v>
      </c>
    </row>
    <row r="609" spans="1:48" x14ac:dyDescent="0.3">
      <c r="A609" t="s">
        <v>1414</v>
      </c>
      <c r="B609" t="s">
        <v>1415</v>
      </c>
      <c r="C609" t="s">
        <v>3132</v>
      </c>
      <c r="D609" t="s">
        <v>288</v>
      </c>
      <c r="E609">
        <v>7395.1144326949998</v>
      </c>
      <c r="F609">
        <v>366.85</v>
      </c>
      <c r="G609">
        <v>-36.946459304958097</v>
      </c>
      <c r="H609">
        <f>(Table2[[#This Row],[1Y Return vs Nifty]]-AVERAGE(Table2[1Y Return vs Nifty]))/_xlfn.STDEV.P(Table2[1Y Return vs Nifty])</f>
        <v>-1.0382123370448788</v>
      </c>
      <c r="I609">
        <v>-5.4051061917509902</v>
      </c>
      <c r="J609">
        <f>(Table2[[#This Row],[1M Return vs Nifty]]-AVERAGE(Table2[1M Return vs Nifty]))/_xlfn.STDEV.P(Table2[1M Return vs Nifty])</f>
        <v>-0.44100078904868278</v>
      </c>
      <c r="K609">
        <v>-21.5638608624174</v>
      </c>
      <c r="L609">
        <f>(Table2[[#This Row],[6M Return vs Nifty]]-AVERAGE(Table2[6M Return vs Nifty]))/_xlfn.STDEV.P(Table2[6M Return vs Nifty])</f>
        <v>-0.89532614004543543</v>
      </c>
      <c r="M609">
        <v>-4.9529428705165399</v>
      </c>
      <c r="N609">
        <f>(Table2[[#This Row],[1W Return vs Nifty]]-AVERAGE(Table2[1W Return vs Nifty]))/_xlfn.STDEV.P(Table2[1W Return vs Nifty])</f>
        <v>-0.15373587427698299</v>
      </c>
      <c r="O609">
        <v>386.25</v>
      </c>
      <c r="P609">
        <v>401.058981790036</v>
      </c>
      <c r="Q609">
        <v>405.94869977760499</v>
      </c>
      <c r="R609">
        <v>28.8885052352489</v>
      </c>
      <c r="S609" s="1">
        <f>(Table2[[#This Row],[Close Price]]-Table2[[#This Row],[20D EMA]])/Table2[[#This Row],[20D EMA]]</f>
        <v>-5.0226537216828418E-2</v>
      </c>
      <c r="T609" s="1">
        <f>(Table2[[#This Row],[Close Price]]-Table2[[#This Row],[50D EMA]])/Table2[[#This Row],[50D EMA]]</f>
        <v>-8.5296635515683825E-2</v>
      </c>
      <c r="U609" s="1">
        <f>(Table2[[#This Row],[Close Price]]-Table2[[#This Row],[200D EMA]])/Table2[[#This Row],[200D EMA]]</f>
        <v>-9.6314386027162552E-2</v>
      </c>
      <c r="V609">
        <v>0.561051287112875</v>
      </c>
      <c r="W609">
        <v>357.1</v>
      </c>
      <c r="X609">
        <v>372.85</v>
      </c>
      <c r="Y609">
        <v>356.85</v>
      </c>
      <c r="Z609">
        <v>384.6</v>
      </c>
      <c r="AA609">
        <v>356.85</v>
      </c>
      <c r="AB609">
        <v>399.9</v>
      </c>
      <c r="AC609" s="1">
        <f>(Table2[[#This Row],[Close Price]]/Table2[[#This Row],[Day Low]])-1</f>
        <v>2.7303276393167097E-2</v>
      </c>
      <c r="AD609" s="1">
        <f>(Table2[[#This Row],[Day High]]/Table2[[#This Row],[Close Price]])-1</f>
        <v>1.6355458634319309E-2</v>
      </c>
      <c r="AE609" s="1">
        <f>(Table2[[#This Row],[Close Price]]/Table2[[#This Row],[Current Week Low]])-1</f>
        <v>2.8022978842650925E-2</v>
      </c>
      <c r="AF609" s="1">
        <f>(Table2[[#This Row],[Current Week High]]/Table2[[#This Row],[Close Price]])-1</f>
        <v>4.8384898459860937E-2</v>
      </c>
      <c r="AG609" s="1">
        <f>(Table2[[#This Row],[Close Price]]/Table2[[#This Row],[Current Month Low]])-1</f>
        <v>2.8022978842650925E-2</v>
      </c>
      <c r="AH609" s="1">
        <f>(Table2[[#This Row],[Current Month High]]/Table2[[#This Row],[Close Price]])-1</f>
        <v>9.0091317977374796E-2</v>
      </c>
      <c r="AI609">
        <v>37.658443505519898</v>
      </c>
      <c r="AJ609">
        <v>5.49245147375989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-0.17</v>
      </c>
      <c r="AM609" t="s">
        <v>3165</v>
      </c>
      <c r="AN609">
        <v>-4.09</v>
      </c>
      <c r="AO609" t="s">
        <v>3165</v>
      </c>
      <c r="AP609">
        <v>4.5589603972668001E-2</v>
      </c>
      <c r="AQ609">
        <f>(Table2[[#This Row],[Sharpe Ratio]]-AVERAGE(Table2[Sharpe Ratio]))/_xlfn.STDEV.P(Table2[Sharpe Ratio])</f>
        <v>-0.17657674181006924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663</v>
      </c>
      <c r="AT609">
        <f>_xlfn.RANK.AVG(Table2[[#This Row],[6M Return vs Nifty Z-Score]],Table2[6M Return vs Nifty Z-Score])</f>
        <v>615</v>
      </c>
      <c r="AU609">
        <f>_xlfn.RANK.AVG(Table2[[#This Row],[Sharpe Ratio Z-Score]],Table2[Sharpe Ratio Z-Score])</f>
        <v>387</v>
      </c>
      <c r="AV609">
        <f>(Table2[[#This Row],[Rank 1Y]]+Table2[[#This Row],[Rank 6M]]+Table2[[#This Row],[Rank Sharpe]])/3</f>
        <v>555</v>
      </c>
    </row>
    <row r="610" spans="1:48" x14ac:dyDescent="0.3">
      <c r="A610" t="s">
        <v>2016</v>
      </c>
      <c r="B610" t="s">
        <v>2017</v>
      </c>
      <c r="C610" t="s">
        <v>3130</v>
      </c>
      <c r="D610" t="s">
        <v>445</v>
      </c>
      <c r="E610">
        <v>3199.3953921049902</v>
      </c>
      <c r="F610">
        <v>444.05</v>
      </c>
      <c r="G610">
        <v>-6.3735807076078101</v>
      </c>
      <c r="H610">
        <f>(Table2[[#This Row],[1Y Return vs Nifty]]-AVERAGE(Table2[1Y Return vs Nifty]))/_xlfn.STDEV.P(Table2[1Y Return vs Nifty])</f>
        <v>-0.51487073841946063</v>
      </c>
      <c r="I610">
        <v>-2.6632474217923101</v>
      </c>
      <c r="J610">
        <f>(Table2[[#This Row],[1M Return vs Nifty]]-AVERAGE(Table2[1M Return vs Nifty]))/_xlfn.STDEV.P(Table2[1M Return vs Nifty])</f>
        <v>-0.12560394403265721</v>
      </c>
      <c r="K610">
        <v>-10.729526700849</v>
      </c>
      <c r="L610">
        <f>(Table2[[#This Row],[6M Return vs Nifty]]-AVERAGE(Table2[6M Return vs Nifty]))/_xlfn.STDEV.P(Table2[6M Return vs Nifty])</f>
        <v>-0.52244287497465569</v>
      </c>
      <c r="M610">
        <v>-3.0073980031116498</v>
      </c>
      <c r="N610">
        <f>(Table2[[#This Row],[1W Return vs Nifty]]-AVERAGE(Table2[1W Return vs Nifty]))/_xlfn.STDEV.P(Table2[1W Return vs Nifty])</f>
        <v>0.22938775842659698</v>
      </c>
      <c r="O610">
        <v>484.14</v>
      </c>
      <c r="P610">
        <v>487.044767599799</v>
      </c>
      <c r="Q610">
        <v>463.97190750882299</v>
      </c>
      <c r="R610">
        <v>20.2599243956568</v>
      </c>
      <c r="S610" s="1">
        <f>(Table2[[#This Row],[Close Price]]-Table2[[#This Row],[20D EMA]])/Table2[[#This Row],[20D EMA]]</f>
        <v>-8.2806626182509141E-2</v>
      </c>
      <c r="T610" s="1">
        <f>(Table2[[#This Row],[Close Price]]-Table2[[#This Row],[50D EMA]])/Table2[[#This Row],[50D EMA]]</f>
        <v>-8.8276828866638124E-2</v>
      </c>
      <c r="U610" s="1">
        <f>(Table2[[#This Row],[Close Price]]-Table2[[#This Row],[200D EMA]])/Table2[[#This Row],[200D EMA]]</f>
        <v>-4.2937745122950455E-2</v>
      </c>
      <c r="V610">
        <v>0.92627023456049395</v>
      </c>
      <c r="W610">
        <v>442</v>
      </c>
      <c r="X610">
        <v>466.6</v>
      </c>
      <c r="Y610">
        <v>442</v>
      </c>
      <c r="Z610">
        <v>495.8</v>
      </c>
      <c r="AA610">
        <v>442</v>
      </c>
      <c r="AB610">
        <v>512.35</v>
      </c>
      <c r="AC610" s="1">
        <f>(Table2[[#This Row],[Close Price]]/Table2[[#This Row],[Day Low]])-1</f>
        <v>4.6380090497737392E-3</v>
      </c>
      <c r="AD610" s="1">
        <f>(Table2[[#This Row],[Day High]]/Table2[[#This Row],[Close Price]])-1</f>
        <v>5.0782569530458233E-2</v>
      </c>
      <c r="AE610" s="1">
        <f>(Table2[[#This Row],[Close Price]]/Table2[[#This Row],[Current Week Low]])-1</f>
        <v>4.6380090497737392E-3</v>
      </c>
      <c r="AF610" s="1">
        <f>(Table2[[#This Row],[Current Week High]]/Table2[[#This Row],[Close Price]])-1</f>
        <v>0.11654093007544186</v>
      </c>
      <c r="AG610" s="1">
        <f>(Table2[[#This Row],[Close Price]]/Table2[[#This Row],[Current Month Low]])-1</f>
        <v>4.6380090497737392E-3</v>
      </c>
      <c r="AH610" s="1">
        <f>(Table2[[#This Row],[Current Month High]]/Table2[[#This Row],[Close Price]])-1</f>
        <v>0.15381150771309549</v>
      </c>
      <c r="AI610">
        <v>24.918365048980899</v>
      </c>
      <c r="AJ610">
        <v>27.582243930469701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-0.06</v>
      </c>
      <c r="AM610" t="s">
        <v>3165</v>
      </c>
      <c r="AN610">
        <v>-6.17</v>
      </c>
      <c r="AO610" t="s">
        <v>3165</v>
      </c>
      <c r="AP610">
        <v>-7.6702813004478995E-2</v>
      </c>
      <c r="AQ610">
        <f>(Table2[[#This Row],[Sharpe Ratio]]-AVERAGE(Table2[Sharpe Ratio]))/_xlfn.STDEV.P(Table2[Sharpe Ratio])</f>
        <v>-1.6154149858437821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489</v>
      </c>
      <c r="AT610">
        <f>_xlfn.RANK.AVG(Table2[[#This Row],[6M Return vs Nifty Z-Score]],Table2[6M Return vs Nifty Z-Score])</f>
        <v>496</v>
      </c>
      <c r="AU610">
        <f>_xlfn.RANK.AVG(Table2[[#This Row],[Sharpe Ratio Z-Score]],Table2[Sharpe Ratio Z-Score])</f>
        <v>692</v>
      </c>
      <c r="AV610">
        <f>(Table2[[#This Row],[Rank 1Y]]+Table2[[#This Row],[Rank 6M]]+Table2[[#This Row],[Rank Sharpe]])/3</f>
        <v>559</v>
      </c>
    </row>
    <row r="611" spans="1:48" x14ac:dyDescent="0.3">
      <c r="A611" t="s">
        <v>955</v>
      </c>
      <c r="B611" t="s">
        <v>956</v>
      </c>
      <c r="C611" t="s">
        <v>3137</v>
      </c>
      <c r="D611" t="s">
        <v>957</v>
      </c>
      <c r="E611">
        <v>15028.974919279901</v>
      </c>
      <c r="F611">
        <v>1530.55</v>
      </c>
      <c r="G611">
        <v>-32.086668587234399</v>
      </c>
      <c r="H611">
        <f>(Table2[[#This Row],[1Y Return vs Nifty]]-AVERAGE(Table2[1Y Return vs Nifty]))/_xlfn.STDEV.P(Table2[1Y Return vs Nifty])</f>
        <v>-0.95502322434487563</v>
      </c>
      <c r="I611">
        <v>-1.85111747597002</v>
      </c>
      <c r="J611">
        <f>(Table2[[#This Row],[1M Return vs Nifty]]-AVERAGE(Table2[1M Return vs Nifty]))/_xlfn.STDEV.P(Table2[1M Return vs Nifty])</f>
        <v>-3.2184390311716937E-2</v>
      </c>
      <c r="K611">
        <v>-1.4806706105532701</v>
      </c>
      <c r="L611">
        <f>(Table2[[#This Row],[6M Return vs Nifty]]-AVERAGE(Table2[6M Return vs Nifty]))/_xlfn.STDEV.P(Table2[6M Return vs Nifty])</f>
        <v>-0.20412671399148827</v>
      </c>
      <c r="M611">
        <v>-2.6958997344581102</v>
      </c>
      <c r="N611">
        <f>(Table2[[#This Row],[1W Return vs Nifty]]-AVERAGE(Table2[1W Return vs Nifty]))/_xlfn.STDEV.P(Table2[1W Return vs Nifty])</f>
        <v>0.29072910822882864</v>
      </c>
      <c r="O611">
        <v>1599.8</v>
      </c>
      <c r="P611">
        <v>1580.3636738954499</v>
      </c>
      <c r="Q611">
        <v>1513.75054424568</v>
      </c>
      <c r="R611">
        <v>27.414842681967901</v>
      </c>
      <c r="S611" s="1">
        <f>(Table2[[#This Row],[Close Price]]-Table2[[#This Row],[20D EMA]])/Table2[[#This Row],[20D EMA]]</f>
        <v>-4.3286660832604074E-2</v>
      </c>
      <c r="T611" s="1">
        <f>(Table2[[#This Row],[Close Price]]-Table2[[#This Row],[50D EMA]])/Table2[[#This Row],[50D EMA]]</f>
        <v>-3.1520386552965907E-2</v>
      </c>
      <c r="U611" s="1">
        <f>(Table2[[#This Row],[Close Price]]-Table2[[#This Row],[200D EMA]])/Table2[[#This Row],[200D EMA]]</f>
        <v>1.1097902371154125E-2</v>
      </c>
      <c r="V611">
        <v>1.2747938267838901</v>
      </c>
      <c r="W611">
        <v>1513.85</v>
      </c>
      <c r="X611">
        <v>1554.35</v>
      </c>
      <c r="Y611">
        <v>1513.85</v>
      </c>
      <c r="Z611">
        <v>1623.9</v>
      </c>
      <c r="AA611">
        <v>1513.85</v>
      </c>
      <c r="AB611">
        <v>1675.05</v>
      </c>
      <c r="AC611" s="1">
        <f>(Table2[[#This Row],[Close Price]]/Table2[[#This Row],[Day Low]])-1</f>
        <v>1.1031476037916654E-2</v>
      </c>
      <c r="AD611" s="1">
        <f>(Table2[[#This Row],[Day High]]/Table2[[#This Row],[Close Price]])-1</f>
        <v>1.5549965698605117E-2</v>
      </c>
      <c r="AE611" s="1">
        <f>(Table2[[#This Row],[Close Price]]/Table2[[#This Row],[Current Week Low]])-1</f>
        <v>1.1031476037916654E-2</v>
      </c>
      <c r="AF611" s="1">
        <f>(Table2[[#This Row],[Current Week High]]/Table2[[#This Row],[Close Price]])-1</f>
        <v>6.0991146973310428E-2</v>
      </c>
      <c r="AG611" s="1">
        <f>(Table2[[#This Row],[Close Price]]/Table2[[#This Row],[Current Month Low]])-1</f>
        <v>1.1031476037916654E-2</v>
      </c>
      <c r="AH611" s="1">
        <f>(Table2[[#This Row],[Current Month High]]/Table2[[#This Row],[Close Price]])-1</f>
        <v>9.44105060272451E-2</v>
      </c>
      <c r="AI611">
        <v>19.5909967005325</v>
      </c>
      <c r="AJ611">
        <v>27.1009799036704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0.12</v>
      </c>
      <c r="AM611" t="s">
        <v>3166</v>
      </c>
      <c r="AN611">
        <v>-1.18</v>
      </c>
      <c r="AO611" t="s">
        <v>3165</v>
      </c>
      <c r="AP611">
        <v>-4.6032552683017001E-2</v>
      </c>
      <c r="AQ611">
        <f>(Table2[[#This Row],[Sharpe Ratio]]-AVERAGE(Table2[Sharpe Ratio]))/_xlfn.STDEV.P(Table2[Sharpe Ratio])</f>
        <v>-1.254562329597436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-2.1551675500166878</v>
      </c>
      <c r="AS611">
        <f>_xlfn.RANK.AVG(Table2[[#This Row],[1Y Return vs Nifty Z-Score]],Table2[1Y Return vs Nifty Z-Score])</f>
        <v>647</v>
      </c>
      <c r="AT611">
        <f>_xlfn.RANK.AVG(Table2[[#This Row],[6M Return vs Nifty Z-Score]],Table2[6M Return vs Nifty Z-Score])</f>
        <v>387</v>
      </c>
      <c r="AU611">
        <f>_xlfn.RANK.AVG(Table2[[#This Row],[Sharpe Ratio Z-Score]],Table2[Sharpe Ratio Z-Score])</f>
        <v>652</v>
      </c>
      <c r="AV611">
        <f>(Table2[[#This Row],[Rank 1Y]]+Table2[[#This Row],[Rank 6M]]+Table2[[#This Row],[Rank Sharpe]])/3</f>
        <v>562</v>
      </c>
    </row>
    <row r="612" spans="1:48" x14ac:dyDescent="0.3">
      <c r="A612" t="s">
        <v>1504</v>
      </c>
      <c r="B612" t="s">
        <v>1505</v>
      </c>
      <c r="C612" t="s">
        <v>3132</v>
      </c>
      <c r="D612" t="s">
        <v>460</v>
      </c>
      <c r="E612">
        <v>6532.3866147999997</v>
      </c>
      <c r="F612">
        <v>1209.5</v>
      </c>
      <c r="G612">
        <v>-33.925757384808797</v>
      </c>
      <c r="H612">
        <f>(Table2[[#This Row],[1Y Return vs Nifty]]-AVERAGE(Table2[1Y Return vs Nifty]))/_xlfn.STDEV.P(Table2[1Y Return vs Nifty])</f>
        <v>-0.98650444938791415</v>
      </c>
      <c r="I612">
        <v>-1.4879882189799301</v>
      </c>
      <c r="J612">
        <f>(Table2[[#This Row],[1M Return vs Nifty]]-AVERAGE(Table2[1M Return vs Nifty]))/_xlfn.STDEV.P(Table2[1M Return vs Nifty])</f>
        <v>9.586478138015022E-3</v>
      </c>
      <c r="K612">
        <v>-1.8084020716090301</v>
      </c>
      <c r="L612">
        <f>(Table2[[#This Row],[6M Return vs Nifty]]-AVERAGE(Table2[6M Return vs Nifty]))/_xlfn.STDEV.P(Table2[6M Return vs Nifty])</f>
        <v>-0.21540618677149326</v>
      </c>
      <c r="M612">
        <v>-2.0128475444110299</v>
      </c>
      <c r="N612">
        <f>(Table2[[#This Row],[1W Return vs Nifty]]-AVERAGE(Table2[1W Return vs Nifty]))/_xlfn.STDEV.P(Table2[1W Return vs Nifty])</f>
        <v>0.42523818111700074</v>
      </c>
      <c r="O612">
        <v>1251.76</v>
      </c>
      <c r="P612">
        <v>1227.6102416511101</v>
      </c>
      <c r="Q612">
        <v>1162.33962012647</v>
      </c>
      <c r="R612">
        <v>29.077582924514399</v>
      </c>
      <c r="S612" s="1">
        <f>(Table2[[#This Row],[Close Price]]-Table2[[#This Row],[20D EMA]])/Table2[[#This Row],[20D EMA]]</f>
        <v>-3.3760465264907003E-2</v>
      </c>
      <c r="T612" s="1">
        <f>(Table2[[#This Row],[Close Price]]-Table2[[#This Row],[50D EMA]])/Table2[[#This Row],[50D EMA]]</f>
        <v>-1.4752436104436679E-2</v>
      </c>
      <c r="U612" s="1">
        <f>(Table2[[#This Row],[Close Price]]-Table2[[#This Row],[200D EMA]])/Table2[[#This Row],[200D EMA]]</f>
        <v>4.0573666299354633E-2</v>
      </c>
      <c r="V612">
        <v>0.68896596985522995</v>
      </c>
      <c r="W612">
        <v>1180.45</v>
      </c>
      <c r="X612">
        <v>1227.9000000000001</v>
      </c>
      <c r="Y612">
        <v>1180.45</v>
      </c>
      <c r="Z612">
        <v>1243.6500000000001</v>
      </c>
      <c r="AA612">
        <v>1180.45</v>
      </c>
      <c r="AB612">
        <v>1400.05</v>
      </c>
      <c r="AC612" s="1">
        <f>(Table2[[#This Row],[Close Price]]/Table2[[#This Row],[Day Low]])-1</f>
        <v>2.4609259180820908E-2</v>
      </c>
      <c r="AD612" s="1">
        <f>(Table2[[#This Row],[Day High]]/Table2[[#This Row],[Close Price]])-1</f>
        <v>1.521289789169078E-2</v>
      </c>
      <c r="AE612" s="1">
        <f>(Table2[[#This Row],[Close Price]]/Table2[[#This Row],[Current Week Low]])-1</f>
        <v>2.4609259180820908E-2</v>
      </c>
      <c r="AF612" s="1">
        <f>(Table2[[#This Row],[Current Week High]]/Table2[[#This Row],[Close Price]])-1</f>
        <v>2.8234807771806647E-2</v>
      </c>
      <c r="AG612" s="1">
        <f>(Table2[[#This Row],[Close Price]]/Table2[[#This Row],[Current Month Low]])-1</f>
        <v>2.4609259180820908E-2</v>
      </c>
      <c r="AH612" s="1">
        <f>(Table2[[#This Row],[Current Month High]]/Table2[[#This Row],[Close Price]])-1</f>
        <v>0.15754443985117805</v>
      </c>
      <c r="AI612">
        <v>16.395204630012401</v>
      </c>
      <c r="AJ612">
        <v>29.593914068359499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0.08</v>
      </c>
      <c r="AM612" t="s">
        <v>3166</v>
      </c>
      <c r="AN612">
        <v>-6.3</v>
      </c>
      <c r="AO612" t="s">
        <v>3165</v>
      </c>
      <c r="AP612">
        <v>-3.9391919959908997E-2</v>
      </c>
      <c r="AQ612">
        <f>(Table2[[#This Row],[Sharpe Ratio]]-AVERAGE(Table2[Sharpe Ratio]))/_xlfn.STDEV.P(Table2[Sharpe Ratio])</f>
        <v>-1.1764315953886662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-1.9435175722930578</v>
      </c>
      <c r="AS612">
        <f>_xlfn.RANK.AVG(Table2[[#This Row],[1Y Return vs Nifty Z-Score]],Table2[1Y Return vs Nifty Z-Score])</f>
        <v>655</v>
      </c>
      <c r="AT612">
        <f>_xlfn.RANK.AVG(Table2[[#This Row],[6M Return vs Nifty Z-Score]],Table2[6M Return vs Nifty Z-Score])</f>
        <v>391</v>
      </c>
      <c r="AU612">
        <f>_xlfn.RANK.AVG(Table2[[#This Row],[Sharpe Ratio Z-Score]],Table2[Sharpe Ratio Z-Score])</f>
        <v>645</v>
      </c>
      <c r="AV612">
        <f>(Table2[[#This Row],[Rank 1Y]]+Table2[[#This Row],[Rank 6M]]+Table2[[#This Row],[Rank Sharpe]])/3</f>
        <v>563.66666666666663</v>
      </c>
    </row>
    <row r="613" spans="1:48" x14ac:dyDescent="0.3">
      <c r="A613" t="s">
        <v>1378</v>
      </c>
      <c r="B613" t="s">
        <v>1379</v>
      </c>
      <c r="C613" t="s">
        <v>3130</v>
      </c>
      <c r="D613" t="s">
        <v>445</v>
      </c>
      <c r="E613">
        <v>7810.9280274559997</v>
      </c>
      <c r="F613">
        <v>177.28</v>
      </c>
      <c r="G613">
        <v>-42.4300213514856</v>
      </c>
      <c r="H613">
        <f>(Table2[[#This Row],[1Y Return vs Nifty]]-AVERAGE(Table2[1Y Return vs Nifty]))/_xlfn.STDEV.P(Table2[1Y Return vs Nifty])</f>
        <v>-1.1320790666187204</v>
      </c>
      <c r="I613">
        <v>-7.8578903508967697</v>
      </c>
      <c r="J613">
        <f>(Table2[[#This Row],[1M Return vs Nifty]]-AVERAGE(Table2[1M Return vs Nifty]))/_xlfn.STDEV.P(Table2[1M Return vs Nifty])</f>
        <v>-0.72314529400125638</v>
      </c>
      <c r="K613">
        <v>-8.8864777458963395</v>
      </c>
      <c r="L613">
        <f>(Table2[[#This Row],[6M Return vs Nifty]]-AVERAGE(Table2[6M Return vs Nifty]))/_xlfn.STDEV.P(Table2[6M Return vs Nifty])</f>
        <v>-0.45901100165789716</v>
      </c>
      <c r="M613">
        <v>-5.1501587395708404</v>
      </c>
      <c r="N613">
        <f>(Table2[[#This Row],[1W Return vs Nifty]]-AVERAGE(Table2[1W Return vs Nifty]))/_xlfn.STDEV.P(Table2[1W Return vs Nifty])</f>
        <v>-0.19257232644252056</v>
      </c>
      <c r="O613">
        <v>190.26</v>
      </c>
      <c r="P613">
        <v>193.068263718081</v>
      </c>
      <c r="Q613">
        <v>192.839286851358</v>
      </c>
      <c r="R613">
        <v>21.5014753329047</v>
      </c>
      <c r="S613" s="1">
        <f>(Table2[[#This Row],[Close Price]]-Table2[[#This Row],[20D EMA]])/Table2[[#This Row],[20D EMA]]</f>
        <v>-6.8222432460843002E-2</v>
      </c>
      <c r="T613" s="1">
        <f>(Table2[[#This Row],[Close Price]]-Table2[[#This Row],[50D EMA]])/Table2[[#This Row],[50D EMA]]</f>
        <v>-8.1775551372519101E-2</v>
      </c>
      <c r="U613" s="1">
        <f>(Table2[[#This Row],[Close Price]]-Table2[[#This Row],[200D EMA]])/Table2[[#This Row],[200D EMA]]</f>
        <v>-8.0685254054850414E-2</v>
      </c>
      <c r="V613">
        <v>0.25657181076082802</v>
      </c>
      <c r="W613">
        <v>172</v>
      </c>
      <c r="X613">
        <v>179.89</v>
      </c>
      <c r="Y613">
        <v>172</v>
      </c>
      <c r="Z613">
        <v>188.11</v>
      </c>
      <c r="AA613">
        <v>172</v>
      </c>
      <c r="AB613">
        <v>207</v>
      </c>
      <c r="AC613" s="1">
        <f>(Table2[[#This Row],[Close Price]]/Table2[[#This Row],[Day Low]])-1</f>
        <v>3.0697674418604715E-2</v>
      </c>
      <c r="AD613" s="1">
        <f>(Table2[[#This Row],[Day High]]/Table2[[#This Row],[Close Price]])-1</f>
        <v>1.4722472924187713E-2</v>
      </c>
      <c r="AE613" s="1">
        <f>(Table2[[#This Row],[Close Price]]/Table2[[#This Row],[Current Week Low]])-1</f>
        <v>3.0697674418604715E-2</v>
      </c>
      <c r="AF613" s="1">
        <f>(Table2[[#This Row],[Current Week High]]/Table2[[#This Row],[Close Price]])-1</f>
        <v>6.1089801444043301E-2</v>
      </c>
      <c r="AG613" s="1">
        <f>(Table2[[#This Row],[Close Price]]/Table2[[#This Row],[Current Month Low]])-1</f>
        <v>3.0697674418604715E-2</v>
      </c>
      <c r="AH613" s="1">
        <f>(Table2[[#This Row],[Current Month High]]/Table2[[#This Row],[Close Price]])-1</f>
        <v>0.1676444043321299</v>
      </c>
      <c r="AI613">
        <v>27.481949458483701</v>
      </c>
      <c r="AJ613">
        <v>22.262068965517201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0.01</v>
      </c>
      <c r="AM613" t="s">
        <v>3166</v>
      </c>
      <c r="AN613">
        <v>-5.07</v>
      </c>
      <c r="AO613" t="s">
        <v>3165</v>
      </c>
      <c r="AQ613">
        <f>(Table2[[#This Row],[Sharpe Ratio]]-AVERAGE(Table2[Sharpe Ratio]))/_xlfn.STDEV.P(Table2[Sharpe Ratio])</f>
        <v>-0.71296376684109852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688</v>
      </c>
      <c r="AT613">
        <f>_xlfn.RANK.AVG(Table2[[#This Row],[6M Return vs Nifty Z-Score]],Table2[6M Return vs Nifty Z-Score])</f>
        <v>477</v>
      </c>
      <c r="AU613">
        <f>_xlfn.RANK.AVG(Table2[[#This Row],[Sharpe Ratio Z-Score]],Table2[Sharpe Ratio Z-Score])</f>
        <v>533.5</v>
      </c>
      <c r="AV613">
        <f>(Table2[[#This Row],[Rank 1Y]]+Table2[[#This Row],[Rank 6M]]+Table2[[#This Row],[Rank Sharpe]])/3</f>
        <v>566.16666666666663</v>
      </c>
    </row>
    <row r="614" spans="1:48" x14ac:dyDescent="0.3">
      <c r="A614" t="s">
        <v>1527</v>
      </c>
      <c r="B614" t="s">
        <v>1528</v>
      </c>
      <c r="C614" t="s">
        <v>3131</v>
      </c>
      <c r="D614" t="s">
        <v>149</v>
      </c>
      <c r="E614">
        <v>6377.0536000000002</v>
      </c>
      <c r="F614">
        <v>340.4</v>
      </c>
      <c r="G614">
        <v>-40.595039130213102</v>
      </c>
      <c r="H614">
        <f>(Table2[[#This Row],[1Y Return vs Nifty]]-AVERAGE(Table2[1Y Return vs Nifty]))/_xlfn.STDEV.P(Table2[1Y Return vs Nifty])</f>
        <v>-1.1006681372856479</v>
      </c>
      <c r="I614">
        <v>-8.5776587300351697</v>
      </c>
      <c r="J614">
        <f>(Table2[[#This Row],[1M Return vs Nifty]]-AVERAGE(Table2[1M Return vs Nifty]))/_xlfn.STDEV.P(Table2[1M Return vs Nifty])</f>
        <v>-0.80594046872353819</v>
      </c>
      <c r="K614">
        <v>-31.214461869391801</v>
      </c>
      <c r="L614">
        <f>(Table2[[#This Row],[6M Return vs Nifty]]-AVERAGE(Table2[6M Return vs Nifty]))/_xlfn.STDEV.P(Table2[6M Return vs Nifty])</f>
        <v>-1.2274690811539672</v>
      </c>
      <c r="M614">
        <v>-6.6283914146062504</v>
      </c>
      <c r="N614">
        <f>(Table2[[#This Row],[1W Return vs Nifty]]-AVERAGE(Table2[1W Return vs Nifty]))/_xlfn.STDEV.P(Table2[1W Return vs Nifty])</f>
        <v>-0.48367117588521186</v>
      </c>
      <c r="O614">
        <v>373.12</v>
      </c>
      <c r="P614">
        <v>395.211031510336</v>
      </c>
      <c r="Q614">
        <v>412.14073625607</v>
      </c>
      <c r="R614">
        <v>17.5056922808797</v>
      </c>
      <c r="S614" s="1">
        <f>(Table2[[#This Row],[Close Price]]-Table2[[#This Row],[20D EMA]])/Table2[[#This Row],[20D EMA]]</f>
        <v>-8.7692967409948613E-2</v>
      </c>
      <c r="T614" s="1">
        <f>(Table2[[#This Row],[Close Price]]-Table2[[#This Row],[50D EMA]])/Table2[[#This Row],[50D EMA]]</f>
        <v>-0.13868801005091008</v>
      </c>
      <c r="U614" s="1">
        <f>(Table2[[#This Row],[Close Price]]-Table2[[#This Row],[200D EMA]])/Table2[[#This Row],[200D EMA]]</f>
        <v>-0.17406854005204739</v>
      </c>
      <c r="V614">
        <v>0.61308481630085598</v>
      </c>
      <c r="W614">
        <v>330</v>
      </c>
      <c r="X614">
        <v>347.9</v>
      </c>
      <c r="Y614">
        <v>330</v>
      </c>
      <c r="Z614">
        <v>374.9</v>
      </c>
      <c r="AA614">
        <v>330</v>
      </c>
      <c r="AB614">
        <v>407.35</v>
      </c>
      <c r="AC614" s="1">
        <f>(Table2[[#This Row],[Close Price]]/Table2[[#This Row],[Day Low]])-1</f>
        <v>3.1515151515151496E-2</v>
      </c>
      <c r="AD614" s="1">
        <f>(Table2[[#This Row],[Day High]]/Table2[[#This Row],[Close Price]])-1</f>
        <v>2.2032902467685078E-2</v>
      </c>
      <c r="AE614" s="1">
        <f>(Table2[[#This Row],[Close Price]]/Table2[[#This Row],[Current Week Low]])-1</f>
        <v>3.1515151515151496E-2</v>
      </c>
      <c r="AF614" s="1">
        <f>(Table2[[#This Row],[Current Week High]]/Table2[[#This Row],[Close Price]])-1</f>
        <v>0.10135135135135132</v>
      </c>
      <c r="AG614" s="1">
        <f>(Table2[[#This Row],[Close Price]]/Table2[[#This Row],[Current Month Low]])-1</f>
        <v>3.1515151515151496E-2</v>
      </c>
      <c r="AH614" s="1">
        <f>(Table2[[#This Row],[Current Month High]]/Table2[[#This Row],[Close Price]])-1</f>
        <v>0.19668037602820232</v>
      </c>
      <c r="AI614">
        <v>60.840188014101003</v>
      </c>
      <c r="AJ614">
        <v>3.1515151515151398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-0.27</v>
      </c>
      <c r="AM614" t="s">
        <v>3165</v>
      </c>
      <c r="AN614">
        <v>-6.92</v>
      </c>
      <c r="AO614" t="s">
        <v>3165</v>
      </c>
      <c r="AP614">
        <v>6.3381399237288E-2</v>
      </c>
      <c r="AQ614">
        <f>(Table2[[#This Row],[Sharpe Ratio]]-AVERAGE(Table2[Sharpe Ratio]))/_xlfn.STDEV.P(Table2[Sharpe Ratio])</f>
        <v>3.2753616437220891E-2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682</v>
      </c>
      <c r="AT614">
        <f>_xlfn.RANK.AVG(Table2[[#This Row],[6M Return vs Nifty Z-Score]],Table2[6M Return vs Nifty Z-Score])</f>
        <v>687</v>
      </c>
      <c r="AU614">
        <f>_xlfn.RANK.AVG(Table2[[#This Row],[Sharpe Ratio Z-Score]],Table2[Sharpe Ratio Z-Score])</f>
        <v>331</v>
      </c>
      <c r="AV614">
        <f>(Table2[[#This Row],[Rank 1Y]]+Table2[[#This Row],[Rank 6M]]+Table2[[#This Row],[Rank Sharpe]])/3</f>
        <v>566.66666666666663</v>
      </c>
    </row>
    <row r="615" spans="1:48" x14ac:dyDescent="0.3">
      <c r="A615" t="s">
        <v>16</v>
      </c>
      <c r="B615" t="s">
        <v>17</v>
      </c>
      <c r="C615" t="s">
        <v>3118</v>
      </c>
      <c r="D615" t="s">
        <v>18</v>
      </c>
      <c r="E615">
        <v>1811341.9433295501</v>
      </c>
      <c r="F615">
        <v>2677.05</v>
      </c>
      <c r="G615">
        <v>-8.4425872259194197</v>
      </c>
      <c r="H615">
        <f>(Table2[[#This Row],[1Y Return vs Nifty]]-AVERAGE(Table2[1Y Return vs Nifty]))/_xlfn.STDEV.P(Table2[1Y Return vs Nifty])</f>
        <v>-0.55028765787674239</v>
      </c>
      <c r="I615">
        <v>-4.0503469054743704</v>
      </c>
      <c r="J615">
        <f>(Table2[[#This Row],[1M Return vs Nifty]]-AVERAGE(Table2[1M Return vs Nifty]))/_xlfn.STDEV.P(Table2[1M Return vs Nifty])</f>
        <v>-0.28516241789353841</v>
      </c>
      <c r="K615">
        <v>-17.520914832175301</v>
      </c>
      <c r="L615">
        <f>(Table2[[#This Row],[6M Return vs Nifty]]-AVERAGE(Table2[6M Return vs Nifty]))/_xlfn.STDEV.P(Table2[6M Return vs Nifty])</f>
        <v>-0.75618081798132564</v>
      </c>
      <c r="M615">
        <v>2.3489266246415301</v>
      </c>
      <c r="N615">
        <f>(Table2[[#This Row],[1W Return vs Nifty]]-AVERAGE(Table2[1W Return vs Nifty]))/_xlfn.STDEV.P(Table2[1W Return vs Nifty])</f>
        <v>1.2841743036794628</v>
      </c>
      <c r="O615">
        <v>2778.17</v>
      </c>
      <c r="P615">
        <v>2866.3617260206101</v>
      </c>
      <c r="Q615">
        <v>2848.3453579492898</v>
      </c>
      <c r="R615">
        <v>28.400512933103901</v>
      </c>
      <c r="S615" s="1">
        <f>(Table2[[#This Row],[Close Price]]-Table2[[#This Row],[20D EMA]])/Table2[[#This Row],[20D EMA]]</f>
        <v>-3.6398060593844109E-2</v>
      </c>
      <c r="T615" s="1">
        <f>(Table2[[#This Row],[Close Price]]-Table2[[#This Row],[50D EMA]])/Table2[[#This Row],[50D EMA]]</f>
        <v>-6.6045999812951992E-2</v>
      </c>
      <c r="U615" s="1">
        <f>(Table2[[#This Row],[Close Price]]-Table2[[#This Row],[200D EMA]])/Table2[[#This Row],[200D EMA]]</f>
        <v>-6.0138549376124929E-2</v>
      </c>
      <c r="V615">
        <v>1.1516496936759</v>
      </c>
      <c r="W615">
        <v>2670</v>
      </c>
      <c r="X615">
        <v>2714.95</v>
      </c>
      <c r="Y615">
        <v>2670</v>
      </c>
      <c r="Z615">
        <v>2752</v>
      </c>
      <c r="AA615">
        <v>2670</v>
      </c>
      <c r="AB615">
        <v>2975.9</v>
      </c>
      <c r="AC615" s="1">
        <f>(Table2[[#This Row],[Close Price]]/Table2[[#This Row],[Day Low]])-1</f>
        <v>2.640449438202408E-3</v>
      </c>
      <c r="AD615" s="1">
        <f>(Table2[[#This Row],[Day High]]/Table2[[#This Row],[Close Price]])-1</f>
        <v>1.4157374722175486E-2</v>
      </c>
      <c r="AE615" s="1">
        <f>(Table2[[#This Row],[Close Price]]/Table2[[#This Row],[Current Week Low]])-1</f>
        <v>2.640449438202408E-3</v>
      </c>
      <c r="AF615" s="1">
        <f>(Table2[[#This Row],[Current Week High]]/Table2[[#This Row],[Close Price]])-1</f>
        <v>2.7997235763246753E-2</v>
      </c>
      <c r="AG615" s="1">
        <f>(Table2[[#This Row],[Close Price]]/Table2[[#This Row],[Current Month Low]])-1</f>
        <v>2.640449438202408E-3</v>
      </c>
      <c r="AH615" s="1">
        <f>(Table2[[#This Row],[Current Month High]]/Table2[[#This Row],[Close Price]])-1</f>
        <v>0.11163407482116505</v>
      </c>
      <c r="AI615">
        <v>20.192002390691201</v>
      </c>
      <c r="AJ615">
        <v>20.571544385893699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-0.01</v>
      </c>
      <c r="AM615" t="s">
        <v>3165</v>
      </c>
      <c r="AN615">
        <v>-2.35</v>
      </c>
      <c r="AO615" t="s">
        <v>3165</v>
      </c>
      <c r="AP615">
        <v>-3.0374317869892999E-2</v>
      </c>
      <c r="AQ615">
        <f>(Table2[[#This Row],[Sharpe Ratio]]-AVERAGE(Table2[Sharpe Ratio]))/_xlfn.STDEV.P(Table2[Sharpe Ratio])</f>
        <v>-1.0703344956885434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503</v>
      </c>
      <c r="AT615">
        <f>_xlfn.RANK.AVG(Table2[[#This Row],[6M Return vs Nifty Z-Score]],Table2[6M Return vs Nifty Z-Score])</f>
        <v>574</v>
      </c>
      <c r="AU615">
        <f>_xlfn.RANK.AVG(Table2[[#This Row],[Sharpe Ratio Z-Score]],Table2[Sharpe Ratio Z-Score])</f>
        <v>628</v>
      </c>
      <c r="AV615">
        <f>(Table2[[#This Row],[Rank 1Y]]+Table2[[#This Row],[Rank 6M]]+Table2[[#This Row],[Rank Sharpe]])/3</f>
        <v>568.33333333333337</v>
      </c>
    </row>
    <row r="616" spans="1:48" x14ac:dyDescent="0.3">
      <c r="A616" t="s">
        <v>249</v>
      </c>
      <c r="B616" t="s">
        <v>250</v>
      </c>
      <c r="C616" t="s">
        <v>3122</v>
      </c>
      <c r="D616" t="s">
        <v>251</v>
      </c>
      <c r="E616">
        <v>100379.936860884</v>
      </c>
      <c r="F616">
        <v>1014.55</v>
      </c>
      <c r="G616">
        <v>-10.4155950256319</v>
      </c>
      <c r="H616">
        <f>(Table2[[#This Row],[1Y Return vs Nifty]]-AVERAGE(Table2[1Y Return vs Nifty]))/_xlfn.STDEV.P(Table2[1Y Return vs Nifty])</f>
        <v>-0.58406128677184543</v>
      </c>
      <c r="I616">
        <v>-12.637158687020801</v>
      </c>
      <c r="J616">
        <f>(Table2[[#This Row],[1M Return vs Nifty]]-AVERAGE(Table2[1M Return vs Nifty]))/_xlfn.STDEV.P(Table2[1M Return vs Nifty])</f>
        <v>-1.2729059786922572</v>
      </c>
      <c r="K616">
        <v>-21.7022687768285</v>
      </c>
      <c r="L616">
        <f>(Table2[[#This Row],[6M Return vs Nifty]]-AVERAGE(Table2[6M Return vs Nifty]))/_xlfn.STDEV.P(Table2[6M Return vs Nifty])</f>
        <v>-0.90008969950996798</v>
      </c>
      <c r="M616">
        <v>-8.7089536744961205</v>
      </c>
      <c r="N616">
        <f>(Table2[[#This Row],[1W Return vs Nifty]]-AVERAGE(Table2[1W Return vs Nifty]))/_xlfn.STDEV.P(Table2[1W Return vs Nifty])</f>
        <v>-0.89338291496128053</v>
      </c>
      <c r="O616">
        <v>1105.43</v>
      </c>
      <c r="P616">
        <v>1143.6207226895499</v>
      </c>
      <c r="Q616">
        <v>1106.9953796713</v>
      </c>
      <c r="R616">
        <v>18.618358169510401</v>
      </c>
      <c r="S616" s="1">
        <f>(Table2[[#This Row],[Close Price]]-Table2[[#This Row],[20D EMA]])/Table2[[#This Row],[20D EMA]]</f>
        <v>-8.2212351754520963E-2</v>
      </c>
      <c r="T616" s="1">
        <f>(Table2[[#This Row],[Close Price]]-Table2[[#This Row],[50D EMA]])/Table2[[#This Row],[50D EMA]]</f>
        <v>-0.1128614759498266</v>
      </c>
      <c r="U616" s="1">
        <f>(Table2[[#This Row],[Close Price]]-Table2[[#This Row],[200D EMA]])/Table2[[#This Row],[200D EMA]]</f>
        <v>-8.3510176617674667E-2</v>
      </c>
      <c r="V616">
        <v>1.18776260884944</v>
      </c>
      <c r="W616">
        <v>995</v>
      </c>
      <c r="X616">
        <v>1016.8</v>
      </c>
      <c r="Y616">
        <v>986.35</v>
      </c>
      <c r="Z616">
        <v>1059.45</v>
      </c>
      <c r="AA616">
        <v>986.35</v>
      </c>
      <c r="AB616">
        <v>1205.45</v>
      </c>
      <c r="AC616" s="1">
        <f>(Table2[[#This Row],[Close Price]]/Table2[[#This Row],[Day Low]])-1</f>
        <v>1.9648241206030148E-2</v>
      </c>
      <c r="AD616" s="1">
        <f>(Table2[[#This Row],[Day High]]/Table2[[#This Row],[Close Price]])-1</f>
        <v>2.2177319994085565E-3</v>
      </c>
      <c r="AE616" s="1">
        <f>(Table2[[#This Row],[Close Price]]/Table2[[#This Row],[Current Week Low]])-1</f>
        <v>2.8590257008161313E-2</v>
      </c>
      <c r="AF616" s="1">
        <f>(Table2[[#This Row],[Current Week High]]/Table2[[#This Row],[Close Price]])-1</f>
        <v>4.4256074121531874E-2</v>
      </c>
      <c r="AG616" s="1">
        <f>(Table2[[#This Row],[Close Price]]/Table2[[#This Row],[Current Month Low]])-1</f>
        <v>2.8590257008161313E-2</v>
      </c>
      <c r="AH616" s="1">
        <f>(Table2[[#This Row],[Current Month High]]/Table2[[#This Row],[Close Price]])-1</f>
        <v>0.18816223941649013</v>
      </c>
      <c r="AI616">
        <v>23.544467874736998</v>
      </c>
      <c r="AJ616">
        <v>17.793637739677301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-0.13</v>
      </c>
      <c r="AM616" t="s">
        <v>3165</v>
      </c>
      <c r="AN616">
        <v>-8.7100000000000009</v>
      </c>
      <c r="AO616" t="s">
        <v>3165</v>
      </c>
      <c r="AP616">
        <v>-3.5693641655250002E-3</v>
      </c>
      <c r="AQ616">
        <f>(Table2[[#This Row],[Sharpe Ratio]]-AVERAGE(Table2[Sharpe Ratio]))/_xlfn.STDEV.P(Table2[Sharpe Ratio])</f>
        <v>-0.75495931975588448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517</v>
      </c>
      <c r="AT616">
        <f>_xlfn.RANK.AVG(Table2[[#This Row],[6M Return vs Nifty Z-Score]],Table2[6M Return vs Nifty Z-Score])</f>
        <v>619</v>
      </c>
      <c r="AU616">
        <f>_xlfn.RANK.AVG(Table2[[#This Row],[Sharpe Ratio Z-Score]],Table2[Sharpe Ratio Z-Score])</f>
        <v>571</v>
      </c>
      <c r="AV616">
        <f>(Table2[[#This Row],[Rank 1Y]]+Table2[[#This Row],[Rank 6M]]+Table2[[#This Row],[Rank Sharpe]])/3</f>
        <v>569</v>
      </c>
    </row>
    <row r="617" spans="1:48" x14ac:dyDescent="0.3">
      <c r="A617" t="s">
        <v>1023</v>
      </c>
      <c r="B617" t="s">
        <v>1024</v>
      </c>
      <c r="C617" t="s">
        <v>3120</v>
      </c>
      <c r="D617" t="s">
        <v>581</v>
      </c>
      <c r="E617">
        <v>13334.1691063</v>
      </c>
      <c r="F617">
        <v>1684.85</v>
      </c>
      <c r="G617">
        <v>-19.563523427469001</v>
      </c>
      <c r="H617">
        <f>(Table2[[#This Row],[1Y Return vs Nifty]]-AVERAGE(Table2[1Y Return vs Nifty]))/_xlfn.STDEV.P(Table2[1Y Return vs Nifty])</f>
        <v>-0.74065404785856948</v>
      </c>
      <c r="I617">
        <v>-5.2458551568522802</v>
      </c>
      <c r="J617">
        <f>(Table2[[#This Row],[1M Return vs Nifty]]-AVERAGE(Table2[1M Return vs Nifty]))/_xlfn.STDEV.P(Table2[1M Return vs Nifty])</f>
        <v>-0.42268209425560743</v>
      </c>
      <c r="K617">
        <v>-4.4149925949142697</v>
      </c>
      <c r="L617">
        <f>(Table2[[#This Row],[6M Return vs Nifty]]-AVERAGE(Table2[6M Return vs Nifty]))/_xlfn.STDEV.P(Table2[6M Return vs Nifty])</f>
        <v>-0.30511672832745984</v>
      </c>
      <c r="M617">
        <v>-3.1865439858290698</v>
      </c>
      <c r="N617">
        <f>(Table2[[#This Row],[1W Return vs Nifty]]-AVERAGE(Table2[1W Return vs Nifty]))/_xlfn.STDEV.P(Table2[1W Return vs Nifty])</f>
        <v>0.19410969271202871</v>
      </c>
      <c r="O617">
        <v>1746.23</v>
      </c>
      <c r="P617">
        <v>1757.6628276766501</v>
      </c>
      <c r="Q617">
        <v>1684.02035892445</v>
      </c>
      <c r="R617">
        <v>30.5146421723279</v>
      </c>
      <c r="S617" s="1">
        <f>(Table2[[#This Row],[Close Price]]-Table2[[#This Row],[20D EMA]])/Table2[[#This Row],[20D EMA]]</f>
        <v>-3.5150008876264932E-2</v>
      </c>
      <c r="T617" s="1">
        <f>(Table2[[#This Row],[Close Price]]-Table2[[#This Row],[50D EMA]])/Table2[[#This Row],[50D EMA]]</f>
        <v>-4.1425935924751335E-2</v>
      </c>
      <c r="U617" s="1">
        <f>(Table2[[#This Row],[Close Price]]-Table2[[#This Row],[200D EMA]])/Table2[[#This Row],[200D EMA]]</f>
        <v>4.9265501521597924E-4</v>
      </c>
      <c r="V617">
        <v>0.46116326931317098</v>
      </c>
      <c r="W617">
        <v>1651.1</v>
      </c>
      <c r="X617">
        <v>1717.4</v>
      </c>
      <c r="Y617">
        <v>1651.1</v>
      </c>
      <c r="Z617">
        <v>1747</v>
      </c>
      <c r="AA617">
        <v>1651.1</v>
      </c>
      <c r="AB617">
        <v>1869.4</v>
      </c>
      <c r="AC617" s="1">
        <f>(Table2[[#This Row],[Close Price]]/Table2[[#This Row],[Day Low]])-1</f>
        <v>2.0440918175761658E-2</v>
      </c>
      <c r="AD617" s="1">
        <f>(Table2[[#This Row],[Day High]]/Table2[[#This Row],[Close Price]])-1</f>
        <v>1.931922723091084E-2</v>
      </c>
      <c r="AE617" s="1">
        <f>(Table2[[#This Row],[Close Price]]/Table2[[#This Row],[Current Week Low]])-1</f>
        <v>2.0440918175761658E-2</v>
      </c>
      <c r="AF617" s="1">
        <f>(Table2[[#This Row],[Current Week High]]/Table2[[#This Row],[Close Price]])-1</f>
        <v>3.6887556755794249E-2</v>
      </c>
      <c r="AG617" s="1">
        <f>(Table2[[#This Row],[Close Price]]/Table2[[#This Row],[Current Month Low]])-1</f>
        <v>2.0440918175761658E-2</v>
      </c>
      <c r="AH617" s="1">
        <f>(Table2[[#This Row],[Current Month High]]/Table2[[#This Row],[Close Price]])-1</f>
        <v>0.10953497343977214</v>
      </c>
      <c r="AI617">
        <v>17.455559842122401</v>
      </c>
      <c r="AJ617">
        <v>28.909716908951701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-0.01</v>
      </c>
      <c r="AM617" t="s">
        <v>3165</v>
      </c>
      <c r="AN617">
        <v>-2.46</v>
      </c>
      <c r="AO617" t="s">
        <v>3165</v>
      </c>
      <c r="AP617">
        <v>-9.7908838233948997E-2</v>
      </c>
      <c r="AQ617">
        <f>(Table2[[#This Row],[Sharpe Ratio]]-AVERAGE(Table2[Sharpe Ratio]))/_xlfn.STDEV.P(Table2[Sharpe Ratio])</f>
        <v>-1.8649156569263321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571</v>
      </c>
      <c r="AT617">
        <f>_xlfn.RANK.AVG(Table2[[#This Row],[6M Return vs Nifty Z-Score]],Table2[6M Return vs Nifty Z-Score])</f>
        <v>422</v>
      </c>
      <c r="AU617">
        <f>_xlfn.RANK.AVG(Table2[[#This Row],[Sharpe Ratio Z-Score]],Table2[Sharpe Ratio Z-Score])</f>
        <v>715</v>
      </c>
      <c r="AV617">
        <f>(Table2[[#This Row],[Rank 1Y]]+Table2[[#This Row],[Rank 6M]]+Table2[[#This Row],[Rank Sharpe]])/3</f>
        <v>569.33333333333337</v>
      </c>
    </row>
    <row r="618" spans="1:48" x14ac:dyDescent="0.3">
      <c r="A618" t="s">
        <v>494</v>
      </c>
      <c r="B618" t="s">
        <v>495</v>
      </c>
      <c r="C618" t="s">
        <v>3128</v>
      </c>
      <c r="D618" t="s">
        <v>77</v>
      </c>
      <c r="E618">
        <v>42379.829513839999</v>
      </c>
      <c r="F618">
        <v>2256.8000000000002</v>
      </c>
      <c r="G618">
        <v>-7.7837982443793097</v>
      </c>
      <c r="H618">
        <f>(Table2[[#This Row],[1Y Return vs Nifty]]-AVERAGE(Table2[1Y Return vs Nifty]))/_xlfn.STDEV.P(Table2[1Y Return vs Nifty])</f>
        <v>-0.53901061447835286</v>
      </c>
      <c r="I618">
        <v>-2.6969177493899101</v>
      </c>
      <c r="J618">
        <f>(Table2[[#This Row],[1M Return vs Nifty]]-AVERAGE(Table2[1M Return vs Nifty]))/_xlfn.STDEV.P(Table2[1M Return vs Nifty])</f>
        <v>-0.12947705201739088</v>
      </c>
      <c r="K618">
        <v>-17.226479757197801</v>
      </c>
      <c r="L618">
        <f>(Table2[[#This Row],[6M Return vs Nifty]]-AVERAGE(Table2[6M Return vs Nifty]))/_xlfn.STDEV.P(Table2[6M Return vs Nifty])</f>
        <v>-0.74604730073220693</v>
      </c>
      <c r="M618">
        <v>-0.10194339306921001</v>
      </c>
      <c r="N618">
        <f>(Table2[[#This Row],[1W Return vs Nifty]]-AVERAGE(Table2[1W Return vs Nifty]))/_xlfn.STDEV.P(Table2[1W Return vs Nifty])</f>
        <v>0.80154024049174788</v>
      </c>
      <c r="O618">
        <v>2338.8200000000002</v>
      </c>
      <c r="P618">
        <v>2395.0506088236698</v>
      </c>
      <c r="Q618">
        <v>2405.15210741888</v>
      </c>
      <c r="R618">
        <v>31.892584211444799</v>
      </c>
      <c r="S618" s="1">
        <f>(Table2[[#This Row],[Close Price]]-Table2[[#This Row],[20D EMA]])/Table2[[#This Row],[20D EMA]]</f>
        <v>-3.506896640186076E-2</v>
      </c>
      <c r="T618" s="1">
        <f>(Table2[[#This Row],[Close Price]]-Table2[[#This Row],[50D EMA]])/Table2[[#This Row],[50D EMA]]</f>
        <v>-5.7723460337053778E-2</v>
      </c>
      <c r="U618" s="1">
        <f>(Table2[[#This Row],[Close Price]]-Table2[[#This Row],[200D EMA]])/Table2[[#This Row],[200D EMA]]</f>
        <v>-6.1680966854976066E-2</v>
      </c>
      <c r="V618">
        <v>0.65400110390462496</v>
      </c>
      <c r="W618">
        <v>2231.1999999999998</v>
      </c>
      <c r="X618">
        <v>2288</v>
      </c>
      <c r="Y618">
        <v>2231.1999999999998</v>
      </c>
      <c r="Z618">
        <v>2329.9</v>
      </c>
      <c r="AA618">
        <v>2231.1999999999998</v>
      </c>
      <c r="AB618">
        <v>2519.4</v>
      </c>
      <c r="AC618" s="1">
        <f>(Table2[[#This Row],[Close Price]]/Table2[[#This Row],[Day Low]])-1</f>
        <v>1.1473646468268317E-2</v>
      </c>
      <c r="AD618" s="1">
        <f>(Table2[[#This Row],[Day High]]/Table2[[#This Row],[Close Price]])-1</f>
        <v>1.3824884792626557E-2</v>
      </c>
      <c r="AE618" s="1">
        <f>(Table2[[#This Row],[Close Price]]/Table2[[#This Row],[Current Week Low]])-1</f>
        <v>1.1473646468268317E-2</v>
      </c>
      <c r="AF618" s="1">
        <f>(Table2[[#This Row],[Current Week High]]/Table2[[#This Row],[Close Price]])-1</f>
        <v>3.2390996100673419E-2</v>
      </c>
      <c r="AG618" s="1">
        <f>(Table2[[#This Row],[Close Price]]/Table2[[#This Row],[Current Month Low]])-1</f>
        <v>1.1473646468268317E-2</v>
      </c>
      <c r="AH618" s="1">
        <f>(Table2[[#This Row],[Current Month High]]/Table2[[#This Row],[Close Price]])-1</f>
        <v>0.11635944700460832</v>
      </c>
      <c r="AI618">
        <v>26.019142148174399</v>
      </c>
      <c r="AJ618">
        <v>25.169162506932899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-0.03</v>
      </c>
      <c r="AM618" t="s">
        <v>3165</v>
      </c>
      <c r="AN618">
        <v>-3.93</v>
      </c>
      <c r="AO618" t="s">
        <v>3165</v>
      </c>
      <c r="AP618">
        <v>-4.0484530773305001E-2</v>
      </c>
      <c r="AQ618">
        <f>(Table2[[#This Row],[Sharpe Ratio]]-AVERAGE(Table2[Sharpe Ratio]))/_xlfn.STDEV.P(Table2[Sharpe Ratio])</f>
        <v>-1.1892867687756861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496</v>
      </c>
      <c r="AT618">
        <f>_xlfn.RANK.AVG(Table2[[#This Row],[6M Return vs Nifty Z-Score]],Table2[6M Return vs Nifty Z-Score])</f>
        <v>567</v>
      </c>
      <c r="AU618">
        <f>_xlfn.RANK.AVG(Table2[[#This Row],[Sharpe Ratio Z-Score]],Table2[Sharpe Ratio Z-Score])</f>
        <v>646</v>
      </c>
      <c r="AV618">
        <f>(Table2[[#This Row],[Rank 1Y]]+Table2[[#This Row],[Rank 6M]]+Table2[[#This Row],[Rank Sharpe]])/3</f>
        <v>569.66666666666663</v>
      </c>
    </row>
    <row r="619" spans="1:48" x14ac:dyDescent="0.3">
      <c r="A619" t="s">
        <v>1938</v>
      </c>
      <c r="B619" t="s">
        <v>1939</v>
      </c>
      <c r="C619" t="s">
        <v>3136</v>
      </c>
      <c r="D619" t="s">
        <v>445</v>
      </c>
      <c r="E619">
        <v>3566.4812681399999</v>
      </c>
      <c r="F619">
        <v>23.13</v>
      </c>
      <c r="G619">
        <v>-26.381570785565401</v>
      </c>
      <c r="H619">
        <f>(Table2[[#This Row],[1Y Return vs Nifty]]-AVERAGE(Table2[1Y Return vs Nifty]))/_xlfn.STDEV.P(Table2[1Y Return vs Nifty])</f>
        <v>-0.85736428149025745</v>
      </c>
      <c r="I619">
        <v>-2.9614071045982002E-2</v>
      </c>
      <c r="J619">
        <f>(Table2[[#This Row],[1M Return vs Nifty]]-AVERAGE(Table2[1M Return vs Nifty]))/_xlfn.STDEV.P(Table2[1M Return vs Nifty])</f>
        <v>0.17734369822205073</v>
      </c>
      <c r="K619">
        <v>-17.4574008788064</v>
      </c>
      <c r="L619">
        <f>(Table2[[#This Row],[6M Return vs Nifty]]-AVERAGE(Table2[6M Return vs Nifty]))/_xlfn.STDEV.P(Table2[6M Return vs Nifty])</f>
        <v>-0.7539948700535094</v>
      </c>
      <c r="M619">
        <v>-8.6818378078519896</v>
      </c>
      <c r="N619">
        <f>(Table2[[#This Row],[1W Return vs Nifty]]-AVERAGE(Table2[1W Return vs Nifty]))/_xlfn.STDEV.P(Table2[1W Return vs Nifty])</f>
        <v>-0.88804316181209586</v>
      </c>
      <c r="O619">
        <v>23.9</v>
      </c>
      <c r="P619">
        <v>23.245507853846799</v>
      </c>
      <c r="Q619">
        <v>23.8408721698646</v>
      </c>
      <c r="R619">
        <v>44.797679398814701</v>
      </c>
      <c r="S619" s="1">
        <f>(Table2[[#This Row],[Close Price]]-Table2[[#This Row],[20D EMA]])/Table2[[#This Row],[20D EMA]]</f>
        <v>-3.2217573221757306E-2</v>
      </c>
      <c r="T619" s="1">
        <f>(Table2[[#This Row],[Close Price]]-Table2[[#This Row],[50D EMA]])/Table2[[#This Row],[50D EMA]]</f>
        <v>-4.969039806445248E-3</v>
      </c>
      <c r="U619" s="1">
        <f>(Table2[[#This Row],[Close Price]]-Table2[[#This Row],[200D EMA]])/Table2[[#This Row],[200D EMA]]</f>
        <v>-2.9817372653134697E-2</v>
      </c>
      <c r="V619">
        <v>1.9256595646018999</v>
      </c>
      <c r="W619">
        <v>21.78</v>
      </c>
      <c r="X619">
        <v>24.84</v>
      </c>
      <c r="Y619">
        <v>21.46</v>
      </c>
      <c r="Z619">
        <v>24.84</v>
      </c>
      <c r="AA619">
        <v>19.399999999999999</v>
      </c>
      <c r="AB619">
        <v>29.14</v>
      </c>
      <c r="AC619" s="1">
        <f>(Table2[[#This Row],[Close Price]]/Table2[[#This Row],[Day Low]])-1</f>
        <v>6.198347107438007E-2</v>
      </c>
      <c r="AD619" s="1">
        <f>(Table2[[#This Row],[Day High]]/Table2[[#This Row],[Close Price]])-1</f>
        <v>7.3929961089494123E-2</v>
      </c>
      <c r="AE619" s="1">
        <f>(Table2[[#This Row],[Close Price]]/Table2[[#This Row],[Current Week Low]])-1</f>
        <v>7.781919850885366E-2</v>
      </c>
      <c r="AF619" s="1">
        <f>(Table2[[#This Row],[Current Week High]]/Table2[[#This Row],[Close Price]])-1</f>
        <v>7.3929961089494123E-2</v>
      </c>
      <c r="AG619" s="1">
        <f>(Table2[[#This Row],[Close Price]]/Table2[[#This Row],[Current Month Low]])-1</f>
        <v>0.19226804123711339</v>
      </c>
      <c r="AH619" s="1">
        <f>(Table2[[#This Row],[Current Month High]]/Table2[[#This Row],[Close Price]])-1</f>
        <v>0.25983571119757909</v>
      </c>
      <c r="AI619">
        <v>95.201037613488893</v>
      </c>
      <c r="AJ619">
        <v>38.502994011976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0.25</v>
      </c>
      <c r="AM619" t="s">
        <v>3166</v>
      </c>
      <c r="AN619">
        <v>14.5</v>
      </c>
      <c r="AO619" t="s">
        <v>3166</v>
      </c>
      <c r="AQ619">
        <f>(Table2[[#This Row],[Sharpe Ratio]]-AVERAGE(Table2[Sharpe Ratio]))/_xlfn.STDEV.P(Table2[Sharpe Ratio])</f>
        <v>-0.71296376684109852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608</v>
      </c>
      <c r="AT619">
        <f>_xlfn.RANK.AVG(Table2[[#This Row],[6M Return vs Nifty Z-Score]],Table2[6M Return vs Nifty Z-Score])</f>
        <v>573</v>
      </c>
      <c r="AU619">
        <f>_xlfn.RANK.AVG(Table2[[#This Row],[Sharpe Ratio Z-Score]],Table2[Sharpe Ratio Z-Score])</f>
        <v>533.5</v>
      </c>
      <c r="AV619">
        <f>(Table2[[#This Row],[Rank 1Y]]+Table2[[#This Row],[Rank 6M]]+Table2[[#This Row],[Rank Sharpe]])/3</f>
        <v>571.5</v>
      </c>
    </row>
    <row r="620" spans="1:48" x14ac:dyDescent="0.3">
      <c r="A620" t="s">
        <v>1950</v>
      </c>
      <c r="B620" t="s">
        <v>1951</v>
      </c>
      <c r="C620" t="s">
        <v>3120</v>
      </c>
      <c r="D620" t="s">
        <v>24</v>
      </c>
      <c r="E620">
        <v>3506.9932742400001</v>
      </c>
      <c r="F620">
        <v>111.84</v>
      </c>
      <c r="G620">
        <v>-30.852088575680501</v>
      </c>
      <c r="H620">
        <f>(Table2[[#This Row],[1Y Return vs Nifty]]-AVERAGE(Table2[1Y Return vs Nifty]))/_xlfn.STDEV.P(Table2[1Y Return vs Nifty])</f>
        <v>-0.93388988307901244</v>
      </c>
      <c r="I620">
        <v>-0.85352711452424601</v>
      </c>
      <c r="J620">
        <f>(Table2[[#This Row],[1M Return vs Nifty]]-AVERAGE(Table2[1M Return vs Nifty]))/_xlfn.STDEV.P(Table2[1M Return vs Nifty])</f>
        <v>8.2568731207789806E-2</v>
      </c>
      <c r="K620">
        <v>-18.9767713388548</v>
      </c>
      <c r="L620">
        <f>(Table2[[#This Row],[6M Return vs Nifty]]-AVERAGE(Table2[6M Return vs Nifty]))/_xlfn.STDEV.P(Table2[6M Return vs Nifty])</f>
        <v>-0.80628676077297801</v>
      </c>
      <c r="M620">
        <v>-0.74120283843980395</v>
      </c>
      <c r="N620">
        <f>(Table2[[#This Row],[1W Return vs Nifty]]-AVERAGE(Table2[1W Return vs Nifty]))/_xlfn.STDEV.P(Table2[1W Return vs Nifty])</f>
        <v>0.67565499104122051</v>
      </c>
      <c r="O620">
        <v>116.43</v>
      </c>
      <c r="P620">
        <v>119.850233070488</v>
      </c>
      <c r="Q620">
        <v>124.896571664888</v>
      </c>
      <c r="R620">
        <v>18.1539656258572</v>
      </c>
      <c r="S620" s="1">
        <f>(Table2[[#This Row],[Close Price]]-Table2[[#This Row],[20D EMA]])/Table2[[#This Row],[20D EMA]]</f>
        <v>-3.94228291677403E-2</v>
      </c>
      <c r="T620" s="1">
        <f>(Table2[[#This Row],[Close Price]]-Table2[[#This Row],[50D EMA]])/Table2[[#This Row],[50D EMA]]</f>
        <v>-6.683535663862171E-2</v>
      </c>
      <c r="U620" s="1">
        <f>(Table2[[#This Row],[Close Price]]-Table2[[#This Row],[200D EMA]])/Table2[[#This Row],[200D EMA]]</f>
        <v>-0.10453907173625465</v>
      </c>
      <c r="V620">
        <v>0.77104606120943397</v>
      </c>
      <c r="W620">
        <v>109.52</v>
      </c>
      <c r="X620">
        <v>113.5</v>
      </c>
      <c r="Y620">
        <v>109.52</v>
      </c>
      <c r="Z620">
        <v>115.92</v>
      </c>
      <c r="AA620">
        <v>109.52</v>
      </c>
      <c r="AB620">
        <v>123.65</v>
      </c>
      <c r="AC620" s="1">
        <f>(Table2[[#This Row],[Close Price]]/Table2[[#This Row],[Day Low]])-1</f>
        <v>2.1183345507669982E-2</v>
      </c>
      <c r="AD620" s="1">
        <f>(Table2[[#This Row],[Day High]]/Table2[[#This Row],[Close Price]])-1</f>
        <v>1.4842632331902639E-2</v>
      </c>
      <c r="AE620" s="1">
        <f>(Table2[[#This Row],[Close Price]]/Table2[[#This Row],[Current Week Low]])-1</f>
        <v>2.1183345507669982E-2</v>
      </c>
      <c r="AF620" s="1">
        <f>(Table2[[#This Row],[Current Week High]]/Table2[[#This Row],[Close Price]])-1</f>
        <v>3.648068669527893E-2</v>
      </c>
      <c r="AG620" s="1">
        <f>(Table2[[#This Row],[Close Price]]/Table2[[#This Row],[Current Month Low]])-1</f>
        <v>2.1183345507669982E-2</v>
      </c>
      <c r="AH620" s="1">
        <f>(Table2[[#This Row],[Current Month High]]/Table2[[#This Row],[Close Price]])-1</f>
        <v>0.10559728183118744</v>
      </c>
      <c r="AI620">
        <v>46.146280400572202</v>
      </c>
      <c r="AJ620">
        <v>2.1183345507669902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-0.08</v>
      </c>
      <c r="AM620" t="s">
        <v>3165</v>
      </c>
      <c r="AN620">
        <v>-2.71</v>
      </c>
      <c r="AO620" t="s">
        <v>3165</v>
      </c>
      <c r="AP620">
        <v>1.3059505475111E-2</v>
      </c>
      <c r="AQ620">
        <f>(Table2[[#This Row],[Sharpe Ratio]]-AVERAGE(Table2[Sharpe Ratio]))/_xlfn.STDEV.P(Table2[Sharpe Ratio])</f>
        <v>-0.559311427716353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642</v>
      </c>
      <c r="AT620">
        <f>_xlfn.RANK.AVG(Table2[[#This Row],[6M Return vs Nifty Z-Score]],Table2[6M Return vs Nifty Z-Score])</f>
        <v>595</v>
      </c>
      <c r="AU620">
        <f>_xlfn.RANK.AVG(Table2[[#This Row],[Sharpe Ratio Z-Score]],Table2[Sharpe Ratio Z-Score])</f>
        <v>480</v>
      </c>
      <c r="AV620">
        <f>(Table2[[#This Row],[Rank 1Y]]+Table2[[#This Row],[Rank 6M]]+Table2[[#This Row],[Rank Sharpe]])/3</f>
        <v>572.33333333333337</v>
      </c>
    </row>
    <row r="621" spans="1:48" x14ac:dyDescent="0.3">
      <c r="A621" t="s">
        <v>1283</v>
      </c>
      <c r="B621" t="s">
        <v>1284</v>
      </c>
      <c r="C621" t="s">
        <v>3120</v>
      </c>
      <c r="D621" t="s">
        <v>146</v>
      </c>
      <c r="E621">
        <v>8736.5900321410008</v>
      </c>
      <c r="F621">
        <v>81.23</v>
      </c>
      <c r="G621">
        <v>-28.028763875762401</v>
      </c>
      <c r="H621">
        <f>(Table2[[#This Row],[1Y Return vs Nifty]]-AVERAGE(Table2[1Y Return vs Nifty]))/_xlfn.STDEV.P(Table2[1Y Return vs Nifty])</f>
        <v>-0.8855606668035837</v>
      </c>
      <c r="I621">
        <v>-7.5086566756030297</v>
      </c>
      <c r="J621">
        <f>(Table2[[#This Row],[1M Return vs Nifty]]-AVERAGE(Table2[1M Return vs Nifty]))/_xlfn.STDEV.P(Table2[1M Return vs Nifty])</f>
        <v>-0.68297283852403401</v>
      </c>
      <c r="K621">
        <v>-17.145609495586498</v>
      </c>
      <c r="L621">
        <f>(Table2[[#This Row],[6M Return vs Nifty]]-AVERAGE(Table2[6M Return vs Nifty]))/_xlfn.STDEV.P(Table2[6M Return vs Nifty])</f>
        <v>-0.74326400396961334</v>
      </c>
      <c r="M621">
        <v>-5.5353819413654204</v>
      </c>
      <c r="N621">
        <f>(Table2[[#This Row],[1W Return vs Nifty]]-AVERAGE(Table2[1W Return vs Nifty]))/_xlfn.STDEV.P(Table2[1W Return vs Nifty])</f>
        <v>-0.26843185296688571</v>
      </c>
      <c r="O621">
        <v>87.58</v>
      </c>
      <c r="P621">
        <v>87.219598233546193</v>
      </c>
      <c r="Q621">
        <v>85.915652566278297</v>
      </c>
      <c r="R621">
        <v>24.505798194897601</v>
      </c>
      <c r="S621" s="1">
        <f>(Table2[[#This Row],[Close Price]]-Table2[[#This Row],[20D EMA]])/Table2[[#This Row],[20D EMA]]</f>
        <v>-7.2505138159397062E-2</v>
      </c>
      <c r="T621" s="1">
        <f>(Table2[[#This Row],[Close Price]]-Table2[[#This Row],[50D EMA]])/Table2[[#This Row],[50D EMA]]</f>
        <v>-6.867261893947231E-2</v>
      </c>
      <c r="U621" s="1">
        <f>(Table2[[#This Row],[Close Price]]-Table2[[#This Row],[200D EMA]])/Table2[[#This Row],[200D EMA]]</f>
        <v>-5.4537821995399721E-2</v>
      </c>
      <c r="V621">
        <v>0.42560652726360099</v>
      </c>
      <c r="W621">
        <v>79.010000000000005</v>
      </c>
      <c r="X621">
        <v>82.44</v>
      </c>
      <c r="Y621">
        <v>79.010000000000005</v>
      </c>
      <c r="Z621">
        <v>88.27</v>
      </c>
      <c r="AA621">
        <v>79.010000000000005</v>
      </c>
      <c r="AB621">
        <v>96</v>
      </c>
      <c r="AC621" s="1">
        <f>(Table2[[#This Row],[Close Price]]/Table2[[#This Row],[Day Low]])-1</f>
        <v>2.8097709150740391E-2</v>
      </c>
      <c r="AD621" s="1">
        <f>(Table2[[#This Row],[Day High]]/Table2[[#This Row],[Close Price]])-1</f>
        <v>1.4895974393696942E-2</v>
      </c>
      <c r="AE621" s="1">
        <f>(Table2[[#This Row],[Close Price]]/Table2[[#This Row],[Current Week Low]])-1</f>
        <v>2.8097709150740391E-2</v>
      </c>
      <c r="AF621" s="1">
        <f>(Table2[[#This Row],[Current Week High]]/Table2[[#This Row],[Close Price]])-1</f>
        <v>8.6667487381509201E-2</v>
      </c>
      <c r="AG621" s="1">
        <f>(Table2[[#This Row],[Close Price]]/Table2[[#This Row],[Current Month Low]])-1</f>
        <v>2.8097709150740391E-2</v>
      </c>
      <c r="AH621" s="1">
        <f>(Table2[[#This Row],[Current Month High]]/Table2[[#This Row],[Close Price]])-1</f>
        <v>0.18182937338421756</v>
      </c>
      <c r="AI621">
        <v>30.259756247691701</v>
      </c>
      <c r="AJ621">
        <v>12.196132596685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-0.03</v>
      </c>
      <c r="AM621" t="s">
        <v>3165</v>
      </c>
      <c r="AN621">
        <v>-6.1</v>
      </c>
      <c r="AO621" t="s">
        <v>3165</v>
      </c>
      <c r="AQ621">
        <f>(Table2[[#This Row],[Sharpe Ratio]]-AVERAGE(Table2[Sharpe Ratio]))/_xlfn.STDEV.P(Table2[Sharpe Ratio])</f>
        <v>-0.71296376684109852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-3.2931931291052154</v>
      </c>
      <c r="AS621">
        <f>_xlfn.RANK.AVG(Table2[[#This Row],[1Y Return vs Nifty Z-Score]],Table2[1Y Return vs Nifty Z-Score])</f>
        <v>618</v>
      </c>
      <c r="AT621">
        <f>_xlfn.RANK.AVG(Table2[[#This Row],[6M Return vs Nifty Z-Score]],Table2[6M Return vs Nifty Z-Score])</f>
        <v>566</v>
      </c>
      <c r="AU621">
        <f>_xlfn.RANK.AVG(Table2[[#This Row],[Sharpe Ratio Z-Score]],Table2[Sharpe Ratio Z-Score])</f>
        <v>533.5</v>
      </c>
      <c r="AV621">
        <f>(Table2[[#This Row],[Rank 1Y]]+Table2[[#This Row],[Rank 6M]]+Table2[[#This Row],[Rank Sharpe]])/3</f>
        <v>572.5</v>
      </c>
    </row>
    <row r="622" spans="1:48" x14ac:dyDescent="0.3">
      <c r="A622" t="s">
        <v>753</v>
      </c>
      <c r="B622" t="s">
        <v>754</v>
      </c>
      <c r="C622" t="s">
        <v>3121</v>
      </c>
      <c r="D622" t="s">
        <v>737</v>
      </c>
      <c r="E622">
        <v>21576.7161927899</v>
      </c>
      <c r="F622">
        <v>224.55</v>
      </c>
      <c r="G622">
        <v>-41.960805449487196</v>
      </c>
      <c r="H622">
        <f>(Table2[[#This Row],[1Y Return vs Nifty]]-AVERAGE(Table2[1Y Return vs Nifty]))/_xlfn.STDEV.P(Table2[1Y Return vs Nifty])</f>
        <v>-1.1240471045818321</v>
      </c>
      <c r="I622">
        <v>-15.865458932706</v>
      </c>
      <c r="J622">
        <f>(Table2[[#This Row],[1M Return vs Nifty]]-AVERAGE(Table2[1M Return vs Nifty]))/_xlfn.STDEV.P(Table2[1M Return vs Nifty])</f>
        <v>-1.6442583340394716</v>
      </c>
      <c r="K622">
        <v>-32.683278819481501</v>
      </c>
      <c r="L622">
        <f>(Table2[[#This Row],[6M Return vs Nifty]]-AVERAGE(Table2[6M Return vs Nifty]))/_xlfn.STDEV.P(Table2[6M Return vs Nifty])</f>
        <v>-1.2780210811175226</v>
      </c>
      <c r="M622">
        <v>-7.4259703100832199</v>
      </c>
      <c r="N622">
        <f>(Table2[[#This Row],[1W Return vs Nifty]]-AVERAGE(Table2[1W Return vs Nifty]))/_xlfn.STDEV.P(Table2[1W Return vs Nifty])</f>
        <v>-0.64073325598539421</v>
      </c>
      <c r="O622">
        <v>247.68</v>
      </c>
      <c r="P622">
        <v>267.03007907820898</v>
      </c>
      <c r="Q622">
        <v>273.96997152579502</v>
      </c>
      <c r="R622">
        <v>24.285656702613</v>
      </c>
      <c r="S622" s="1">
        <f>(Table2[[#This Row],[Close Price]]-Table2[[#This Row],[20D EMA]])/Table2[[#This Row],[20D EMA]]</f>
        <v>-9.338662790697673E-2</v>
      </c>
      <c r="T622" s="1">
        <f>(Table2[[#This Row],[Close Price]]-Table2[[#This Row],[50D EMA]])/Table2[[#This Row],[50D EMA]]</f>
        <v>-0.15908349810197681</v>
      </c>
      <c r="U622" s="1">
        <f>(Table2[[#This Row],[Close Price]]-Table2[[#This Row],[200D EMA]])/Table2[[#This Row],[200D EMA]]</f>
        <v>-0.18038462847064968</v>
      </c>
      <c r="V622">
        <v>0.45074807824513602</v>
      </c>
      <c r="W622">
        <v>214.15</v>
      </c>
      <c r="X622">
        <v>229.5</v>
      </c>
      <c r="Y622">
        <v>214.15</v>
      </c>
      <c r="Z622">
        <v>252.4</v>
      </c>
      <c r="AA622">
        <v>214.15</v>
      </c>
      <c r="AB622">
        <v>269</v>
      </c>
      <c r="AC622" s="1">
        <f>(Table2[[#This Row],[Close Price]]/Table2[[#This Row],[Day Low]])-1</f>
        <v>4.8564090590707432E-2</v>
      </c>
      <c r="AD622" s="1">
        <f>(Table2[[#This Row],[Day High]]/Table2[[#This Row],[Close Price]])-1</f>
        <v>2.2044088176352616E-2</v>
      </c>
      <c r="AE622" s="1">
        <f>(Table2[[#This Row],[Close Price]]/Table2[[#This Row],[Current Week Low]])-1</f>
        <v>4.8564090590707432E-2</v>
      </c>
      <c r="AF622" s="1">
        <f>(Table2[[#This Row],[Current Week High]]/Table2[[#This Row],[Close Price]])-1</f>
        <v>0.12402582943665097</v>
      </c>
      <c r="AG622" s="1">
        <f>(Table2[[#This Row],[Close Price]]/Table2[[#This Row],[Current Month Low]])-1</f>
        <v>4.8564090590707432E-2</v>
      </c>
      <c r="AH622" s="1">
        <f>(Table2[[#This Row],[Current Month High]]/Table2[[#This Row],[Close Price]])-1</f>
        <v>0.1979514584725004</v>
      </c>
      <c r="AI622">
        <v>71.142284569138198</v>
      </c>
      <c r="AJ622">
        <v>4.8564090590707396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-0.25</v>
      </c>
      <c r="AM622" t="s">
        <v>3165</v>
      </c>
      <c r="AN622">
        <v>-4.24</v>
      </c>
      <c r="AO622" t="s">
        <v>3165</v>
      </c>
      <c r="AP622">
        <v>6.2405062733903997E-2</v>
      </c>
      <c r="AQ622">
        <f>(Table2[[#This Row],[Sharpe Ratio]]-AVERAGE(Table2[Sharpe Ratio]))/_xlfn.STDEV.P(Table2[Sharpe Ratio])</f>
        <v>2.1266474921508034E-2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687</v>
      </c>
      <c r="AT622">
        <f>_xlfn.RANK.AVG(Table2[[#This Row],[6M Return vs Nifty Z-Score]],Table2[6M Return vs Nifty Z-Score])</f>
        <v>697</v>
      </c>
      <c r="AU622">
        <f>_xlfn.RANK.AVG(Table2[[#This Row],[Sharpe Ratio Z-Score]],Table2[Sharpe Ratio Z-Score])</f>
        <v>335</v>
      </c>
      <c r="AV622">
        <f>(Table2[[#This Row],[Rank 1Y]]+Table2[[#This Row],[Rank 6M]]+Table2[[#This Row],[Rank Sharpe]])/3</f>
        <v>573</v>
      </c>
    </row>
    <row r="623" spans="1:48" x14ac:dyDescent="0.3">
      <c r="A623" t="s">
        <v>618</v>
      </c>
      <c r="B623" t="s">
        <v>619</v>
      </c>
      <c r="C623" t="s">
        <v>3118</v>
      </c>
      <c r="D623" t="s">
        <v>188</v>
      </c>
      <c r="E623">
        <v>30320.534651999998</v>
      </c>
      <c r="F623">
        <v>433.15</v>
      </c>
      <c r="G623">
        <v>-16.315693095564399</v>
      </c>
      <c r="H623">
        <f>(Table2[[#This Row],[1Y Return vs Nifty]]-AVERAGE(Table2[1Y Return vs Nifty]))/_xlfn.STDEV.P(Table2[1Y Return vs Nifty])</f>
        <v>-0.68505821272806966</v>
      </c>
      <c r="I623">
        <v>-13.5910922671675</v>
      </c>
      <c r="J623">
        <f>(Table2[[#This Row],[1M Return vs Nifty]]-AVERAGE(Table2[1M Return vs Nifty]))/_xlfn.STDEV.P(Table2[1M Return vs Nifty])</f>
        <v>-1.3826372474321293</v>
      </c>
      <c r="K623">
        <v>-12.665634673996699</v>
      </c>
      <c r="L623">
        <f>(Table2[[#This Row],[6M Return vs Nifty]]-AVERAGE(Table2[6M Return vs Nifty]))/_xlfn.STDEV.P(Table2[6M Return vs Nifty])</f>
        <v>-0.5890775432238371</v>
      </c>
      <c r="M623">
        <v>-15.211207007629399</v>
      </c>
      <c r="N623">
        <f>(Table2[[#This Row],[1W Return vs Nifty]]-AVERAGE(Table2[1W Return vs Nifty]))/_xlfn.STDEV.P(Table2[1W Return vs Nifty])</f>
        <v>-2.173829827024472</v>
      </c>
      <c r="O623">
        <v>502.87</v>
      </c>
      <c r="P623">
        <v>520.31653991582596</v>
      </c>
      <c r="Q623">
        <v>492.14447224288301</v>
      </c>
      <c r="R623">
        <v>9.9042018518297308</v>
      </c>
      <c r="S623" s="1">
        <f>(Table2[[#This Row],[Close Price]]-Table2[[#This Row],[20D EMA]])/Table2[[#This Row],[20D EMA]]</f>
        <v>-0.13864418239306386</v>
      </c>
      <c r="T623" s="1">
        <f>(Table2[[#This Row],[Close Price]]-Table2[[#This Row],[50D EMA]])/Table2[[#This Row],[50D EMA]]</f>
        <v>-0.16752598318309719</v>
      </c>
      <c r="U623" s="1">
        <f>(Table2[[#This Row],[Close Price]]-Table2[[#This Row],[200D EMA]])/Table2[[#This Row],[200D EMA]]</f>
        <v>-0.11987226428455768</v>
      </c>
      <c r="V623">
        <v>1.51399353708552</v>
      </c>
      <c r="W623">
        <v>429.05</v>
      </c>
      <c r="X623">
        <v>437</v>
      </c>
      <c r="Y623">
        <v>429.05</v>
      </c>
      <c r="Z623">
        <v>462</v>
      </c>
      <c r="AA623">
        <v>429.05</v>
      </c>
      <c r="AB623">
        <v>569.54999999999995</v>
      </c>
      <c r="AC623" s="1">
        <f>(Table2[[#This Row],[Close Price]]/Table2[[#This Row],[Day Low]])-1</f>
        <v>9.5559958046846916E-3</v>
      </c>
      <c r="AD623" s="1">
        <f>(Table2[[#This Row],[Day High]]/Table2[[#This Row],[Close Price]])-1</f>
        <v>8.8883758513218503E-3</v>
      </c>
      <c r="AE623" s="1">
        <f>(Table2[[#This Row],[Close Price]]/Table2[[#This Row],[Current Week Low]])-1</f>
        <v>9.5559958046846916E-3</v>
      </c>
      <c r="AF623" s="1">
        <f>(Table2[[#This Row],[Current Week High]]/Table2[[#This Row],[Close Price]])-1</f>
        <v>6.66051021586056E-2</v>
      </c>
      <c r="AG623" s="1">
        <f>(Table2[[#This Row],[Close Price]]/Table2[[#This Row],[Current Month Low]])-1</f>
        <v>9.5559958046846916E-3</v>
      </c>
      <c r="AH623" s="1">
        <f>(Table2[[#This Row],[Current Month High]]/Table2[[#This Row],[Close Price]])-1</f>
        <v>0.31490245873254064</v>
      </c>
      <c r="AI623">
        <v>31.674939397437299</v>
      </c>
      <c r="AJ623">
        <v>15.291455948895299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-0.12</v>
      </c>
      <c r="AM623" t="s">
        <v>3165</v>
      </c>
      <c r="AN623">
        <v>-20.11</v>
      </c>
      <c r="AO623" t="s">
        <v>3165</v>
      </c>
      <c r="AP623">
        <v>-4.1561614602115E-2</v>
      </c>
      <c r="AQ623">
        <f>(Table2[[#This Row],[Sharpe Ratio]]-AVERAGE(Table2[Sharpe Ratio]))/_xlfn.STDEV.P(Table2[Sharpe Ratio])</f>
        <v>-1.2019592585606553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554</v>
      </c>
      <c r="AT623">
        <f>_xlfn.RANK.AVG(Table2[[#This Row],[6M Return vs Nifty Z-Score]],Table2[6M Return vs Nifty Z-Score])</f>
        <v>518</v>
      </c>
      <c r="AU623">
        <f>_xlfn.RANK.AVG(Table2[[#This Row],[Sharpe Ratio Z-Score]],Table2[Sharpe Ratio Z-Score])</f>
        <v>648</v>
      </c>
      <c r="AV623">
        <f>(Table2[[#This Row],[Rank 1Y]]+Table2[[#This Row],[Rank 6M]]+Table2[[#This Row],[Rank Sharpe]])/3</f>
        <v>573.33333333333337</v>
      </c>
    </row>
    <row r="624" spans="1:48" x14ac:dyDescent="0.3">
      <c r="A624" t="s">
        <v>1399</v>
      </c>
      <c r="B624" t="s">
        <v>1400</v>
      </c>
      <c r="C624" t="s">
        <v>3134</v>
      </c>
      <c r="D624" t="s">
        <v>265</v>
      </c>
      <c r="E624">
        <v>7650.0477303600001</v>
      </c>
      <c r="F624">
        <v>619.79999999999995</v>
      </c>
      <c r="G624">
        <v>-24.112748329344399</v>
      </c>
      <c r="H624">
        <f>(Table2[[#This Row],[1Y Return vs Nifty]]-AVERAGE(Table2[1Y Return vs Nifty]))/_xlfn.STDEV.P(Table2[1Y Return vs Nifty])</f>
        <v>-0.81852694507605217</v>
      </c>
      <c r="I624">
        <v>-6.0291051904591502</v>
      </c>
      <c r="J624">
        <f>(Table2[[#This Row],[1M Return vs Nifty]]-AVERAGE(Table2[1M Return vs Nifty]))/_xlfn.STDEV.P(Table2[1M Return vs Nifty])</f>
        <v>-0.51277958292459003</v>
      </c>
      <c r="K624">
        <v>-18.7283287461198</v>
      </c>
      <c r="L624">
        <f>(Table2[[#This Row],[6M Return vs Nifty]]-AVERAGE(Table2[6M Return vs Nifty]))/_xlfn.STDEV.P(Table2[6M Return vs Nifty])</f>
        <v>-0.79773615823661814</v>
      </c>
      <c r="M624">
        <v>-5.5150243720448797</v>
      </c>
      <c r="N624">
        <f>(Table2[[#This Row],[1W Return vs Nifty]]-AVERAGE(Table2[1W Return vs Nifty]))/_xlfn.STDEV.P(Table2[1W Return vs Nifty])</f>
        <v>-0.26442296782536545</v>
      </c>
      <c r="O624">
        <v>669.68</v>
      </c>
      <c r="P624">
        <v>692.19137165975405</v>
      </c>
      <c r="Q624">
        <v>674.84242583839898</v>
      </c>
      <c r="R624">
        <v>15.107305323834501</v>
      </c>
      <c r="S624" s="1">
        <f>(Table2[[#This Row],[Close Price]]-Table2[[#This Row],[20D EMA]])/Table2[[#This Row],[20D EMA]]</f>
        <v>-7.4483335324334016E-2</v>
      </c>
      <c r="T624" s="1">
        <f>(Table2[[#This Row],[Close Price]]-Table2[[#This Row],[50D EMA]])/Table2[[#This Row],[50D EMA]]</f>
        <v>-0.10458288650170866</v>
      </c>
      <c r="U624" s="1">
        <f>(Table2[[#This Row],[Close Price]]-Table2[[#This Row],[200D EMA]])/Table2[[#This Row],[200D EMA]]</f>
        <v>-8.1563374990860096E-2</v>
      </c>
      <c r="V624">
        <v>0.41842334558285899</v>
      </c>
      <c r="W624">
        <v>605.79999999999995</v>
      </c>
      <c r="X624">
        <v>632.4</v>
      </c>
      <c r="Y624">
        <v>605.79999999999995</v>
      </c>
      <c r="Z624">
        <v>662</v>
      </c>
      <c r="AA624">
        <v>605.79999999999995</v>
      </c>
      <c r="AB624">
        <v>729.55</v>
      </c>
      <c r="AC624" s="1">
        <f>(Table2[[#This Row],[Close Price]]/Table2[[#This Row],[Day Low]])-1</f>
        <v>2.3109937273027459E-2</v>
      </c>
      <c r="AD624" s="1">
        <f>(Table2[[#This Row],[Day High]]/Table2[[#This Row],[Close Price]])-1</f>
        <v>2.0329138431752325E-2</v>
      </c>
      <c r="AE624" s="1">
        <f>(Table2[[#This Row],[Close Price]]/Table2[[#This Row],[Current Week Low]])-1</f>
        <v>2.3109937273027459E-2</v>
      </c>
      <c r="AF624" s="1">
        <f>(Table2[[#This Row],[Current Week High]]/Table2[[#This Row],[Close Price]])-1</f>
        <v>6.8086479509519293E-2</v>
      </c>
      <c r="AG624" s="1">
        <f>(Table2[[#This Row],[Close Price]]/Table2[[#This Row],[Current Month Low]])-1</f>
        <v>2.3109937273027459E-2</v>
      </c>
      <c r="AH624" s="1">
        <f>(Table2[[#This Row],[Current Month High]]/Table2[[#This Row],[Close Price]])-1</f>
        <v>0.17707324943530178</v>
      </c>
      <c r="AI624">
        <v>35.156502097450797</v>
      </c>
      <c r="AJ624">
        <v>21.517498284481899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-0.14000000000000001</v>
      </c>
      <c r="AM624" t="s">
        <v>3165</v>
      </c>
      <c r="AN624">
        <v>-8.5399999999999991</v>
      </c>
      <c r="AO624" t="s">
        <v>3165</v>
      </c>
      <c r="AQ624">
        <f>(Table2[[#This Row],[Sharpe Ratio]]-AVERAGE(Table2[Sharpe Ratio]))/_xlfn.STDEV.P(Table2[Sharpe Ratio])</f>
        <v>-0.71296376684109852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598</v>
      </c>
      <c r="AT624">
        <f>_xlfn.RANK.AVG(Table2[[#This Row],[6M Return vs Nifty Z-Score]],Table2[6M Return vs Nifty Z-Score])</f>
        <v>592</v>
      </c>
      <c r="AU624">
        <f>_xlfn.RANK.AVG(Table2[[#This Row],[Sharpe Ratio Z-Score]],Table2[Sharpe Ratio Z-Score])</f>
        <v>533.5</v>
      </c>
      <c r="AV624">
        <f>(Table2[[#This Row],[Rank 1Y]]+Table2[[#This Row],[Rank 6M]]+Table2[[#This Row],[Rank Sharpe]])/3</f>
        <v>574.5</v>
      </c>
    </row>
    <row r="625" spans="1:48" x14ac:dyDescent="0.3">
      <c r="A625" t="s">
        <v>1676</v>
      </c>
      <c r="B625" t="s">
        <v>1677</v>
      </c>
      <c r="C625" t="s">
        <v>3131</v>
      </c>
      <c r="D625" t="s">
        <v>275</v>
      </c>
      <c r="E625">
        <v>5077.9711197199904</v>
      </c>
      <c r="F625">
        <v>640.29999999999995</v>
      </c>
      <c r="G625">
        <v>-30.101463617098801</v>
      </c>
      <c r="H625">
        <f>(Table2[[#This Row],[1Y Return vs Nifty]]-AVERAGE(Table2[1Y Return vs Nifty]))/_xlfn.STDEV.P(Table2[1Y Return vs Nifty])</f>
        <v>-0.92104080625618656</v>
      </c>
      <c r="I625">
        <v>1.0630434906630699</v>
      </c>
      <c r="J625">
        <f>(Table2[[#This Row],[1M Return vs Nifty]]-AVERAGE(Table2[1M Return vs Nifty]))/_xlfn.STDEV.P(Table2[1M Return vs Nifty])</f>
        <v>0.30303242859058527</v>
      </c>
      <c r="K625">
        <v>-15.972903948206101</v>
      </c>
      <c r="L625">
        <f>(Table2[[#This Row],[6M Return vs Nifty]]-AVERAGE(Table2[6M Return vs Nifty]))/_xlfn.STDEV.P(Table2[6M Return vs Nifty])</f>
        <v>-0.70290321511514475</v>
      </c>
      <c r="M625">
        <v>-4.7346184687627</v>
      </c>
      <c r="N625">
        <f>(Table2[[#This Row],[1W Return vs Nifty]]-AVERAGE(Table2[1W Return vs Nifty]))/_xlfn.STDEV.P(Table2[1W Return vs Nifty])</f>
        <v>-0.11074265458355123</v>
      </c>
      <c r="O625">
        <v>689.1</v>
      </c>
      <c r="P625">
        <v>707.41597039620297</v>
      </c>
      <c r="Q625">
        <v>701.10927096980004</v>
      </c>
      <c r="R625">
        <v>24.7684440910928</v>
      </c>
      <c r="S625" s="1">
        <f>(Table2[[#This Row],[Close Price]]-Table2[[#This Row],[20D EMA]])/Table2[[#This Row],[20D EMA]]</f>
        <v>-7.0817007691191508E-2</v>
      </c>
      <c r="T625" s="1">
        <f>(Table2[[#This Row],[Close Price]]-Table2[[#This Row],[50D EMA]])/Table2[[#This Row],[50D EMA]]</f>
        <v>-9.4874830658139259E-2</v>
      </c>
      <c r="U625" s="1">
        <f>(Table2[[#This Row],[Close Price]]-Table2[[#This Row],[200D EMA]])/Table2[[#This Row],[200D EMA]]</f>
        <v>-8.6732943761657105E-2</v>
      </c>
      <c r="V625">
        <v>0.76253582470949199</v>
      </c>
      <c r="W625">
        <v>633.79999999999995</v>
      </c>
      <c r="X625">
        <v>666.4</v>
      </c>
      <c r="Y625">
        <v>633.79999999999995</v>
      </c>
      <c r="Z625">
        <v>721.9</v>
      </c>
      <c r="AA625">
        <v>633.79999999999995</v>
      </c>
      <c r="AB625">
        <v>721.9</v>
      </c>
      <c r="AC625" s="1">
        <f>(Table2[[#This Row],[Close Price]]/Table2[[#This Row],[Day Low]])-1</f>
        <v>1.0255601136005099E-2</v>
      </c>
      <c r="AD625" s="1">
        <f>(Table2[[#This Row],[Day High]]/Table2[[#This Row],[Close Price]])-1</f>
        <v>4.0762142745587981E-2</v>
      </c>
      <c r="AE625" s="1">
        <f>(Table2[[#This Row],[Close Price]]/Table2[[#This Row],[Current Week Low]])-1</f>
        <v>1.0255601136005099E-2</v>
      </c>
      <c r="AF625" s="1">
        <f>(Table2[[#This Row],[Current Week High]]/Table2[[#This Row],[Close Price]])-1</f>
        <v>0.12744026237701078</v>
      </c>
      <c r="AG625" s="1">
        <f>(Table2[[#This Row],[Close Price]]/Table2[[#This Row],[Current Month Low]])-1</f>
        <v>1.0255601136005099E-2</v>
      </c>
      <c r="AH625" s="1">
        <f>(Table2[[#This Row],[Current Month High]]/Table2[[#This Row],[Close Price]])-1</f>
        <v>0.12744026237701078</v>
      </c>
      <c r="AI625">
        <v>38.029048883335903</v>
      </c>
      <c r="AJ625">
        <v>10.282466414054401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-0.13</v>
      </c>
      <c r="AM625" t="s">
        <v>3165</v>
      </c>
      <c r="AN625">
        <v>-5.2</v>
      </c>
      <c r="AO625" t="s">
        <v>3165</v>
      </c>
      <c r="AQ625">
        <f>(Table2[[#This Row],[Sharpe Ratio]]-AVERAGE(Table2[Sharpe Ratio]))/_xlfn.STDEV.P(Table2[Sharpe Ratio])</f>
        <v>-0.71296376684109852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638</v>
      </c>
      <c r="AT625">
        <f>_xlfn.RANK.AVG(Table2[[#This Row],[6M Return vs Nifty Z-Score]],Table2[6M Return vs Nifty Z-Score])</f>
        <v>554</v>
      </c>
      <c r="AU625">
        <f>_xlfn.RANK.AVG(Table2[[#This Row],[Sharpe Ratio Z-Score]],Table2[Sharpe Ratio Z-Score])</f>
        <v>533.5</v>
      </c>
      <c r="AV625">
        <f>(Table2[[#This Row],[Rank 1Y]]+Table2[[#This Row],[Rank 6M]]+Table2[[#This Row],[Rank Sharpe]])/3</f>
        <v>575.16666666666663</v>
      </c>
    </row>
    <row r="626" spans="1:48" x14ac:dyDescent="0.3">
      <c r="A626" t="s">
        <v>425</v>
      </c>
      <c r="B626" t="s">
        <v>426</v>
      </c>
      <c r="C626" t="s">
        <v>3122</v>
      </c>
      <c r="D626" t="s">
        <v>197</v>
      </c>
      <c r="E626">
        <v>52915.868790400003</v>
      </c>
      <c r="F626">
        <v>16301.5</v>
      </c>
      <c r="G626">
        <v>-30.304581160222298</v>
      </c>
      <c r="H626">
        <f>(Table2[[#This Row],[1Y Return vs Nifty]]-AVERAGE(Table2[1Y Return vs Nifty]))/_xlfn.STDEV.P(Table2[1Y Return vs Nifty])</f>
        <v>-0.92451773955798999</v>
      </c>
      <c r="I626">
        <v>3.1729480899670102</v>
      </c>
      <c r="J626">
        <f>(Table2[[#This Row],[1M Return vs Nifty]]-AVERAGE(Table2[1M Return vs Nifty]))/_xlfn.STDEV.P(Table2[1M Return vs Nifty])</f>
        <v>0.54573539389149062</v>
      </c>
      <c r="K626">
        <v>-6.8846927205772204</v>
      </c>
      <c r="L626">
        <f>(Table2[[#This Row],[6M Return vs Nifty]]-AVERAGE(Table2[6M Return vs Nifty]))/_xlfn.STDEV.P(Table2[6M Return vs Nifty])</f>
        <v>-0.39011593851146642</v>
      </c>
      <c r="M626">
        <v>0.62941552993927297</v>
      </c>
      <c r="N626">
        <f>(Table2[[#This Row],[1W Return vs Nifty]]-AVERAGE(Table2[1W Return vs Nifty]))/_xlfn.STDEV.P(Table2[1W Return vs Nifty])</f>
        <v>0.94556204748658745</v>
      </c>
      <c r="O626">
        <v>16475.29</v>
      </c>
      <c r="P626">
        <v>16567.090388532499</v>
      </c>
      <c r="Q626">
        <v>16488.474595907901</v>
      </c>
      <c r="R626">
        <v>44.942896117661697</v>
      </c>
      <c r="S626" s="1">
        <f>(Table2[[#This Row],[Close Price]]-Table2[[#This Row],[20D EMA]])/Table2[[#This Row],[20D EMA]]</f>
        <v>-1.0548524487277666E-2</v>
      </c>
      <c r="T626" s="1">
        <f>(Table2[[#This Row],[Close Price]]-Table2[[#This Row],[50D EMA]])/Table2[[#This Row],[50D EMA]]</f>
        <v>-1.6031202963456795E-2</v>
      </c>
      <c r="U626" s="1">
        <f>(Table2[[#This Row],[Close Price]]-Table2[[#This Row],[200D EMA]])/Table2[[#This Row],[200D EMA]]</f>
        <v>-1.1339714587928236E-2</v>
      </c>
      <c r="V626">
        <v>1.3095767683777</v>
      </c>
      <c r="W626">
        <v>15854.85</v>
      </c>
      <c r="X626">
        <v>16350</v>
      </c>
      <c r="Y626">
        <v>15854.85</v>
      </c>
      <c r="Z626">
        <v>16549.95</v>
      </c>
      <c r="AA626">
        <v>15511.15</v>
      </c>
      <c r="AB626">
        <v>17011</v>
      </c>
      <c r="AC626" s="1">
        <f>(Table2[[#This Row],[Close Price]]/Table2[[#This Row],[Day Low]])-1</f>
        <v>2.817119051898942E-2</v>
      </c>
      <c r="AD626" s="1">
        <f>(Table2[[#This Row],[Day High]]/Table2[[#This Row],[Close Price]])-1</f>
        <v>2.9751863325460093E-3</v>
      </c>
      <c r="AE626" s="1">
        <f>(Table2[[#This Row],[Close Price]]/Table2[[#This Row],[Current Week Low]])-1</f>
        <v>2.817119051898942E-2</v>
      </c>
      <c r="AF626" s="1">
        <f>(Table2[[#This Row],[Current Week High]]/Table2[[#This Row],[Close Price]])-1</f>
        <v>1.5240928748888161E-2</v>
      </c>
      <c r="AG626" s="1">
        <f>(Table2[[#This Row],[Close Price]]/Table2[[#This Row],[Current Month Low]])-1</f>
        <v>5.0953668812435016E-2</v>
      </c>
      <c r="AH626" s="1">
        <f>(Table2[[#This Row],[Current Month High]]/Table2[[#This Row],[Close Price]])-1</f>
        <v>4.3523602122504057E-2</v>
      </c>
      <c r="AI626">
        <v>18.0872925804373</v>
      </c>
      <c r="AJ626">
        <v>6.2305316251124196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</v>
      </c>
      <c r="AM626" t="s">
        <v>3167</v>
      </c>
      <c r="AN626">
        <v>-2.04</v>
      </c>
      <c r="AO626" t="s">
        <v>3165</v>
      </c>
      <c r="AP626">
        <v>-3.6916611290707002E-2</v>
      </c>
      <c r="AQ626">
        <f>(Table2[[#This Row],[Sharpe Ratio]]-AVERAGE(Table2[Sharpe Ratio]))/_xlfn.STDEV.P(Table2[Sharpe Ratio])</f>
        <v>-1.1473082133583512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639</v>
      </c>
      <c r="AT626">
        <f>_xlfn.RANK.AVG(Table2[[#This Row],[6M Return vs Nifty Z-Score]],Table2[6M Return vs Nifty Z-Score])</f>
        <v>449</v>
      </c>
      <c r="AU626">
        <f>_xlfn.RANK.AVG(Table2[[#This Row],[Sharpe Ratio Z-Score]],Table2[Sharpe Ratio Z-Score])</f>
        <v>638</v>
      </c>
      <c r="AV626">
        <f>(Table2[[#This Row],[Rank 1Y]]+Table2[[#This Row],[Rank 6M]]+Table2[[#This Row],[Rank Sharpe]])/3</f>
        <v>575.33333333333337</v>
      </c>
    </row>
    <row r="627" spans="1:48" x14ac:dyDescent="0.3">
      <c r="A627" t="s">
        <v>1175</v>
      </c>
      <c r="B627" t="s">
        <v>1176</v>
      </c>
      <c r="C627" t="s">
        <v>3131</v>
      </c>
      <c r="D627" t="s">
        <v>1177</v>
      </c>
      <c r="E627">
        <v>10020.2904</v>
      </c>
      <c r="F627">
        <v>1104</v>
      </c>
      <c r="G627">
        <v>-9.2755863554618294</v>
      </c>
      <c r="H627">
        <f>(Table2[[#This Row],[1Y Return vs Nifty]]-AVERAGE(Table2[1Y Return vs Nifty]))/_xlfn.STDEV.P(Table2[1Y Return vs Nifty])</f>
        <v>-0.56454680245549627</v>
      </c>
      <c r="I627">
        <v>3.6510509824236799</v>
      </c>
      <c r="J627">
        <f>(Table2[[#This Row],[1M Return vs Nifty]]-AVERAGE(Table2[1M Return vs Nifty]))/_xlfn.STDEV.P(Table2[1M Return vs Nifty])</f>
        <v>0.60073171446278761</v>
      </c>
      <c r="K627">
        <v>-31.1860571520061</v>
      </c>
      <c r="L627">
        <f>(Table2[[#This Row],[6M Return vs Nifty]]-AVERAGE(Table2[6M Return vs Nifty]))/_xlfn.STDEV.P(Table2[6M Return vs Nifty])</f>
        <v>-1.2264914812752628</v>
      </c>
      <c r="M627">
        <v>-5.3946251586049003</v>
      </c>
      <c r="N627">
        <f>(Table2[[#This Row],[1W Return vs Nifty]]-AVERAGE(Table2[1W Return vs Nifty]))/_xlfn.STDEV.P(Table2[1W Return vs Nifty])</f>
        <v>-0.24071352539584839</v>
      </c>
      <c r="O627">
        <v>1146.0999999999999</v>
      </c>
      <c r="P627">
        <v>1173.4989118118599</v>
      </c>
      <c r="Q627">
        <v>1183.56825720967</v>
      </c>
      <c r="R627">
        <v>32.976509196622501</v>
      </c>
      <c r="S627" s="1">
        <f>(Table2[[#This Row],[Close Price]]-Table2[[#This Row],[20D EMA]])/Table2[[#This Row],[20D EMA]]</f>
        <v>-3.6733269348224337E-2</v>
      </c>
      <c r="T627" s="1">
        <f>(Table2[[#This Row],[Close Price]]-Table2[[#This Row],[50D EMA]])/Table2[[#This Row],[50D EMA]]</f>
        <v>-5.9223669585304436E-2</v>
      </c>
      <c r="U627" s="1">
        <f>(Table2[[#This Row],[Close Price]]-Table2[[#This Row],[200D EMA]])/Table2[[#This Row],[200D EMA]]</f>
        <v>-6.7227434264971547E-2</v>
      </c>
      <c r="V627">
        <v>0.57338689128987497</v>
      </c>
      <c r="W627">
        <v>1082.55</v>
      </c>
      <c r="X627">
        <v>1120</v>
      </c>
      <c r="Y627">
        <v>1079.8499999999999</v>
      </c>
      <c r="Z627">
        <v>1158.05</v>
      </c>
      <c r="AA627">
        <v>1079.8499999999999</v>
      </c>
      <c r="AB627">
        <v>1200</v>
      </c>
      <c r="AC627" s="1">
        <f>(Table2[[#This Row],[Close Price]]/Table2[[#This Row],[Day Low]])-1</f>
        <v>1.9814327282804634E-2</v>
      </c>
      <c r="AD627" s="1">
        <f>(Table2[[#This Row],[Day High]]/Table2[[#This Row],[Close Price]])-1</f>
        <v>1.449275362318847E-2</v>
      </c>
      <c r="AE627" s="1">
        <f>(Table2[[#This Row],[Close Price]]/Table2[[#This Row],[Current Week Low]])-1</f>
        <v>2.2364217252396346E-2</v>
      </c>
      <c r="AF627" s="1">
        <f>(Table2[[#This Row],[Current Week High]]/Table2[[#This Row],[Close Price]])-1</f>
        <v>4.8958333333333215E-2</v>
      </c>
      <c r="AG627" s="1">
        <f>(Table2[[#This Row],[Close Price]]/Table2[[#This Row],[Current Month Low]])-1</f>
        <v>2.2364217252396346E-2</v>
      </c>
      <c r="AH627" s="1">
        <f>(Table2[[#This Row],[Current Month High]]/Table2[[#This Row],[Close Price]])-1</f>
        <v>8.6956521739130377E-2</v>
      </c>
      <c r="AI627">
        <v>36.494565217391298</v>
      </c>
      <c r="AJ627">
        <v>37.733142037302699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-0.09</v>
      </c>
      <c r="AM627" t="s">
        <v>3165</v>
      </c>
      <c r="AN627">
        <v>-0.73</v>
      </c>
      <c r="AO627" t="s">
        <v>3165</v>
      </c>
      <c r="AQ627">
        <f>(Table2[[#This Row],[Sharpe Ratio]]-AVERAGE(Table2[Sharpe Ratio]))/_xlfn.STDEV.P(Table2[Sharpe Ratio])</f>
        <v>-0.71296376684109852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510</v>
      </c>
      <c r="AT627">
        <f>_xlfn.RANK.AVG(Table2[[#This Row],[6M Return vs Nifty Z-Score]],Table2[6M Return vs Nifty Z-Score])</f>
        <v>685</v>
      </c>
      <c r="AU627">
        <f>_xlfn.RANK.AVG(Table2[[#This Row],[Sharpe Ratio Z-Score]],Table2[Sharpe Ratio Z-Score])</f>
        <v>533.5</v>
      </c>
      <c r="AV627">
        <f>(Table2[[#This Row],[Rank 1Y]]+Table2[[#This Row],[Rank 6M]]+Table2[[#This Row],[Rank Sharpe]])/3</f>
        <v>576.16666666666663</v>
      </c>
    </row>
    <row r="628" spans="1:48" x14ac:dyDescent="0.3">
      <c r="A628" t="s">
        <v>1849</v>
      </c>
      <c r="B628" t="s">
        <v>1850</v>
      </c>
      <c r="C628" t="s">
        <v>3120</v>
      </c>
      <c r="D628" t="s">
        <v>54</v>
      </c>
      <c r="E628">
        <v>3989.1113591599901</v>
      </c>
      <c r="F628">
        <v>44.42</v>
      </c>
      <c r="G628">
        <v>-9.2154148558520408</v>
      </c>
      <c r="H628">
        <f>(Table2[[#This Row],[1Y Return vs Nifty]]-AVERAGE(Table2[1Y Return vs Nifty]))/_xlfn.STDEV.P(Table2[1Y Return vs Nifty])</f>
        <v>-0.56351679644225139</v>
      </c>
      <c r="I628">
        <v>-16.978266050377002</v>
      </c>
      <c r="J628">
        <f>(Table2[[#This Row],[1M Return vs Nifty]]-AVERAGE(Table2[1M Return vs Nifty]))/_xlfn.STDEV.P(Table2[1M Return vs Nifty])</f>
        <v>-1.7722648739350697</v>
      </c>
      <c r="K628">
        <v>-52.0745179959235</v>
      </c>
      <c r="L628">
        <f>(Table2[[#This Row],[6M Return vs Nifty]]-AVERAGE(Table2[6M Return vs Nifty]))/_xlfn.STDEV.P(Table2[6M Return vs Nifty])</f>
        <v>-1.9454057556209887</v>
      </c>
      <c r="M628">
        <v>-9.2801922919298399</v>
      </c>
      <c r="N628">
        <f>(Table2[[#This Row],[1W Return vs Nifty]]-AVERAGE(Table2[1W Return vs Nifty]))/_xlfn.STDEV.P(Table2[1W Return vs Nifty])</f>
        <v>-1.0058732604261487</v>
      </c>
      <c r="O628">
        <v>53.14</v>
      </c>
      <c r="P628">
        <v>58.163064919810701</v>
      </c>
      <c r="Q628">
        <v>60.664825548089198</v>
      </c>
      <c r="R628">
        <v>9.4728509530100506</v>
      </c>
      <c r="S628" s="1">
        <f>(Table2[[#This Row],[Close Price]]-Table2[[#This Row],[20D EMA]])/Table2[[#This Row],[20D EMA]]</f>
        <v>-0.1640948438088069</v>
      </c>
      <c r="T628" s="1">
        <f>(Table2[[#This Row],[Close Price]]-Table2[[#This Row],[50D EMA]])/Table2[[#This Row],[50D EMA]]</f>
        <v>-0.23628508811834856</v>
      </c>
      <c r="U628" s="1">
        <f>(Table2[[#This Row],[Close Price]]-Table2[[#This Row],[200D EMA]])/Table2[[#This Row],[200D EMA]]</f>
        <v>-0.26777997630953165</v>
      </c>
      <c r="V628">
        <v>1.05297069039953</v>
      </c>
      <c r="W628">
        <v>43.71</v>
      </c>
      <c r="X628">
        <v>49.4</v>
      </c>
      <c r="Y628">
        <v>43.71</v>
      </c>
      <c r="Z628">
        <v>51.42</v>
      </c>
      <c r="AA628">
        <v>43.71</v>
      </c>
      <c r="AB628">
        <v>61.2</v>
      </c>
      <c r="AC628" s="1">
        <f>(Table2[[#This Row],[Close Price]]/Table2[[#This Row],[Day Low]])-1</f>
        <v>1.6243422557767229E-2</v>
      </c>
      <c r="AD628" s="1">
        <f>(Table2[[#This Row],[Day High]]/Table2[[#This Row],[Close Price]])-1</f>
        <v>0.1121116614137776</v>
      </c>
      <c r="AE628" s="1">
        <f>(Table2[[#This Row],[Close Price]]/Table2[[#This Row],[Current Week Low]])-1</f>
        <v>1.6243422557767229E-2</v>
      </c>
      <c r="AF628" s="1">
        <f>(Table2[[#This Row],[Current Week High]]/Table2[[#This Row],[Close Price]])-1</f>
        <v>0.1575866726699684</v>
      </c>
      <c r="AG628" s="1">
        <f>(Table2[[#This Row],[Close Price]]/Table2[[#This Row],[Current Month Low]])-1</f>
        <v>1.6243422557767229E-2</v>
      </c>
      <c r="AH628" s="1">
        <f>(Table2[[#This Row],[Current Month High]]/Table2[[#This Row],[Close Price]])-1</f>
        <v>0.37775776677172446</v>
      </c>
      <c r="AI628">
        <v>124.290859972985</v>
      </c>
      <c r="AJ628">
        <v>26.103619588360498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-0.32</v>
      </c>
      <c r="AM628" t="s">
        <v>3165</v>
      </c>
      <c r="AN628">
        <v>-17.309999999999999</v>
      </c>
      <c r="AO628" t="s">
        <v>3165</v>
      </c>
      <c r="AP628">
        <v>3.0094349550849999E-3</v>
      </c>
      <c r="AQ628">
        <f>(Table2[[#This Row],[Sharpe Ratio]]-AVERAGE(Table2[Sharpe Ratio]))/_xlfn.STDEV.P(Table2[Sharpe Ratio])</f>
        <v>-0.67755609224163948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508</v>
      </c>
      <c r="AT628">
        <f>_xlfn.RANK.AVG(Table2[[#This Row],[6M Return vs Nifty Z-Score]],Table2[6M Return vs Nifty Z-Score])</f>
        <v>730</v>
      </c>
      <c r="AU628">
        <f>_xlfn.RANK.AVG(Table2[[#This Row],[Sharpe Ratio Z-Score]],Table2[Sharpe Ratio Z-Score])</f>
        <v>498</v>
      </c>
      <c r="AV628">
        <f>(Table2[[#This Row],[Rank 1Y]]+Table2[[#This Row],[Rank 6M]]+Table2[[#This Row],[Rank Sharpe]])/3</f>
        <v>578.66666666666663</v>
      </c>
    </row>
    <row r="629" spans="1:48" x14ac:dyDescent="0.3">
      <c r="A629" t="s">
        <v>949</v>
      </c>
      <c r="B629" t="s">
        <v>950</v>
      </c>
      <c r="C629" t="s">
        <v>3120</v>
      </c>
      <c r="D629" t="s">
        <v>54</v>
      </c>
      <c r="E629">
        <v>15079.90268816</v>
      </c>
      <c r="F629">
        <v>182.8</v>
      </c>
      <c r="G629">
        <v>-27.784122747969899</v>
      </c>
      <c r="H629">
        <f>(Table2[[#This Row],[1Y Return vs Nifty]]-AVERAGE(Table2[1Y Return vs Nifty]))/_xlfn.STDEV.P(Table2[1Y Return vs Nifty])</f>
        <v>-0.88137293948504636</v>
      </c>
      <c r="I629">
        <v>-5.64985749941546</v>
      </c>
      <c r="J629">
        <f>(Table2[[#This Row],[1M Return vs Nifty]]-AVERAGE(Table2[1M Return vs Nifty]))/_xlfn.STDEV.P(Table2[1M Return vs Nifty])</f>
        <v>-0.46915460612223092</v>
      </c>
      <c r="K629">
        <v>-28.856131875162699</v>
      </c>
      <c r="L629">
        <f>(Table2[[#This Row],[6M Return vs Nifty]]-AVERAGE(Table2[6M Return vs Nifty]))/_xlfn.STDEV.P(Table2[6M Return vs Nifty])</f>
        <v>-1.1463028760832537</v>
      </c>
      <c r="M629">
        <v>-4.4742823266706599</v>
      </c>
      <c r="N629">
        <f>(Table2[[#This Row],[1W Return vs Nifty]]-AVERAGE(Table2[1W Return vs Nifty]))/_xlfn.STDEV.P(Table2[1W Return vs Nifty])</f>
        <v>-5.947633317746643E-2</v>
      </c>
      <c r="O629">
        <v>197.34</v>
      </c>
      <c r="P629">
        <v>203.866530687167</v>
      </c>
      <c r="Q629">
        <v>209.48263678096501</v>
      </c>
      <c r="R629">
        <v>14.3585391002826</v>
      </c>
      <c r="S629" s="1">
        <f>(Table2[[#This Row],[Close Price]]-Table2[[#This Row],[20D EMA]])/Table2[[#This Row],[20D EMA]]</f>
        <v>-7.3679943245160598E-2</v>
      </c>
      <c r="T629" s="1">
        <f>(Table2[[#This Row],[Close Price]]-Table2[[#This Row],[50D EMA]])/Table2[[#This Row],[50D EMA]]</f>
        <v>-0.10333491532993987</v>
      </c>
      <c r="U629" s="1">
        <f>(Table2[[#This Row],[Close Price]]-Table2[[#This Row],[200D EMA]])/Table2[[#This Row],[200D EMA]]</f>
        <v>-0.12737397805845052</v>
      </c>
      <c r="V629">
        <v>0.32830451181534598</v>
      </c>
      <c r="W629">
        <v>181.46</v>
      </c>
      <c r="X629">
        <v>186.24</v>
      </c>
      <c r="Y629">
        <v>181.46</v>
      </c>
      <c r="Z629">
        <v>196.24</v>
      </c>
      <c r="AA629">
        <v>181.46</v>
      </c>
      <c r="AB629">
        <v>208</v>
      </c>
      <c r="AC629" s="1">
        <f>(Table2[[#This Row],[Close Price]]/Table2[[#This Row],[Day Low]])-1</f>
        <v>7.3845475586906684E-3</v>
      </c>
      <c r="AD629" s="1">
        <f>(Table2[[#This Row],[Day High]]/Table2[[#This Row],[Close Price]])-1</f>
        <v>1.8818380743982566E-2</v>
      </c>
      <c r="AE629" s="1">
        <f>(Table2[[#This Row],[Close Price]]/Table2[[#This Row],[Current Week Low]])-1</f>
        <v>7.3845475586906684E-3</v>
      </c>
      <c r="AF629" s="1">
        <f>(Table2[[#This Row],[Current Week High]]/Table2[[#This Row],[Close Price]])-1</f>
        <v>7.3522975929978029E-2</v>
      </c>
      <c r="AG629" s="1">
        <f>(Table2[[#This Row],[Close Price]]/Table2[[#This Row],[Current Month Low]])-1</f>
        <v>7.3845475586906684E-3</v>
      </c>
      <c r="AH629" s="1">
        <f>(Table2[[#This Row],[Current Month High]]/Table2[[#This Row],[Close Price]])-1</f>
        <v>0.13785557986870889</v>
      </c>
      <c r="AI629">
        <v>58.233041575492301</v>
      </c>
      <c r="AJ629">
        <v>0.73845475586906595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-0.16</v>
      </c>
      <c r="AM629" t="s">
        <v>3165</v>
      </c>
      <c r="AN629">
        <v>-7.54</v>
      </c>
      <c r="AO629" t="s">
        <v>3165</v>
      </c>
      <c r="AP629">
        <v>2.3307000837619999E-2</v>
      </c>
      <c r="AQ629">
        <f>(Table2[[#This Row],[Sharpe Ratio]]-AVERAGE(Table2[Sharpe Ratio]))/_xlfn.STDEV.P(Table2[Sharpe Ratio])</f>
        <v>-0.43874395020962104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614</v>
      </c>
      <c r="AT629">
        <f>_xlfn.RANK.AVG(Table2[[#This Row],[6M Return vs Nifty Z-Score]],Table2[6M Return vs Nifty Z-Score])</f>
        <v>672</v>
      </c>
      <c r="AU629">
        <f>_xlfn.RANK.AVG(Table2[[#This Row],[Sharpe Ratio Z-Score]],Table2[Sharpe Ratio Z-Score])</f>
        <v>453</v>
      </c>
      <c r="AV629">
        <f>(Table2[[#This Row],[Rank 1Y]]+Table2[[#This Row],[Rank 6M]]+Table2[[#This Row],[Rank Sharpe]])/3</f>
        <v>579.66666666666663</v>
      </c>
    </row>
    <row r="630" spans="1:48" x14ac:dyDescent="0.3">
      <c r="A630" t="s">
        <v>93</v>
      </c>
      <c r="B630" t="s">
        <v>94</v>
      </c>
      <c r="C630" t="s">
        <v>3129</v>
      </c>
      <c r="D630" t="s">
        <v>95</v>
      </c>
      <c r="E630">
        <v>286623.20181648998</v>
      </c>
      <c r="F630">
        <v>2989.7</v>
      </c>
      <c r="G630">
        <v>-29.407678827412902</v>
      </c>
      <c r="H630">
        <f>(Table2[[#This Row],[1Y Return vs Nifty]]-AVERAGE(Table2[1Y Return vs Nifty]))/_xlfn.STDEV.P(Table2[1Y Return vs Nifty])</f>
        <v>-0.90916471026541879</v>
      </c>
      <c r="I630">
        <v>-3.3621373864275599</v>
      </c>
      <c r="J630">
        <f>(Table2[[#This Row],[1M Return vs Nifty]]-AVERAGE(Table2[1M Return vs Nifty]))/_xlfn.STDEV.P(Table2[1M Return vs Nifty])</f>
        <v>-0.20599746840905728</v>
      </c>
      <c r="K630">
        <v>-5.2499327929600001</v>
      </c>
      <c r="L630">
        <f>(Table2[[#This Row],[6M Return vs Nifty]]-AVERAGE(Table2[6M Return vs Nifty]))/_xlfn.STDEV.P(Table2[6M Return vs Nifty])</f>
        <v>-0.33385270993401805</v>
      </c>
      <c r="M630">
        <v>-0.48067464031003299</v>
      </c>
      <c r="N630">
        <f>(Table2[[#This Row],[1W Return vs Nifty]]-AVERAGE(Table2[1W Return vs Nifty]))/_xlfn.STDEV.P(Table2[1W Return vs Nifty])</f>
        <v>0.72695913280708779</v>
      </c>
      <c r="O630">
        <v>3093.07</v>
      </c>
      <c r="P630">
        <v>3121.4202313862502</v>
      </c>
      <c r="Q630">
        <v>3058.15900164502</v>
      </c>
      <c r="R630">
        <v>32.186251003629998</v>
      </c>
      <c r="S630" s="1">
        <f>(Table2[[#This Row],[Close Price]]-Table2[[#This Row],[20D EMA]])/Table2[[#This Row],[20D EMA]]</f>
        <v>-3.3419870872628273E-2</v>
      </c>
      <c r="T630" s="1">
        <f>(Table2[[#This Row],[Close Price]]-Table2[[#This Row],[50D EMA]])/Table2[[#This Row],[50D EMA]]</f>
        <v>-4.2198813880229211E-2</v>
      </c>
      <c r="U630" s="1">
        <f>(Table2[[#This Row],[Close Price]]-Table2[[#This Row],[200D EMA]])/Table2[[#This Row],[200D EMA]]</f>
        <v>-2.2385690740146368E-2</v>
      </c>
      <c r="V630">
        <v>0.747403450494733</v>
      </c>
      <c r="W630">
        <v>2972.05</v>
      </c>
      <c r="X630">
        <v>3026.5</v>
      </c>
      <c r="Y630">
        <v>2972.05</v>
      </c>
      <c r="Z630">
        <v>3057.95</v>
      </c>
      <c r="AA630">
        <v>2972.05</v>
      </c>
      <c r="AB630">
        <v>3328.95</v>
      </c>
      <c r="AC630" s="1">
        <f>(Table2[[#This Row],[Close Price]]/Table2[[#This Row],[Day Low]])-1</f>
        <v>5.9386618663883617E-3</v>
      </c>
      <c r="AD630" s="1">
        <f>(Table2[[#This Row],[Day High]]/Table2[[#This Row],[Close Price]])-1</f>
        <v>1.2308927317122187E-2</v>
      </c>
      <c r="AE630" s="1">
        <f>(Table2[[#This Row],[Close Price]]/Table2[[#This Row],[Current Week Low]])-1</f>
        <v>5.9386618663883617E-3</v>
      </c>
      <c r="AF630" s="1">
        <f>(Table2[[#This Row],[Current Week High]]/Table2[[#This Row],[Close Price]])-1</f>
        <v>2.2828377429173541E-2</v>
      </c>
      <c r="AG630" s="1">
        <f>(Table2[[#This Row],[Close Price]]/Table2[[#This Row],[Current Month Low]])-1</f>
        <v>5.9386618663883617E-3</v>
      </c>
      <c r="AH630" s="1">
        <f>(Table2[[#This Row],[Current Month High]]/Table2[[#This Row],[Close Price]])-1</f>
        <v>0.11347292370471962</v>
      </c>
      <c r="AI630">
        <v>14.4914205438672</v>
      </c>
      <c r="AJ630">
        <v>11.969589153964201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-0.01</v>
      </c>
      <c r="AM630" t="s">
        <v>3165</v>
      </c>
      <c r="AN630">
        <v>-2.37</v>
      </c>
      <c r="AO630" t="s">
        <v>3165</v>
      </c>
      <c r="AP630">
        <v>-6.4083223289308003E-2</v>
      </c>
      <c r="AQ630">
        <f>(Table2[[#This Row],[Sharpe Ratio]]-AVERAGE(Table2[Sharpe Ratio]))/_xlfn.STDEV.P(Table2[Sharpe Ratio])</f>
        <v>-1.4669385000973629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633</v>
      </c>
      <c r="AT630">
        <f>_xlfn.RANK.AVG(Table2[[#This Row],[6M Return vs Nifty Z-Score]],Table2[6M Return vs Nifty Z-Score])</f>
        <v>431</v>
      </c>
      <c r="AU630">
        <f>_xlfn.RANK.AVG(Table2[[#This Row],[Sharpe Ratio Z-Score]],Table2[Sharpe Ratio Z-Score])</f>
        <v>687</v>
      </c>
      <c r="AV630">
        <f>(Table2[[#This Row],[Rank 1Y]]+Table2[[#This Row],[Rank 6M]]+Table2[[#This Row],[Rank Sharpe]])/3</f>
        <v>583.66666666666663</v>
      </c>
    </row>
    <row r="631" spans="1:48" x14ac:dyDescent="0.3">
      <c r="A631" t="s">
        <v>376</v>
      </c>
      <c r="B631" t="s">
        <v>377</v>
      </c>
      <c r="C631" t="s">
        <v>3129</v>
      </c>
      <c r="D631" t="s">
        <v>95</v>
      </c>
      <c r="E631">
        <v>62323.45677954</v>
      </c>
      <c r="F631">
        <v>534.6</v>
      </c>
      <c r="G631">
        <v>-33.021368048308297</v>
      </c>
      <c r="H631">
        <f>(Table2[[#This Row],[1Y Return vs Nifty]]-AVERAGE(Table2[1Y Return vs Nifty]))/_xlfn.STDEV.P(Table2[1Y Return vs Nifty])</f>
        <v>-0.97102325877523255</v>
      </c>
      <c r="I631">
        <v>-7.7888264244263397</v>
      </c>
      <c r="J631">
        <f>(Table2[[#This Row],[1M Return vs Nifty]]-AVERAGE(Table2[1M Return vs Nifty]))/_xlfn.STDEV.P(Table2[1M Return vs Nifty])</f>
        <v>-0.7152008496148955</v>
      </c>
      <c r="K631">
        <v>-3.6639703042462299</v>
      </c>
      <c r="L631">
        <f>(Table2[[#This Row],[6M Return vs Nifty]]-AVERAGE(Table2[6M Return vs Nifty]))/_xlfn.STDEV.P(Table2[6M Return vs Nifty])</f>
        <v>-0.27926893374137379</v>
      </c>
      <c r="M631">
        <v>-5.3371546480376599</v>
      </c>
      <c r="N631">
        <f>(Table2[[#This Row],[1W Return vs Nifty]]-AVERAGE(Table2[1W Return vs Nifty]))/_xlfn.STDEV.P(Table2[1W Return vs Nifty])</f>
        <v>-0.22939622752688676</v>
      </c>
      <c r="O631">
        <v>571.66999999999996</v>
      </c>
      <c r="P631">
        <v>574.68264960827503</v>
      </c>
      <c r="Q631">
        <v>554.965507041661</v>
      </c>
      <c r="R631">
        <v>17.4339020032963</v>
      </c>
      <c r="S631" s="1">
        <f>(Table2[[#This Row],[Close Price]]-Table2[[#This Row],[20D EMA]])/Table2[[#This Row],[20D EMA]]</f>
        <v>-6.4845102944006056E-2</v>
      </c>
      <c r="T631" s="1">
        <f>(Table2[[#This Row],[Close Price]]-Table2[[#This Row],[50D EMA]])/Table2[[#This Row],[50D EMA]]</f>
        <v>-6.9747450415628215E-2</v>
      </c>
      <c r="U631" s="1">
        <f>(Table2[[#This Row],[Close Price]]-Table2[[#This Row],[200D EMA]])/Table2[[#This Row],[200D EMA]]</f>
        <v>-3.669688797457487E-2</v>
      </c>
      <c r="V631">
        <v>0.57145510922284704</v>
      </c>
      <c r="W631">
        <v>530.4</v>
      </c>
      <c r="X631">
        <v>540.54999999999995</v>
      </c>
      <c r="Y631">
        <v>530.4</v>
      </c>
      <c r="Z631">
        <v>565.45000000000005</v>
      </c>
      <c r="AA631">
        <v>530.4</v>
      </c>
      <c r="AB631">
        <v>624</v>
      </c>
      <c r="AC631" s="1">
        <f>(Table2[[#This Row],[Close Price]]/Table2[[#This Row],[Day Low]])-1</f>
        <v>7.9185520361992889E-3</v>
      </c>
      <c r="AD631" s="1">
        <f>(Table2[[#This Row],[Day High]]/Table2[[#This Row],[Close Price]])-1</f>
        <v>1.1129816685372163E-2</v>
      </c>
      <c r="AE631" s="1">
        <f>(Table2[[#This Row],[Close Price]]/Table2[[#This Row],[Current Week Low]])-1</f>
        <v>7.9185520361992889E-3</v>
      </c>
      <c r="AF631" s="1">
        <f>(Table2[[#This Row],[Current Week High]]/Table2[[#This Row],[Close Price]])-1</f>
        <v>5.7706696595585472E-2</v>
      </c>
      <c r="AG631" s="1">
        <f>(Table2[[#This Row],[Close Price]]/Table2[[#This Row],[Current Month Low]])-1</f>
        <v>7.9185520361992889E-3</v>
      </c>
      <c r="AH631" s="1">
        <f>(Table2[[#This Row],[Current Month High]]/Table2[[#This Row],[Close Price]])-1</f>
        <v>0.16722783389450058</v>
      </c>
      <c r="AI631">
        <v>17.751589973812099</v>
      </c>
      <c r="AJ631">
        <v>21.7767653758542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0.01</v>
      </c>
      <c r="AM631" t="s">
        <v>3166</v>
      </c>
      <c r="AN631">
        <v>-5.86</v>
      </c>
      <c r="AO631" t="s">
        <v>3165</v>
      </c>
      <c r="AP631">
        <v>-7.7567127696901994E-2</v>
      </c>
      <c r="AQ631">
        <f>(Table2[[#This Row],[Sharpe Ratio]]-AVERAGE(Table2[Sharpe Ratio]))/_xlfn.STDEV.P(Table2[Sharpe Ratio])</f>
        <v>-1.6255841285026509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650</v>
      </c>
      <c r="AT631">
        <f>_xlfn.RANK.AVG(Table2[[#This Row],[6M Return vs Nifty Z-Score]],Table2[6M Return vs Nifty Z-Score])</f>
        <v>414</v>
      </c>
      <c r="AU631">
        <f>_xlfn.RANK.AVG(Table2[[#This Row],[Sharpe Ratio Z-Score]],Table2[Sharpe Ratio Z-Score])</f>
        <v>693</v>
      </c>
      <c r="AV631">
        <f>(Table2[[#This Row],[Rank 1Y]]+Table2[[#This Row],[Rank 6M]]+Table2[[#This Row],[Rank Sharpe]])/3</f>
        <v>585.66666666666663</v>
      </c>
    </row>
    <row r="632" spans="1:48" x14ac:dyDescent="0.3">
      <c r="A632" t="s">
        <v>1744</v>
      </c>
      <c r="B632" t="s">
        <v>1745</v>
      </c>
      <c r="C632" t="s">
        <v>3124</v>
      </c>
      <c r="D632" t="s">
        <v>51</v>
      </c>
      <c r="E632">
        <v>4454.8887000000004</v>
      </c>
      <c r="F632">
        <v>488.1</v>
      </c>
      <c r="G632">
        <v>-25.9335984867873</v>
      </c>
      <c r="H632">
        <f>(Table2[[#This Row],[1Y Return vs Nifty]]-AVERAGE(Table2[1Y Return vs Nifty]))/_xlfn.STDEV.P(Table2[1Y Return vs Nifty])</f>
        <v>-0.84969596402267178</v>
      </c>
      <c r="I632">
        <v>-0.26908512663612499</v>
      </c>
      <c r="J632">
        <f>(Table2[[#This Row],[1M Return vs Nifty]]-AVERAGE(Table2[1M Return vs Nifty]))/_xlfn.STDEV.P(Table2[1M Return vs Nifty])</f>
        <v>0.14979727014438335</v>
      </c>
      <c r="K632">
        <v>-11.593820376084199</v>
      </c>
      <c r="L632">
        <f>(Table2[[#This Row],[6M Return vs Nifty]]-AVERAGE(Table2[6M Return vs Nifty]))/_xlfn.STDEV.P(Table2[6M Return vs Nifty])</f>
        <v>-0.55218910974973956</v>
      </c>
      <c r="M632">
        <v>-1.29307195648746</v>
      </c>
      <c r="N632">
        <f>(Table2[[#This Row],[1W Return vs Nifty]]-AVERAGE(Table2[1W Return vs Nifty]))/_xlfn.STDEV.P(Table2[1W Return vs Nifty])</f>
        <v>0.56697895646312058</v>
      </c>
      <c r="O632">
        <v>507.81</v>
      </c>
      <c r="P632">
        <v>519.04518510998298</v>
      </c>
      <c r="Q632">
        <v>512.93785866785095</v>
      </c>
      <c r="R632">
        <v>14.7477042442867</v>
      </c>
      <c r="S632" s="1">
        <f>(Table2[[#This Row],[Close Price]]-Table2[[#This Row],[20D EMA]])/Table2[[#This Row],[20D EMA]]</f>
        <v>-3.881372954451464E-2</v>
      </c>
      <c r="T632" s="1">
        <f>(Table2[[#This Row],[Close Price]]-Table2[[#This Row],[50D EMA]])/Table2[[#This Row],[50D EMA]]</f>
        <v>-5.9619443543100843E-2</v>
      </c>
      <c r="U632" s="1">
        <f>(Table2[[#This Row],[Close Price]]-Table2[[#This Row],[200D EMA]])/Table2[[#This Row],[200D EMA]]</f>
        <v>-4.8422744096833163E-2</v>
      </c>
      <c r="V632">
        <v>0.33606357693553501</v>
      </c>
      <c r="W632">
        <v>475</v>
      </c>
      <c r="X632">
        <v>492</v>
      </c>
      <c r="Y632">
        <v>475</v>
      </c>
      <c r="Z632">
        <v>501.85</v>
      </c>
      <c r="AA632">
        <v>475</v>
      </c>
      <c r="AB632">
        <v>529</v>
      </c>
      <c r="AC632" s="1">
        <f>(Table2[[#This Row],[Close Price]]/Table2[[#This Row],[Day Low]])-1</f>
        <v>2.7578947368421147E-2</v>
      </c>
      <c r="AD632" s="1">
        <f>(Table2[[#This Row],[Day High]]/Table2[[#This Row],[Close Price]])-1</f>
        <v>7.9901659496004473E-3</v>
      </c>
      <c r="AE632" s="1">
        <f>(Table2[[#This Row],[Close Price]]/Table2[[#This Row],[Current Week Low]])-1</f>
        <v>2.7578947368421147E-2</v>
      </c>
      <c r="AF632" s="1">
        <f>(Table2[[#This Row],[Current Week High]]/Table2[[#This Row],[Close Price]])-1</f>
        <v>2.8170456873591432E-2</v>
      </c>
      <c r="AG632" s="1">
        <f>(Table2[[#This Row],[Close Price]]/Table2[[#This Row],[Current Month Low]])-1</f>
        <v>2.7578947368421147E-2</v>
      </c>
      <c r="AH632" s="1">
        <f>(Table2[[#This Row],[Current Month High]]/Table2[[#This Row],[Close Price]])-1</f>
        <v>8.3794304445810264E-2</v>
      </c>
      <c r="AI632">
        <v>30.096291743495101</v>
      </c>
      <c r="AJ632">
        <v>13.235123535552701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-0.06</v>
      </c>
      <c r="AM632" t="s">
        <v>3165</v>
      </c>
      <c r="AN632">
        <v>-4.18</v>
      </c>
      <c r="AO632" t="s">
        <v>3165</v>
      </c>
      <c r="AP632">
        <v>-4.1977723034884E-2</v>
      </c>
      <c r="AQ632">
        <f>(Table2[[#This Row],[Sharpe Ratio]]-AVERAGE(Table2[Sharpe Ratio]))/_xlfn.STDEV.P(Table2[Sharpe Ratio])</f>
        <v>-1.2068550055050045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606</v>
      </c>
      <c r="AT632">
        <f>_xlfn.RANK.AVG(Table2[[#This Row],[6M Return vs Nifty Z-Score]],Table2[6M Return vs Nifty Z-Score])</f>
        <v>503</v>
      </c>
      <c r="AU632">
        <f>_xlfn.RANK.AVG(Table2[[#This Row],[Sharpe Ratio Z-Score]],Table2[Sharpe Ratio Z-Score])</f>
        <v>649</v>
      </c>
      <c r="AV632">
        <f>(Table2[[#This Row],[Rank 1Y]]+Table2[[#This Row],[Rank 6M]]+Table2[[#This Row],[Rank Sharpe]])/3</f>
        <v>586</v>
      </c>
    </row>
    <row r="633" spans="1:48" x14ac:dyDescent="0.3">
      <c r="A633" t="s">
        <v>496</v>
      </c>
      <c r="B633" t="s">
        <v>497</v>
      </c>
      <c r="C633" t="s">
        <v>3119</v>
      </c>
      <c r="D633" t="s">
        <v>21</v>
      </c>
      <c r="E633">
        <v>42191.555462650002</v>
      </c>
      <c r="F633">
        <v>1040.05</v>
      </c>
      <c r="G633">
        <v>-47.516913503885299</v>
      </c>
      <c r="H633">
        <f>(Table2[[#This Row],[1Y Return vs Nifty]]-AVERAGE(Table2[1Y Return vs Nifty]))/_xlfn.STDEV.P(Table2[1Y Return vs Nifty])</f>
        <v>-1.219155665002972</v>
      </c>
      <c r="I633">
        <v>-3.40704336385829</v>
      </c>
      <c r="J633">
        <f>(Table2[[#This Row],[1M Return vs Nifty]]-AVERAGE(Table2[1M Return vs Nifty]))/_xlfn.STDEV.P(Table2[1M Return vs Nifty])</f>
        <v>-0.21116301659818831</v>
      </c>
      <c r="K633">
        <v>-13.1601552125599</v>
      </c>
      <c r="L633">
        <f>(Table2[[#This Row],[6M Return vs Nifty]]-AVERAGE(Table2[6M Return vs Nifty]))/_xlfn.STDEV.P(Table2[6M Return vs Nifty])</f>
        <v>-0.6060973646834803</v>
      </c>
      <c r="M633">
        <v>-0.69994247933445397</v>
      </c>
      <c r="N633">
        <f>(Table2[[#This Row],[1W Return vs Nifty]]-AVERAGE(Table2[1W Return vs Nifty]))/_xlfn.STDEV.P(Table2[1W Return vs Nifty])</f>
        <v>0.68378012808222932</v>
      </c>
      <c r="O633">
        <v>1058.6199999999999</v>
      </c>
      <c r="P633">
        <v>1057.1743339991899</v>
      </c>
      <c r="Q633">
        <v>1078.4304534097801</v>
      </c>
      <c r="R633">
        <v>42.167551503492</v>
      </c>
      <c r="S633" s="1">
        <f>(Table2[[#This Row],[Close Price]]-Table2[[#This Row],[20D EMA]])/Table2[[#This Row],[20D EMA]]</f>
        <v>-1.7541705238895863E-2</v>
      </c>
      <c r="T633" s="1">
        <f>(Table2[[#This Row],[Close Price]]-Table2[[#This Row],[50D EMA]])/Table2[[#This Row],[50D EMA]]</f>
        <v>-1.6198212015240885E-2</v>
      </c>
      <c r="U633" s="1">
        <f>(Table2[[#This Row],[Close Price]]-Table2[[#This Row],[200D EMA]])/Table2[[#This Row],[200D EMA]]</f>
        <v>-3.558917803964904E-2</v>
      </c>
      <c r="V633">
        <v>0.43079119715921999</v>
      </c>
      <c r="W633">
        <v>1014.05</v>
      </c>
      <c r="X633">
        <v>1056.9000000000001</v>
      </c>
      <c r="Y633">
        <v>1014.05</v>
      </c>
      <c r="Z633">
        <v>1074.95</v>
      </c>
      <c r="AA633">
        <v>1014.05</v>
      </c>
      <c r="AB633">
        <v>1112</v>
      </c>
      <c r="AC633" s="1">
        <f>(Table2[[#This Row],[Close Price]]/Table2[[#This Row],[Day Low]])-1</f>
        <v>2.5639761352990398E-2</v>
      </c>
      <c r="AD633" s="1">
        <f>(Table2[[#This Row],[Day High]]/Table2[[#This Row],[Close Price]])-1</f>
        <v>1.6201144175761018E-2</v>
      </c>
      <c r="AE633" s="1">
        <f>(Table2[[#This Row],[Close Price]]/Table2[[#This Row],[Current Week Low]])-1</f>
        <v>2.5639761352990398E-2</v>
      </c>
      <c r="AF633" s="1">
        <f>(Table2[[#This Row],[Current Week High]]/Table2[[#This Row],[Close Price]])-1</f>
        <v>3.3556079034661845E-2</v>
      </c>
      <c r="AG633" s="1">
        <f>(Table2[[#This Row],[Close Price]]/Table2[[#This Row],[Current Month Low]])-1</f>
        <v>2.5639761352990398E-2</v>
      </c>
      <c r="AH633" s="1">
        <f>(Table2[[#This Row],[Current Month High]]/Table2[[#This Row],[Close Price]])-1</f>
        <v>6.917936637661648E-2</v>
      </c>
      <c r="AI633">
        <v>34.6089130330272</v>
      </c>
      <c r="AJ633">
        <v>7.2105968456860099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-0.03</v>
      </c>
      <c r="AM633" t="s">
        <v>3165</v>
      </c>
      <c r="AN633">
        <v>1.38</v>
      </c>
      <c r="AO633" t="s">
        <v>3166</v>
      </c>
      <c r="AQ633">
        <f>(Table2[[#This Row],[Sharpe Ratio]]-AVERAGE(Table2[Sharpe Ratio]))/_xlfn.STDEV.P(Table2[Sharpe Ratio])</f>
        <v>-0.71296376684109852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702</v>
      </c>
      <c r="AT633">
        <f>_xlfn.RANK.AVG(Table2[[#This Row],[6M Return vs Nifty Z-Score]],Table2[6M Return vs Nifty Z-Score])</f>
        <v>527</v>
      </c>
      <c r="AU633">
        <f>_xlfn.RANK.AVG(Table2[[#This Row],[Sharpe Ratio Z-Score]],Table2[Sharpe Ratio Z-Score])</f>
        <v>533.5</v>
      </c>
      <c r="AV633">
        <f>(Table2[[#This Row],[Rank 1Y]]+Table2[[#This Row],[Rank 6M]]+Table2[[#This Row],[Rank Sharpe]])/3</f>
        <v>587.5</v>
      </c>
    </row>
    <row r="634" spans="1:48" x14ac:dyDescent="0.3">
      <c r="A634" t="s">
        <v>1029</v>
      </c>
      <c r="B634" t="s">
        <v>1030</v>
      </c>
      <c r="C634" t="s">
        <v>3130</v>
      </c>
      <c r="D634" t="s">
        <v>1031</v>
      </c>
      <c r="E634">
        <v>13120.520275473</v>
      </c>
      <c r="F634">
        <v>167.83</v>
      </c>
      <c r="G634">
        <v>-9.0770475566014692</v>
      </c>
      <c r="H634">
        <f>(Table2[[#This Row],[1Y Return vs Nifty]]-AVERAGE(Table2[1Y Return vs Nifty]))/_xlfn.STDEV.P(Table2[1Y Return vs Nifty])</f>
        <v>-0.56114824735856939</v>
      </c>
      <c r="I634">
        <v>-5.02401024699095</v>
      </c>
      <c r="J634">
        <f>(Table2[[#This Row],[1M Return vs Nifty]]-AVERAGE(Table2[1M Return vs Nifty]))/_xlfn.STDEV.P(Table2[1M Return vs Nifty])</f>
        <v>-0.39716320706136199</v>
      </c>
      <c r="K634">
        <v>-32.2921752287114</v>
      </c>
      <c r="L634">
        <f>(Table2[[#This Row],[6M Return vs Nifty]]-AVERAGE(Table2[6M Return vs Nifty]))/_xlfn.STDEV.P(Table2[6M Return vs Nifty])</f>
        <v>-1.2645605415280599</v>
      </c>
      <c r="M634">
        <v>-4.3285613067154696</v>
      </c>
      <c r="N634">
        <f>(Table2[[#This Row],[1W Return vs Nifty]]-AVERAGE(Table2[1W Return vs Nifty]))/_xlfn.STDEV.P(Table2[1W Return vs Nifty])</f>
        <v>-3.0780430316602353E-2</v>
      </c>
      <c r="O634">
        <v>180.18</v>
      </c>
      <c r="P634">
        <v>188.547370355379</v>
      </c>
      <c r="Q634">
        <v>194.51185486145101</v>
      </c>
      <c r="R634">
        <v>13.563884096535</v>
      </c>
      <c r="S634" s="1">
        <f>(Table2[[#This Row],[Close Price]]-Table2[[#This Row],[20D EMA]])/Table2[[#This Row],[20D EMA]]</f>
        <v>-6.8542568542568502E-2</v>
      </c>
      <c r="T634" s="1">
        <f>(Table2[[#This Row],[Close Price]]-Table2[[#This Row],[50D EMA]])/Table2[[#This Row],[50D EMA]]</f>
        <v>-0.1098788612979876</v>
      </c>
      <c r="U634" s="1">
        <f>(Table2[[#This Row],[Close Price]]-Table2[[#This Row],[200D EMA]])/Table2[[#This Row],[200D EMA]]</f>
        <v>-0.13717341228613669</v>
      </c>
      <c r="V634">
        <v>0.72443521444064296</v>
      </c>
      <c r="W634">
        <v>164.63</v>
      </c>
      <c r="X634">
        <v>171.1</v>
      </c>
      <c r="Y634">
        <v>164.63</v>
      </c>
      <c r="Z634">
        <v>177.3</v>
      </c>
      <c r="AA634">
        <v>164.63</v>
      </c>
      <c r="AB634">
        <v>192.65</v>
      </c>
      <c r="AC634" s="1">
        <f>(Table2[[#This Row],[Close Price]]/Table2[[#This Row],[Day Low]])-1</f>
        <v>1.9437526574743513E-2</v>
      </c>
      <c r="AD634" s="1">
        <f>(Table2[[#This Row],[Day High]]/Table2[[#This Row],[Close Price]])-1</f>
        <v>1.9484001668354844E-2</v>
      </c>
      <c r="AE634" s="1">
        <f>(Table2[[#This Row],[Close Price]]/Table2[[#This Row],[Current Week Low]])-1</f>
        <v>1.9437526574743513E-2</v>
      </c>
      <c r="AF634" s="1">
        <f>(Table2[[#This Row],[Current Week High]]/Table2[[#This Row],[Close Price]])-1</f>
        <v>5.6426145504379521E-2</v>
      </c>
      <c r="AG634" s="1">
        <f>(Table2[[#This Row],[Close Price]]/Table2[[#This Row],[Current Month Low]])-1</f>
        <v>1.9437526574743513E-2</v>
      </c>
      <c r="AH634" s="1">
        <f>(Table2[[#This Row],[Current Month High]]/Table2[[#This Row],[Close Price]])-1</f>
        <v>0.14788774355002077</v>
      </c>
      <c r="AI634">
        <v>41.542036584639199</v>
      </c>
      <c r="AJ634">
        <v>23.223201174743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-0.16</v>
      </c>
      <c r="AM634" t="s">
        <v>3165</v>
      </c>
      <c r="AN634">
        <v>-9.0500000000000007</v>
      </c>
      <c r="AO634" t="s">
        <v>3165</v>
      </c>
      <c r="AP634">
        <v>-1.5870801987510001E-3</v>
      </c>
      <c r="AQ634">
        <f>(Table2[[#This Row],[Sharpe Ratio]]-AVERAGE(Table2[Sharpe Ratio]))/_xlfn.STDEV.P(Table2[Sharpe Ratio])</f>
        <v>-0.73163664732508049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507</v>
      </c>
      <c r="AT634">
        <f>_xlfn.RANK.AVG(Table2[[#This Row],[6M Return vs Nifty Z-Score]],Table2[6M Return vs Nifty Z-Score])</f>
        <v>695</v>
      </c>
      <c r="AU634">
        <f>_xlfn.RANK.AVG(Table2[[#This Row],[Sharpe Ratio Z-Score]],Table2[Sharpe Ratio Z-Score])</f>
        <v>564</v>
      </c>
      <c r="AV634">
        <f>(Table2[[#This Row],[Rank 1Y]]+Table2[[#This Row],[Rank 6M]]+Table2[[#This Row],[Rank Sharpe]])/3</f>
        <v>588.66666666666663</v>
      </c>
    </row>
    <row r="635" spans="1:48" x14ac:dyDescent="0.3">
      <c r="A635" t="s">
        <v>1440</v>
      </c>
      <c r="B635" t="s">
        <v>1441</v>
      </c>
      <c r="C635" t="s">
        <v>3134</v>
      </c>
      <c r="D635" t="s">
        <v>454</v>
      </c>
      <c r="E635">
        <v>7168.5389577599999</v>
      </c>
      <c r="F635">
        <v>259.2</v>
      </c>
      <c r="G635">
        <v>-28.285801503147098</v>
      </c>
      <c r="H635">
        <f>(Table2[[#This Row],[1Y Return vs Nifty]]-AVERAGE(Table2[1Y Return vs Nifty]))/_xlfn.STDEV.P(Table2[1Y Return vs Nifty])</f>
        <v>-0.88996059540023387</v>
      </c>
      <c r="I635">
        <v>-6.5311133214207899</v>
      </c>
      <c r="J635">
        <f>(Table2[[#This Row],[1M Return vs Nifty]]-AVERAGE(Table2[1M Return vs Nifty]))/_xlfn.STDEV.P(Table2[1M Return vs Nifty])</f>
        <v>-0.57052573032374254</v>
      </c>
      <c r="K635">
        <v>-5.3969613183668903</v>
      </c>
      <c r="L635">
        <f>(Table2[[#This Row],[6M Return vs Nifty]]-AVERAGE(Table2[6M Return vs Nifty]))/_xlfn.STDEV.P(Table2[6M Return vs Nifty])</f>
        <v>-0.33891296336488763</v>
      </c>
      <c r="M635">
        <v>-7.53462097045134</v>
      </c>
      <c r="N635">
        <f>(Table2[[#This Row],[1W Return vs Nifty]]-AVERAGE(Table2[1W Return vs Nifty]))/_xlfn.STDEV.P(Table2[1W Return vs Nifty])</f>
        <v>-0.66212913145106855</v>
      </c>
      <c r="O635">
        <v>277.7</v>
      </c>
      <c r="P635">
        <v>280.61514821128401</v>
      </c>
      <c r="Q635">
        <v>270.74630090472903</v>
      </c>
      <c r="R635">
        <v>32.8087855913422</v>
      </c>
      <c r="S635" s="1">
        <f>(Table2[[#This Row],[Close Price]]-Table2[[#This Row],[20D EMA]])/Table2[[#This Row],[20D EMA]]</f>
        <v>-6.6618653222902419E-2</v>
      </c>
      <c r="T635" s="1">
        <f>(Table2[[#This Row],[Close Price]]-Table2[[#This Row],[50D EMA]])/Table2[[#This Row],[50D EMA]]</f>
        <v>-7.6315011316352308E-2</v>
      </c>
      <c r="U635" s="1">
        <f>(Table2[[#This Row],[Close Price]]-Table2[[#This Row],[200D EMA]])/Table2[[#This Row],[200D EMA]]</f>
        <v>-4.2646200026171296E-2</v>
      </c>
      <c r="V635">
        <v>0.34424716744785999</v>
      </c>
      <c r="W635">
        <v>251</v>
      </c>
      <c r="X635">
        <v>263.39999999999998</v>
      </c>
      <c r="Y635">
        <v>251</v>
      </c>
      <c r="Z635">
        <v>281.75</v>
      </c>
      <c r="AA635">
        <v>251</v>
      </c>
      <c r="AB635">
        <v>293.95</v>
      </c>
      <c r="AC635" s="1">
        <f>(Table2[[#This Row],[Close Price]]/Table2[[#This Row],[Day Low]])-1</f>
        <v>3.2669322709163229E-2</v>
      </c>
      <c r="AD635" s="1">
        <f>(Table2[[#This Row],[Day High]]/Table2[[#This Row],[Close Price]])-1</f>
        <v>1.620370370370372E-2</v>
      </c>
      <c r="AE635" s="1">
        <f>(Table2[[#This Row],[Close Price]]/Table2[[#This Row],[Current Week Low]])-1</f>
        <v>3.2669322709163229E-2</v>
      </c>
      <c r="AF635" s="1">
        <f>(Table2[[#This Row],[Current Week High]]/Table2[[#This Row],[Close Price]])-1</f>
        <v>8.6998456790123413E-2</v>
      </c>
      <c r="AG635" s="1">
        <f>(Table2[[#This Row],[Close Price]]/Table2[[#This Row],[Current Month Low]])-1</f>
        <v>3.2669322709163229E-2</v>
      </c>
      <c r="AH635" s="1">
        <f>(Table2[[#This Row],[Current Month High]]/Table2[[#This Row],[Close Price]])-1</f>
        <v>0.13406635802469147</v>
      </c>
      <c r="AI635">
        <v>25.578703703703699</v>
      </c>
      <c r="AJ635">
        <v>17.818181818181799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0.1</v>
      </c>
      <c r="AM635" t="s">
        <v>3166</v>
      </c>
      <c r="AN635">
        <v>-1.44</v>
      </c>
      <c r="AO635" t="s">
        <v>3165</v>
      </c>
      <c r="AP635">
        <v>-0.102476648610351</v>
      </c>
      <c r="AQ635">
        <f>(Table2[[#This Row],[Sharpe Ratio]]-AVERAGE(Table2[Sharpe Ratio]))/_xlfn.STDEV.P(Table2[Sharpe Ratio])</f>
        <v>-1.9186584843519234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621</v>
      </c>
      <c r="AT635">
        <f>_xlfn.RANK.AVG(Table2[[#This Row],[6M Return vs Nifty Z-Score]],Table2[6M Return vs Nifty Z-Score])</f>
        <v>433</v>
      </c>
      <c r="AU635">
        <f>_xlfn.RANK.AVG(Table2[[#This Row],[Sharpe Ratio Z-Score]],Table2[Sharpe Ratio Z-Score])</f>
        <v>717</v>
      </c>
      <c r="AV635">
        <f>(Table2[[#This Row],[Rank 1Y]]+Table2[[#This Row],[Rank 6M]]+Table2[[#This Row],[Rank Sharpe]])/3</f>
        <v>590.33333333333337</v>
      </c>
    </row>
    <row r="636" spans="1:48" x14ac:dyDescent="0.3">
      <c r="A636" t="s">
        <v>2140</v>
      </c>
      <c r="B636" t="s">
        <v>2141</v>
      </c>
      <c r="C636" t="s">
        <v>3124</v>
      </c>
      <c r="D636" t="s">
        <v>176</v>
      </c>
      <c r="E636">
        <v>2766.28092818</v>
      </c>
      <c r="F636">
        <v>176.44</v>
      </c>
      <c r="G636">
        <v>-6.0033601248099897</v>
      </c>
      <c r="H636">
        <f>(Table2[[#This Row],[1Y Return vs Nifty]]-AVERAGE(Table2[1Y Return vs Nifty]))/_xlfn.STDEV.P(Table2[1Y Return vs Nifty])</f>
        <v>-0.50853336226992674</v>
      </c>
      <c r="I636">
        <v>-2.4580098370920598</v>
      </c>
      <c r="J636">
        <f>(Table2[[#This Row],[1M Return vs Nifty]]-AVERAGE(Table2[1M Return vs Nifty]))/_xlfn.STDEV.P(Table2[1M Return vs Nifty])</f>
        <v>-0.10199540248325283</v>
      </c>
      <c r="K636">
        <v>-33.109350331726702</v>
      </c>
      <c r="L636">
        <f>(Table2[[#This Row],[6M Return vs Nifty]]-AVERAGE(Table2[6M Return vs Nifty]))/_xlfn.STDEV.P(Table2[6M Return vs Nifty])</f>
        <v>-1.292685105160938</v>
      </c>
      <c r="M636">
        <v>-1.1601219025888001</v>
      </c>
      <c r="N636">
        <f>(Table2[[#This Row],[1W Return vs Nifty]]-AVERAGE(Table2[1W Return vs Nifty]))/_xlfn.STDEV.P(Table2[1W Return vs Nifty])</f>
        <v>0.5931599551494855</v>
      </c>
      <c r="O636">
        <v>184.12</v>
      </c>
      <c r="P636">
        <v>185.788343061414</v>
      </c>
      <c r="Q636">
        <v>185.740699584602</v>
      </c>
      <c r="R636">
        <v>39.916274599239301</v>
      </c>
      <c r="S636" s="1">
        <f>(Table2[[#This Row],[Close Price]]-Table2[[#This Row],[20D EMA]])/Table2[[#This Row],[20D EMA]]</f>
        <v>-4.1711927004127777E-2</v>
      </c>
      <c r="T636" s="1">
        <f>(Table2[[#This Row],[Close Price]]-Table2[[#This Row],[50D EMA]])/Table2[[#This Row],[50D EMA]]</f>
        <v>-5.031716687587779E-2</v>
      </c>
      <c r="U636" s="1">
        <f>(Table2[[#This Row],[Close Price]]-Table2[[#This Row],[200D EMA]])/Table2[[#This Row],[200D EMA]]</f>
        <v>-5.007356818081584E-2</v>
      </c>
      <c r="V636">
        <v>0.58178575367131202</v>
      </c>
      <c r="W636">
        <v>174</v>
      </c>
      <c r="X636">
        <v>182.99</v>
      </c>
      <c r="Y636">
        <v>174</v>
      </c>
      <c r="Z636">
        <v>199.9</v>
      </c>
      <c r="AA636">
        <v>161.21</v>
      </c>
      <c r="AB636">
        <v>204</v>
      </c>
      <c r="AC636" s="1">
        <f>(Table2[[#This Row],[Close Price]]/Table2[[#This Row],[Day Low]])-1</f>
        <v>1.4022988505747014E-2</v>
      </c>
      <c r="AD636" s="1">
        <f>(Table2[[#This Row],[Day High]]/Table2[[#This Row],[Close Price]])-1</f>
        <v>3.7123101337565245E-2</v>
      </c>
      <c r="AE636" s="1">
        <f>(Table2[[#This Row],[Close Price]]/Table2[[#This Row],[Current Week Low]])-1</f>
        <v>1.4022988505747014E-2</v>
      </c>
      <c r="AF636" s="1">
        <f>(Table2[[#This Row],[Current Week High]]/Table2[[#This Row],[Close Price]])-1</f>
        <v>0.13296304692813421</v>
      </c>
      <c r="AG636" s="1">
        <f>(Table2[[#This Row],[Close Price]]/Table2[[#This Row],[Current Month Low]])-1</f>
        <v>9.4473047577693592E-2</v>
      </c>
      <c r="AH636" s="1">
        <f>(Table2[[#This Row],[Current Month High]]/Table2[[#This Row],[Close Price]])-1</f>
        <v>0.15620040807073221</v>
      </c>
      <c r="AI636">
        <v>60.394468374518198</v>
      </c>
      <c r="AJ636">
        <v>32.661654135338303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-0.11</v>
      </c>
      <c r="AM636" t="s">
        <v>3165</v>
      </c>
      <c r="AN636">
        <v>7.53</v>
      </c>
      <c r="AO636" t="s">
        <v>3166</v>
      </c>
      <c r="AP636">
        <v>-1.2905590176934E-2</v>
      </c>
      <c r="AQ636">
        <f>(Table2[[#This Row],[Sharpe Ratio]]-AVERAGE(Table2[Sharpe Ratio]))/_xlfn.STDEV.P(Table2[Sharpe Ratio])</f>
        <v>-0.86480520695155516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486</v>
      </c>
      <c r="AT636">
        <f>_xlfn.RANK.AVG(Table2[[#This Row],[6M Return vs Nifty Z-Score]],Table2[6M Return vs Nifty Z-Score])</f>
        <v>699</v>
      </c>
      <c r="AU636">
        <f>_xlfn.RANK.AVG(Table2[[#This Row],[Sharpe Ratio Z-Score]],Table2[Sharpe Ratio Z-Score])</f>
        <v>589</v>
      </c>
      <c r="AV636">
        <f>(Table2[[#This Row],[Rank 1Y]]+Table2[[#This Row],[Rank 6M]]+Table2[[#This Row],[Rank Sharpe]])/3</f>
        <v>591.33333333333337</v>
      </c>
    </row>
    <row r="637" spans="1:48" x14ac:dyDescent="0.3">
      <c r="A637" t="s">
        <v>514</v>
      </c>
      <c r="B637" t="s">
        <v>515</v>
      </c>
      <c r="C637" t="s">
        <v>3134</v>
      </c>
      <c r="D637" t="s">
        <v>412</v>
      </c>
      <c r="E637">
        <v>39913.561310174999</v>
      </c>
      <c r="F637">
        <v>531.75</v>
      </c>
      <c r="G637">
        <v>-36.094587485834303</v>
      </c>
      <c r="H637">
        <f>(Table2[[#This Row],[1Y Return vs Nifty]]-AVERAGE(Table2[1Y Return vs Nifty]))/_xlfn.STDEV.P(Table2[1Y Return vs Nifty])</f>
        <v>-1.023630132813615</v>
      </c>
      <c r="I637">
        <v>-4.3669894673657703</v>
      </c>
      <c r="J637">
        <f>(Table2[[#This Row],[1M Return vs Nifty]]-AVERAGE(Table2[1M Return vs Nifty]))/_xlfn.STDEV.P(Table2[1M Return vs Nifty])</f>
        <v>-0.32158590772188</v>
      </c>
      <c r="K637">
        <v>-1.9272725812714899</v>
      </c>
      <c r="L637">
        <f>(Table2[[#This Row],[6M Return vs Nifty]]-AVERAGE(Table2[6M Return vs Nifty]))/_xlfn.STDEV.P(Table2[6M Return vs Nifty])</f>
        <v>-0.21949733100819172</v>
      </c>
      <c r="M637">
        <v>-5.4990908056135801</v>
      </c>
      <c r="N637">
        <f>(Table2[[#This Row],[1W Return vs Nifty]]-AVERAGE(Table2[1W Return vs Nifty]))/_xlfn.STDEV.P(Table2[1W Return vs Nifty])</f>
        <v>-0.26128527310788202</v>
      </c>
      <c r="O637">
        <v>570.25</v>
      </c>
      <c r="P637">
        <v>576.93059735347094</v>
      </c>
      <c r="Q637">
        <v>563.19123180050599</v>
      </c>
      <c r="R637">
        <v>15.6605361935512</v>
      </c>
      <c r="S637" s="1">
        <f>(Table2[[#This Row],[Close Price]]-Table2[[#This Row],[20D EMA]])/Table2[[#This Row],[20D EMA]]</f>
        <v>-6.7514248136782112E-2</v>
      </c>
      <c r="T637" s="1">
        <f>(Table2[[#This Row],[Close Price]]-Table2[[#This Row],[50D EMA]])/Table2[[#This Row],[50D EMA]]</f>
        <v>-7.8312014583254846E-2</v>
      </c>
      <c r="U637" s="1">
        <f>(Table2[[#This Row],[Close Price]]-Table2[[#This Row],[200D EMA]])/Table2[[#This Row],[200D EMA]]</f>
        <v>-5.5826919925562914E-2</v>
      </c>
      <c r="V637">
        <v>0.61451703052212903</v>
      </c>
      <c r="W637">
        <v>521.1</v>
      </c>
      <c r="X637">
        <v>538.75</v>
      </c>
      <c r="Y637">
        <v>521.1</v>
      </c>
      <c r="Z637">
        <v>563.35</v>
      </c>
      <c r="AA637">
        <v>521.1</v>
      </c>
      <c r="AB637">
        <v>625</v>
      </c>
      <c r="AC637" s="1">
        <f>(Table2[[#This Row],[Close Price]]/Table2[[#This Row],[Day Low]])-1</f>
        <v>2.0437535981577382E-2</v>
      </c>
      <c r="AD637" s="1">
        <f>(Table2[[#This Row],[Day High]]/Table2[[#This Row],[Close Price]])-1</f>
        <v>1.3164080865068151E-2</v>
      </c>
      <c r="AE637" s="1">
        <f>(Table2[[#This Row],[Close Price]]/Table2[[#This Row],[Current Week Low]])-1</f>
        <v>2.0437535981577382E-2</v>
      </c>
      <c r="AF637" s="1">
        <f>(Table2[[#This Row],[Current Week High]]/Table2[[#This Row],[Close Price]])-1</f>
        <v>5.9426422190879125E-2</v>
      </c>
      <c r="AG637" s="1">
        <f>(Table2[[#This Row],[Close Price]]/Table2[[#This Row],[Current Month Low]])-1</f>
        <v>2.0437535981577382E-2</v>
      </c>
      <c r="AH637" s="1">
        <f>(Table2[[#This Row],[Current Month High]]/Table2[[#This Row],[Close Price]])-1</f>
        <v>0.17536436295251523</v>
      </c>
      <c r="AI637">
        <v>17.536436295251502</v>
      </c>
      <c r="AJ637">
        <v>18.747208575256799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0.03</v>
      </c>
      <c r="AM637" t="s">
        <v>3166</v>
      </c>
      <c r="AN637">
        <v>-8.3699999999999992</v>
      </c>
      <c r="AO637" t="s">
        <v>3165</v>
      </c>
      <c r="AP637">
        <v>-0.113848095614637</v>
      </c>
      <c r="AQ637">
        <f>(Table2[[#This Row],[Sharpe Ratio]]-AVERAGE(Table2[Sharpe Ratio]))/_xlfn.STDEV.P(Table2[Sharpe Ratio])</f>
        <v>-2.0524498775077791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660</v>
      </c>
      <c r="AT637">
        <f>_xlfn.RANK.AVG(Table2[[#This Row],[6M Return vs Nifty Z-Score]],Table2[6M Return vs Nifty Z-Score])</f>
        <v>395</v>
      </c>
      <c r="AU637">
        <f>_xlfn.RANK.AVG(Table2[[#This Row],[Sharpe Ratio Z-Score]],Table2[Sharpe Ratio Z-Score])</f>
        <v>721</v>
      </c>
      <c r="AV637">
        <f>(Table2[[#This Row],[Rank 1Y]]+Table2[[#This Row],[Rank 6M]]+Table2[[#This Row],[Rank Sharpe]])/3</f>
        <v>592</v>
      </c>
    </row>
    <row r="638" spans="1:48" x14ac:dyDescent="0.3">
      <c r="A638" t="s">
        <v>358</v>
      </c>
      <c r="B638" t="s">
        <v>359</v>
      </c>
      <c r="C638" t="s">
        <v>3132</v>
      </c>
      <c r="D638" t="s">
        <v>120</v>
      </c>
      <c r="E638">
        <v>66292</v>
      </c>
      <c r="F638">
        <v>828.65</v>
      </c>
      <c r="G638">
        <v>-2.3440731706406699</v>
      </c>
      <c r="H638">
        <f>(Table2[[#This Row],[1Y Return vs Nifty]]-AVERAGE(Table2[1Y Return vs Nifty]))/_xlfn.STDEV.P(Table2[1Y Return vs Nifty])</f>
        <v>-0.44589427912549279</v>
      </c>
      <c r="I638">
        <v>-1.4702718582641301</v>
      </c>
      <c r="J638">
        <f>(Table2[[#This Row],[1M Return vs Nifty]]-AVERAGE(Table2[1M Return vs Nifty]))/_xlfn.STDEV.P(Table2[1M Return vs Nifty])</f>
        <v>1.1624396478722763E-2</v>
      </c>
      <c r="K638">
        <v>-27.707151374301301</v>
      </c>
      <c r="L638">
        <f>(Table2[[#This Row],[6M Return vs Nifty]]-AVERAGE(Table2[6M Return vs Nifty]))/_xlfn.STDEV.P(Table2[6M Return vs Nifty])</f>
        <v>-1.1067586277450765</v>
      </c>
      <c r="M638">
        <v>-4.8357643910631198</v>
      </c>
      <c r="N638">
        <f>(Table2[[#This Row],[1W Return vs Nifty]]-AVERAGE(Table2[1W Return vs Nifty]))/_xlfn.STDEV.P(Table2[1W Return vs Nifty])</f>
        <v>-0.13066067026857645</v>
      </c>
      <c r="O638">
        <v>879.44</v>
      </c>
      <c r="P638">
        <v>908.00812526727202</v>
      </c>
      <c r="Q638">
        <v>917.47632172521105</v>
      </c>
      <c r="R638">
        <v>23.966755116800002</v>
      </c>
      <c r="S638" s="1">
        <f>(Table2[[#This Row],[Close Price]]-Table2[[#This Row],[20D EMA]])/Table2[[#This Row],[20D EMA]]</f>
        <v>-5.7752660784135441E-2</v>
      </c>
      <c r="T638" s="1">
        <f>(Table2[[#This Row],[Close Price]]-Table2[[#This Row],[50D EMA]])/Table2[[#This Row],[50D EMA]]</f>
        <v>-8.7398034289520254E-2</v>
      </c>
      <c r="U638" s="1">
        <f>(Table2[[#This Row],[Close Price]]-Table2[[#This Row],[200D EMA]])/Table2[[#This Row],[200D EMA]]</f>
        <v>-9.6815928239088689E-2</v>
      </c>
      <c r="V638">
        <v>0.729056761287736</v>
      </c>
      <c r="W638">
        <v>813.7</v>
      </c>
      <c r="X638">
        <v>839.85</v>
      </c>
      <c r="Y638">
        <v>813.7</v>
      </c>
      <c r="Z638">
        <v>884.7</v>
      </c>
      <c r="AA638">
        <v>813.7</v>
      </c>
      <c r="AB638">
        <v>934</v>
      </c>
      <c r="AC638" s="1">
        <f>(Table2[[#This Row],[Close Price]]/Table2[[#This Row],[Day Low]])-1</f>
        <v>1.8372864692146829E-2</v>
      </c>
      <c r="AD638" s="1">
        <f>(Table2[[#This Row],[Day High]]/Table2[[#This Row],[Close Price]])-1</f>
        <v>1.3515959693477297E-2</v>
      </c>
      <c r="AE638" s="1">
        <f>(Table2[[#This Row],[Close Price]]/Table2[[#This Row],[Current Week Low]])-1</f>
        <v>1.8372864692146829E-2</v>
      </c>
      <c r="AF638" s="1">
        <f>(Table2[[#This Row],[Current Week High]]/Table2[[#This Row],[Close Price]])-1</f>
        <v>6.764013757316123E-2</v>
      </c>
      <c r="AG638" s="1">
        <f>(Table2[[#This Row],[Close Price]]/Table2[[#This Row],[Current Month Low]])-1</f>
        <v>1.8372864692146829E-2</v>
      </c>
      <c r="AH638" s="1">
        <f>(Table2[[#This Row],[Current Month High]]/Table2[[#This Row],[Close Price]])-1</f>
        <v>0.12713449586677128</v>
      </c>
      <c r="AI638">
        <v>37.440415133047701</v>
      </c>
      <c r="AJ638">
        <v>30.383132719691599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-0.14000000000000001</v>
      </c>
      <c r="AM638" t="s">
        <v>3165</v>
      </c>
      <c r="AN638">
        <v>-3.39</v>
      </c>
      <c r="AO638" t="s">
        <v>3165</v>
      </c>
      <c r="AP638">
        <v>-4.7701210254321003E-2</v>
      </c>
      <c r="AQ638">
        <f>(Table2[[#This Row],[Sharpe Ratio]]-AVERAGE(Table2[Sharpe Ratio]))/_xlfn.STDEV.P(Table2[Sharpe Ratio])</f>
        <v>-1.2741950132023181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455</v>
      </c>
      <c r="AT638">
        <f>_xlfn.RANK.AVG(Table2[[#This Row],[6M Return vs Nifty Z-Score]],Table2[6M Return vs Nifty Z-Score])</f>
        <v>666</v>
      </c>
      <c r="AU638">
        <f>_xlfn.RANK.AVG(Table2[[#This Row],[Sharpe Ratio Z-Score]],Table2[Sharpe Ratio Z-Score])</f>
        <v>656</v>
      </c>
      <c r="AV638">
        <f>(Table2[[#This Row],[Rank 1Y]]+Table2[[#This Row],[Rank 6M]]+Table2[[#This Row],[Rank Sharpe]])/3</f>
        <v>592.33333333333337</v>
      </c>
    </row>
    <row r="639" spans="1:48" x14ac:dyDescent="0.3">
      <c r="A639" t="s">
        <v>1418</v>
      </c>
      <c r="B639" t="s">
        <v>1419</v>
      </c>
      <c r="C639" t="s">
        <v>3120</v>
      </c>
      <c r="D639" t="s">
        <v>24</v>
      </c>
      <c r="E639">
        <v>7364.4965027910002</v>
      </c>
      <c r="F639">
        <v>38.07</v>
      </c>
      <c r="G639">
        <v>-56.163304092897903</v>
      </c>
      <c r="H639">
        <f>(Table2[[#This Row],[1Y Return vs Nifty]]-AVERAGE(Table2[1Y Return vs Nifty]))/_xlfn.STDEV.P(Table2[1Y Return vs Nifty])</f>
        <v>-1.3671631828029416</v>
      </c>
      <c r="I639">
        <v>-9.1282084586725496</v>
      </c>
      <c r="J639">
        <f>(Table2[[#This Row],[1M Return vs Nifty]]-AVERAGE(Table2[1M Return vs Nifty]))/_xlfn.STDEV.P(Table2[1M Return vs Nifty])</f>
        <v>-0.86927037081009806</v>
      </c>
      <c r="K639">
        <v>-37.817223982531999</v>
      </c>
      <c r="L639">
        <f>(Table2[[#This Row],[6M Return vs Nifty]]-AVERAGE(Table2[6M Return vs Nifty]))/_xlfn.STDEV.P(Table2[6M Return vs Nifty])</f>
        <v>-1.454715117552474</v>
      </c>
      <c r="M639">
        <v>-5.38582292471758</v>
      </c>
      <c r="N639">
        <f>(Table2[[#This Row],[1W Return vs Nifty]]-AVERAGE(Table2[1W Return vs Nifty]))/_xlfn.STDEV.P(Table2[1W Return vs Nifty])</f>
        <v>-0.23898015811179546</v>
      </c>
      <c r="O639">
        <v>39.81</v>
      </c>
      <c r="P639">
        <v>41.510031232540797</v>
      </c>
      <c r="Q639">
        <v>45.821092064762901</v>
      </c>
      <c r="R639">
        <v>36.068793163780398</v>
      </c>
      <c r="S639" s="1">
        <f>(Table2[[#This Row],[Close Price]]-Table2[[#This Row],[20D EMA]])/Table2[[#This Row],[20D EMA]]</f>
        <v>-4.3707611152976687E-2</v>
      </c>
      <c r="T639" s="1">
        <f>(Table2[[#This Row],[Close Price]]-Table2[[#This Row],[50D EMA]])/Table2[[#This Row],[50D EMA]]</f>
        <v>-8.2872287261592487E-2</v>
      </c>
      <c r="U639" s="1">
        <f>(Table2[[#This Row],[Close Price]]-Table2[[#This Row],[200D EMA]])/Table2[[#This Row],[200D EMA]]</f>
        <v>-0.16915991556481486</v>
      </c>
      <c r="V639">
        <v>0.70081711161825799</v>
      </c>
      <c r="W639">
        <v>35.9</v>
      </c>
      <c r="X639">
        <v>38.450000000000003</v>
      </c>
      <c r="Y639">
        <v>35.9</v>
      </c>
      <c r="Z639">
        <v>39.44</v>
      </c>
      <c r="AA639">
        <v>35.9</v>
      </c>
      <c r="AB639">
        <v>41.65</v>
      </c>
      <c r="AC639" s="1">
        <f>(Table2[[#This Row],[Close Price]]/Table2[[#This Row],[Day Low]])-1</f>
        <v>6.0445682451253591E-2</v>
      </c>
      <c r="AD639" s="1">
        <f>(Table2[[#This Row],[Day High]]/Table2[[#This Row],[Close Price]])-1</f>
        <v>9.9816128184924136E-3</v>
      </c>
      <c r="AE639" s="1">
        <f>(Table2[[#This Row],[Close Price]]/Table2[[#This Row],[Current Week Low]])-1</f>
        <v>6.0445682451253591E-2</v>
      </c>
      <c r="AF639" s="1">
        <f>(Table2[[#This Row],[Current Week High]]/Table2[[#This Row],[Close Price]])-1</f>
        <v>3.5986340950879825E-2</v>
      </c>
      <c r="AG639" s="1">
        <f>(Table2[[#This Row],[Close Price]]/Table2[[#This Row],[Current Month Low]])-1</f>
        <v>6.0445682451253591E-2</v>
      </c>
      <c r="AH639" s="1">
        <f>(Table2[[#This Row],[Current Month High]]/Table2[[#This Row],[Close Price]])-1</f>
        <v>9.4037299711058564E-2</v>
      </c>
      <c r="AI639">
        <v>65.484633569739898</v>
      </c>
      <c r="AJ639">
        <v>6.0445682451253502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-0.14000000000000001</v>
      </c>
      <c r="AM639" t="s">
        <v>3165</v>
      </c>
      <c r="AN639">
        <v>-3.77</v>
      </c>
      <c r="AO639" t="s">
        <v>3165</v>
      </c>
      <c r="AP639">
        <v>5.5116634276528E-2</v>
      </c>
      <c r="AQ639">
        <f>(Table2[[#This Row],[Sharpe Ratio]]-AVERAGE(Table2[Sharpe Ratio]))/_xlfn.STDEV.P(Table2[Sharpe Ratio])</f>
        <v>-6.448593608314096E-2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718</v>
      </c>
      <c r="AT639">
        <f>_xlfn.RANK.AVG(Table2[[#This Row],[6M Return vs Nifty Z-Score]],Table2[6M Return vs Nifty Z-Score])</f>
        <v>714</v>
      </c>
      <c r="AU639">
        <f>_xlfn.RANK.AVG(Table2[[#This Row],[Sharpe Ratio Z-Score]],Table2[Sharpe Ratio Z-Score])</f>
        <v>353</v>
      </c>
      <c r="AV639">
        <f>(Table2[[#This Row],[Rank 1Y]]+Table2[[#This Row],[Rank 6M]]+Table2[[#This Row],[Rank Sharpe]])/3</f>
        <v>595</v>
      </c>
    </row>
    <row r="640" spans="1:48" x14ac:dyDescent="0.3">
      <c r="A640" t="s">
        <v>2138</v>
      </c>
      <c r="B640" t="s">
        <v>2139</v>
      </c>
      <c r="C640" t="s">
        <v>3131</v>
      </c>
      <c r="D640" t="s">
        <v>100</v>
      </c>
      <c r="E640">
        <v>2767.92314695</v>
      </c>
      <c r="F640">
        <v>643.25</v>
      </c>
      <c r="G640">
        <v>-45.428086251789303</v>
      </c>
      <c r="H640">
        <f>(Table2[[#This Row],[1Y Return vs Nifty]]-AVERAGE(Table2[1Y Return vs Nifty]))/_xlfn.STDEV.P(Table2[1Y Return vs Nifty])</f>
        <v>-1.1833994574256128</v>
      </c>
      <c r="I640">
        <v>-3.9779632047498099</v>
      </c>
      <c r="J640">
        <f>(Table2[[#This Row],[1M Return vs Nifty]]-AVERAGE(Table2[1M Return vs Nifty]))/_xlfn.STDEV.P(Table2[1M Return vs Nifty])</f>
        <v>-0.2768360988689248</v>
      </c>
      <c r="K640">
        <v>-15.9846881982286</v>
      </c>
      <c r="L640">
        <f>(Table2[[#This Row],[6M Return vs Nifty]]-AVERAGE(Table2[6M Return vs Nifty]))/_xlfn.STDEV.P(Table2[6M Return vs Nifty])</f>
        <v>-0.70330879145784109</v>
      </c>
      <c r="M640">
        <v>-0.98611045378443496</v>
      </c>
      <c r="N640">
        <f>(Table2[[#This Row],[1W Return vs Nifty]]-AVERAGE(Table2[1W Return vs Nifty]))/_xlfn.STDEV.P(Table2[1W Return vs Nifty])</f>
        <v>0.62742691013719953</v>
      </c>
      <c r="O640">
        <v>673.21</v>
      </c>
      <c r="P640">
        <v>694.54637343131401</v>
      </c>
      <c r="Q640">
        <v>755.92063321028104</v>
      </c>
      <c r="R640">
        <v>29.787515498492599</v>
      </c>
      <c r="S640" s="1">
        <f>(Table2[[#This Row],[Close Price]]-Table2[[#This Row],[20D EMA]])/Table2[[#This Row],[20D EMA]]</f>
        <v>-4.4503201081386244E-2</v>
      </c>
      <c r="T640" s="1">
        <f>(Table2[[#This Row],[Close Price]]-Table2[[#This Row],[50D EMA]])/Table2[[#This Row],[50D EMA]]</f>
        <v>-7.385593733344413E-2</v>
      </c>
      <c r="U640" s="1">
        <f>(Table2[[#This Row],[Close Price]]-Table2[[#This Row],[200D EMA]])/Table2[[#This Row],[200D EMA]]</f>
        <v>-0.14905087685169519</v>
      </c>
      <c r="V640">
        <v>0.78369126207488504</v>
      </c>
      <c r="W640">
        <v>636.54999999999995</v>
      </c>
      <c r="X640">
        <v>658</v>
      </c>
      <c r="Y640">
        <v>636.54999999999995</v>
      </c>
      <c r="Z640">
        <v>680</v>
      </c>
      <c r="AA640">
        <v>636.54999999999995</v>
      </c>
      <c r="AB640">
        <v>711</v>
      </c>
      <c r="AC640" s="1">
        <f>(Table2[[#This Row],[Close Price]]/Table2[[#This Row],[Day Low]])-1</f>
        <v>1.0525488963946339E-2</v>
      </c>
      <c r="AD640" s="1">
        <f>(Table2[[#This Row],[Day High]]/Table2[[#This Row],[Close Price]])-1</f>
        <v>2.2930431403031415E-2</v>
      </c>
      <c r="AE640" s="1">
        <f>(Table2[[#This Row],[Close Price]]/Table2[[#This Row],[Current Week Low]])-1</f>
        <v>1.0525488963946339E-2</v>
      </c>
      <c r="AF640" s="1">
        <f>(Table2[[#This Row],[Current Week High]]/Table2[[#This Row],[Close Price]])-1</f>
        <v>5.7131752817722425E-2</v>
      </c>
      <c r="AG640" s="1">
        <f>(Table2[[#This Row],[Close Price]]/Table2[[#This Row],[Current Month Low]])-1</f>
        <v>1.0525488963946339E-2</v>
      </c>
      <c r="AH640" s="1">
        <f>(Table2[[#This Row],[Current Month High]]/Table2[[#This Row],[Close Price]])-1</f>
        <v>0.10532452390205993</v>
      </c>
      <c r="AI640">
        <v>38.173338515351702</v>
      </c>
      <c r="AJ640">
        <v>3.9511958629605699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-0.05</v>
      </c>
      <c r="AM640" t="s">
        <v>3165</v>
      </c>
      <c r="AN640">
        <v>-3.52</v>
      </c>
      <c r="AO640" t="s">
        <v>3165</v>
      </c>
      <c r="AQ640">
        <f>(Table2[[#This Row],[Sharpe Ratio]]-AVERAGE(Table2[Sharpe Ratio]))/_xlfn.STDEV.P(Table2[Sharpe Ratio])</f>
        <v>-0.71296376684109852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697</v>
      </c>
      <c r="AT640">
        <f>_xlfn.RANK.AVG(Table2[[#This Row],[6M Return vs Nifty Z-Score]],Table2[6M Return vs Nifty Z-Score])</f>
        <v>555</v>
      </c>
      <c r="AU640">
        <f>_xlfn.RANK.AVG(Table2[[#This Row],[Sharpe Ratio Z-Score]],Table2[Sharpe Ratio Z-Score])</f>
        <v>533.5</v>
      </c>
      <c r="AV640">
        <f>(Table2[[#This Row],[Rank 1Y]]+Table2[[#This Row],[Rank 6M]]+Table2[[#This Row],[Rank Sharpe]])/3</f>
        <v>595.16666666666663</v>
      </c>
    </row>
    <row r="641" spans="1:48" x14ac:dyDescent="0.3">
      <c r="A641" t="s">
        <v>1209</v>
      </c>
      <c r="B641" t="s">
        <v>1210</v>
      </c>
      <c r="C641" t="s">
        <v>3121</v>
      </c>
      <c r="D641" t="s">
        <v>21</v>
      </c>
      <c r="E641">
        <v>9586.3854317349997</v>
      </c>
      <c r="F641">
        <v>1522.55</v>
      </c>
      <c r="G641">
        <v>-29.007131506141899</v>
      </c>
      <c r="H641">
        <f>(Table2[[#This Row],[1Y Return vs Nifty]]-AVERAGE(Table2[1Y Return vs Nifty]))/_xlfn.STDEV.P(Table2[1Y Return vs Nifty])</f>
        <v>-0.90230820590415595</v>
      </c>
      <c r="I641">
        <v>2.2660616334698398</v>
      </c>
      <c r="J641">
        <f>(Table2[[#This Row],[1M Return vs Nifty]]-AVERAGE(Table2[1M Return vs Nifty]))/_xlfn.STDEV.P(Table2[1M Return vs Nifty])</f>
        <v>0.44141597003900629</v>
      </c>
      <c r="K641">
        <v>-9.0687615886276003</v>
      </c>
      <c r="L641">
        <f>(Table2[[#This Row],[6M Return vs Nifty]]-AVERAGE(Table2[6M Return vs Nifty]))/_xlfn.STDEV.P(Table2[6M Return vs Nifty])</f>
        <v>-0.46528463079224552</v>
      </c>
      <c r="M641">
        <v>0.39909226893614402</v>
      </c>
      <c r="N641">
        <f>(Table2[[#This Row],[1W Return vs Nifty]]-AVERAGE(Table2[1W Return vs Nifty]))/_xlfn.STDEV.P(Table2[1W Return vs Nifty])</f>
        <v>0.9002059696443131</v>
      </c>
      <c r="O641">
        <v>1560.73</v>
      </c>
      <c r="P641">
        <v>1581.2889116223801</v>
      </c>
      <c r="Q641">
        <v>1580.41869177123</v>
      </c>
      <c r="R641">
        <v>35.452401034124897</v>
      </c>
      <c r="S641" s="1">
        <f>(Table2[[#This Row],[Close Price]]-Table2[[#This Row],[20D EMA]])/Table2[[#This Row],[20D EMA]]</f>
        <v>-2.4462911586244938E-2</v>
      </c>
      <c r="T641" s="1">
        <f>(Table2[[#This Row],[Close Price]]-Table2[[#This Row],[50D EMA]])/Table2[[#This Row],[50D EMA]]</f>
        <v>-3.7146223685407882E-2</v>
      </c>
      <c r="U641" s="1">
        <f>(Table2[[#This Row],[Close Price]]-Table2[[#This Row],[200D EMA]])/Table2[[#This Row],[200D EMA]]</f>
        <v>-3.6616051222714018E-2</v>
      </c>
      <c r="V641">
        <v>0.41702623340030898</v>
      </c>
      <c r="W641">
        <v>1506.2</v>
      </c>
      <c r="X641">
        <v>1553.95</v>
      </c>
      <c r="Y641">
        <v>1506.2</v>
      </c>
      <c r="Z641">
        <v>1607.7</v>
      </c>
      <c r="AA641">
        <v>1505.15</v>
      </c>
      <c r="AB641">
        <v>1607.7</v>
      </c>
      <c r="AC641" s="1">
        <f>(Table2[[#This Row],[Close Price]]/Table2[[#This Row],[Day Low]])-1</f>
        <v>1.0855132120568323E-2</v>
      </c>
      <c r="AD641" s="1">
        <f>(Table2[[#This Row],[Day High]]/Table2[[#This Row],[Close Price]])-1</f>
        <v>2.0623296443466721E-2</v>
      </c>
      <c r="AE641" s="1">
        <f>(Table2[[#This Row],[Close Price]]/Table2[[#This Row],[Current Week Low]])-1</f>
        <v>1.0855132120568323E-2</v>
      </c>
      <c r="AF641" s="1">
        <f>(Table2[[#This Row],[Current Week High]]/Table2[[#This Row],[Close Price]])-1</f>
        <v>5.592591376309497E-2</v>
      </c>
      <c r="AG641" s="1">
        <f>(Table2[[#This Row],[Close Price]]/Table2[[#This Row],[Current Month Low]])-1</f>
        <v>1.1560309603693808E-2</v>
      </c>
      <c r="AH641" s="1">
        <f>(Table2[[#This Row],[Current Month High]]/Table2[[#This Row],[Close Price]])-1</f>
        <v>5.592591376309497E-2</v>
      </c>
      <c r="AI641">
        <v>27.578733046533699</v>
      </c>
      <c r="AJ641">
        <v>9.8481295768551007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</v>
      </c>
      <c r="AM641" t="s">
        <v>3165</v>
      </c>
      <c r="AN641">
        <v>0.25</v>
      </c>
      <c r="AO641" t="s">
        <v>3166</v>
      </c>
      <c r="AP641">
        <v>-5.8697228142714997E-2</v>
      </c>
      <c r="AQ641">
        <f>(Table2[[#This Row],[Sharpe Ratio]]-AVERAGE(Table2[Sharpe Ratio]))/_xlfn.STDEV.P(Table2[Sharpe Ratio])</f>
        <v>-1.4035692741825119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630</v>
      </c>
      <c r="AT641">
        <f>_xlfn.RANK.AVG(Table2[[#This Row],[6M Return vs Nifty Z-Score]],Table2[6M Return vs Nifty Z-Score])</f>
        <v>478</v>
      </c>
      <c r="AU641">
        <f>_xlfn.RANK.AVG(Table2[[#This Row],[Sharpe Ratio Z-Score]],Table2[Sharpe Ratio Z-Score])</f>
        <v>678</v>
      </c>
      <c r="AV641">
        <f>(Table2[[#This Row],[Rank 1Y]]+Table2[[#This Row],[Rank 6M]]+Table2[[#This Row],[Rank Sharpe]])/3</f>
        <v>595.33333333333337</v>
      </c>
    </row>
    <row r="642" spans="1:48" x14ac:dyDescent="0.3">
      <c r="A642" t="s">
        <v>498</v>
      </c>
      <c r="B642" t="s">
        <v>499</v>
      </c>
      <c r="C642" t="s">
        <v>3122</v>
      </c>
      <c r="D642" t="s">
        <v>125</v>
      </c>
      <c r="E642">
        <v>41362.271604125002</v>
      </c>
      <c r="F642">
        <v>318.25</v>
      </c>
      <c r="G642">
        <v>-28.865788740543199</v>
      </c>
      <c r="H642">
        <f>(Table2[[#This Row],[1Y Return vs Nifty]]-AVERAGE(Table2[1Y Return vs Nifty]))/_xlfn.STDEV.P(Table2[1Y Return vs Nifty])</f>
        <v>-0.89988872326803371</v>
      </c>
      <c r="I642">
        <v>-4.4544538325168199</v>
      </c>
      <c r="J642">
        <f>(Table2[[#This Row],[1M Return vs Nifty]]-AVERAGE(Table2[1M Return vs Nifty]))/_xlfn.STDEV.P(Table2[1M Return vs Nifty])</f>
        <v>-0.33164696014449851</v>
      </c>
      <c r="K642">
        <v>-16.2147608821471</v>
      </c>
      <c r="L642">
        <f>(Table2[[#This Row],[6M Return vs Nifty]]-AVERAGE(Table2[6M Return vs Nifty]))/_xlfn.STDEV.P(Table2[6M Return vs Nifty])</f>
        <v>-0.71122716025686183</v>
      </c>
      <c r="M642">
        <v>-4.0531149040875096</v>
      </c>
      <c r="N642">
        <f>(Table2[[#This Row],[1W Return vs Nifty]]-AVERAGE(Table2[1W Return vs Nifty]))/_xlfn.STDEV.P(Table2[1W Return vs Nifty])</f>
        <v>2.346145747430765E-2</v>
      </c>
      <c r="O642">
        <v>334.41</v>
      </c>
      <c r="P642">
        <v>344.19323083252601</v>
      </c>
      <c r="Q642">
        <v>353.65345589503698</v>
      </c>
      <c r="R642">
        <v>26.115447929163</v>
      </c>
      <c r="S642" s="1">
        <f>(Table2[[#This Row],[Close Price]]-Table2[[#This Row],[20D EMA]])/Table2[[#This Row],[20D EMA]]</f>
        <v>-4.8323913758559926E-2</v>
      </c>
      <c r="T642" s="1">
        <f>(Table2[[#This Row],[Close Price]]-Table2[[#This Row],[50D EMA]])/Table2[[#This Row],[50D EMA]]</f>
        <v>-7.5374029784883251E-2</v>
      </c>
      <c r="U642" s="1">
        <f>(Table2[[#This Row],[Close Price]]-Table2[[#This Row],[200D EMA]])/Table2[[#This Row],[200D EMA]]</f>
        <v>-0.10010776172238112</v>
      </c>
      <c r="V642">
        <v>0.223513137420532</v>
      </c>
      <c r="W642">
        <v>310.2</v>
      </c>
      <c r="X642">
        <v>320.89999999999998</v>
      </c>
      <c r="Y642">
        <v>310.2</v>
      </c>
      <c r="Z642">
        <v>332.35</v>
      </c>
      <c r="AA642">
        <v>310.2</v>
      </c>
      <c r="AB642">
        <v>355.75</v>
      </c>
      <c r="AC642" s="1">
        <f>(Table2[[#This Row],[Close Price]]/Table2[[#This Row],[Day Low]])-1</f>
        <v>2.5950999355254689E-2</v>
      </c>
      <c r="AD642" s="1">
        <f>(Table2[[#This Row],[Day High]]/Table2[[#This Row],[Close Price]])-1</f>
        <v>8.3267871170462637E-3</v>
      </c>
      <c r="AE642" s="1">
        <f>(Table2[[#This Row],[Close Price]]/Table2[[#This Row],[Current Week Low]])-1</f>
        <v>2.5950999355254689E-2</v>
      </c>
      <c r="AF642" s="1">
        <f>(Table2[[#This Row],[Current Week High]]/Table2[[#This Row],[Close Price]])-1</f>
        <v>4.4304791830322099E-2</v>
      </c>
      <c r="AG642" s="1">
        <f>(Table2[[#This Row],[Close Price]]/Table2[[#This Row],[Current Month Low]])-1</f>
        <v>2.5950999355254689E-2</v>
      </c>
      <c r="AH642" s="1">
        <f>(Table2[[#This Row],[Current Month High]]/Table2[[#This Row],[Close Price]])-1</f>
        <v>0.11783189316575027</v>
      </c>
      <c r="AI642">
        <v>28.986645718774501</v>
      </c>
      <c r="AJ642">
        <v>11.354093771868399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-0.15</v>
      </c>
      <c r="AM642" t="s">
        <v>3165</v>
      </c>
      <c r="AN642">
        <v>-3.9</v>
      </c>
      <c r="AO642" t="s">
        <v>3165</v>
      </c>
      <c r="AP642">
        <v>-1.6154068995477E-2</v>
      </c>
      <c r="AQ642">
        <f>(Table2[[#This Row],[Sharpe Ratio]]-AVERAGE(Table2[Sharpe Ratio]))/_xlfn.STDEV.P(Table2[Sharpe Ratio])</f>
        <v>-0.90302536544205714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628</v>
      </c>
      <c r="AT642">
        <f>_xlfn.RANK.AVG(Table2[[#This Row],[6M Return vs Nifty Z-Score]],Table2[6M Return vs Nifty Z-Score])</f>
        <v>558</v>
      </c>
      <c r="AU642">
        <f>_xlfn.RANK.AVG(Table2[[#This Row],[Sharpe Ratio Z-Score]],Table2[Sharpe Ratio Z-Score])</f>
        <v>602</v>
      </c>
      <c r="AV642">
        <f>(Table2[[#This Row],[Rank 1Y]]+Table2[[#This Row],[Rank 6M]]+Table2[[#This Row],[Rank Sharpe]])/3</f>
        <v>596</v>
      </c>
    </row>
    <row r="643" spans="1:48" x14ac:dyDescent="0.3">
      <c r="A643" t="s">
        <v>2018</v>
      </c>
      <c r="B643" t="s">
        <v>2019</v>
      </c>
      <c r="C643" t="s">
        <v>3126</v>
      </c>
      <c r="D643" t="s">
        <v>185</v>
      </c>
      <c r="E643">
        <v>3196.9642088999999</v>
      </c>
      <c r="F643">
        <v>203.72</v>
      </c>
      <c r="G643">
        <v>-51.248835033029103</v>
      </c>
      <c r="H643">
        <f>(Table2[[#This Row],[1Y Return vs Nifty]]-AVERAGE(Table2[1Y Return vs Nifty]))/_xlfn.STDEV.P(Table2[1Y Return vs Nifty])</f>
        <v>-1.2830380950720857</v>
      </c>
      <c r="I643">
        <v>1.3187211290354699</v>
      </c>
      <c r="J643">
        <f>(Table2[[#This Row],[1M Return vs Nifty]]-AVERAGE(Table2[1M Return vs Nifty]))/_xlfn.STDEV.P(Table2[1M Return vs Nifty])</f>
        <v>0.33244310479584382</v>
      </c>
      <c r="K643">
        <v>-17.5805729822935</v>
      </c>
      <c r="L643">
        <f>(Table2[[#This Row],[6M Return vs Nifty]]-AVERAGE(Table2[6M Return vs Nifty]))/_xlfn.STDEV.P(Table2[6M Return vs Nifty])</f>
        <v>-0.75823406144533723</v>
      </c>
      <c r="M643">
        <v>-1.20488888515709</v>
      </c>
      <c r="N643">
        <f>(Table2[[#This Row],[1W Return vs Nifty]]-AVERAGE(Table2[1W Return vs Nifty]))/_xlfn.STDEV.P(Table2[1W Return vs Nifty])</f>
        <v>0.58434428131225402</v>
      </c>
      <c r="O643">
        <v>212.12</v>
      </c>
      <c r="P643">
        <v>216.38431764841599</v>
      </c>
      <c r="Q643">
        <v>226.18581428319001</v>
      </c>
      <c r="R643">
        <v>29.114893222536502</v>
      </c>
      <c r="S643" s="1">
        <f>(Table2[[#This Row],[Close Price]]-Table2[[#This Row],[20D EMA]])/Table2[[#This Row],[20D EMA]]</f>
        <v>-3.9600226287007378E-2</v>
      </c>
      <c r="T643" s="1">
        <f>(Table2[[#This Row],[Close Price]]-Table2[[#This Row],[50D EMA]])/Table2[[#This Row],[50D EMA]]</f>
        <v>-5.8526966214775017E-2</v>
      </c>
      <c r="U643" s="1">
        <f>(Table2[[#This Row],[Close Price]]-Table2[[#This Row],[200D EMA]])/Table2[[#This Row],[200D EMA]]</f>
        <v>-9.9324594490538126E-2</v>
      </c>
      <c r="V643">
        <v>0.53307232545847705</v>
      </c>
      <c r="W643">
        <v>199.84</v>
      </c>
      <c r="X643">
        <v>207.53</v>
      </c>
      <c r="Y643">
        <v>199.84</v>
      </c>
      <c r="Z643">
        <v>214.2</v>
      </c>
      <c r="AA643">
        <v>199.84</v>
      </c>
      <c r="AB643">
        <v>217.99</v>
      </c>
      <c r="AC643" s="1">
        <f>(Table2[[#This Row],[Close Price]]/Table2[[#This Row],[Day Low]])-1</f>
        <v>1.9415532425940629E-2</v>
      </c>
      <c r="AD643" s="1">
        <f>(Table2[[#This Row],[Day High]]/Table2[[#This Row],[Close Price]])-1</f>
        <v>1.8702140192421002E-2</v>
      </c>
      <c r="AE643" s="1">
        <f>(Table2[[#This Row],[Close Price]]/Table2[[#This Row],[Current Week Low]])-1</f>
        <v>1.9415532425940629E-2</v>
      </c>
      <c r="AF643" s="1">
        <f>(Table2[[#This Row],[Current Week High]]/Table2[[#This Row],[Close Price]])-1</f>
        <v>5.1443157274690732E-2</v>
      </c>
      <c r="AG643" s="1">
        <f>(Table2[[#This Row],[Close Price]]/Table2[[#This Row],[Current Month Low]])-1</f>
        <v>1.9415532425940629E-2</v>
      </c>
      <c r="AH643" s="1">
        <f>(Table2[[#This Row],[Current Month High]]/Table2[[#This Row],[Close Price]])-1</f>
        <v>7.0047123502847031E-2</v>
      </c>
      <c r="AI643">
        <v>46.2301197722363</v>
      </c>
      <c r="AJ643">
        <v>6.9115717659406801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-0.05</v>
      </c>
      <c r="AM643" t="s">
        <v>3165</v>
      </c>
      <c r="AN643">
        <v>-1.51</v>
      </c>
      <c r="AO643" t="s">
        <v>3165</v>
      </c>
      <c r="AP643">
        <v>2.410301432706E-3</v>
      </c>
      <c r="AQ643">
        <f>(Table2[[#This Row],[Sharpe Ratio]]-AVERAGE(Table2[Sharpe Ratio]))/_xlfn.STDEV.P(Table2[Sharpe Ratio])</f>
        <v>-0.68460523107289362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713</v>
      </c>
      <c r="AT643">
        <f>_xlfn.RANK.AVG(Table2[[#This Row],[6M Return vs Nifty Z-Score]],Table2[6M Return vs Nifty Z-Score])</f>
        <v>576</v>
      </c>
      <c r="AU643">
        <f>_xlfn.RANK.AVG(Table2[[#This Row],[Sharpe Ratio Z-Score]],Table2[Sharpe Ratio Z-Score])</f>
        <v>501</v>
      </c>
      <c r="AV643">
        <f>(Table2[[#This Row],[Rank 1Y]]+Table2[[#This Row],[Rank 6M]]+Table2[[#This Row],[Rank Sharpe]])/3</f>
        <v>596.66666666666663</v>
      </c>
    </row>
    <row r="644" spans="1:48" x14ac:dyDescent="0.3">
      <c r="A644" t="s">
        <v>335</v>
      </c>
      <c r="B644" t="s">
        <v>336</v>
      </c>
      <c r="C644" t="s">
        <v>3118</v>
      </c>
      <c r="D644" t="s">
        <v>188</v>
      </c>
      <c r="E644">
        <v>77036.197263734997</v>
      </c>
      <c r="F644">
        <v>700.45</v>
      </c>
      <c r="G644">
        <v>-4.51805177324949</v>
      </c>
      <c r="H644">
        <f>(Table2[[#This Row],[1Y Return vs Nifty]]-AVERAGE(Table2[1Y Return vs Nifty]))/_xlfn.STDEV.P(Table2[1Y Return vs Nifty])</f>
        <v>-0.48310809376986708</v>
      </c>
      <c r="I644">
        <v>-11.6586365818033</v>
      </c>
      <c r="J644">
        <f>(Table2[[#This Row],[1M Return vs Nifty]]-AVERAGE(Table2[1M Return vs Nifty]))/_xlfn.STDEV.P(Table2[1M Return vs Nifty])</f>
        <v>-1.1603462844638452</v>
      </c>
      <c r="K644">
        <v>-33.367038687241802</v>
      </c>
      <c r="L644">
        <f>(Table2[[#This Row],[6M Return vs Nifty]]-AVERAGE(Table2[6M Return vs Nifty]))/_xlfn.STDEV.P(Table2[6M Return vs Nifty])</f>
        <v>-1.3015539173963988</v>
      </c>
      <c r="M644">
        <v>-5.00725900904526</v>
      </c>
      <c r="N644">
        <f>(Table2[[#This Row],[1W Return vs Nifty]]-AVERAGE(Table2[1W Return vs Nifty]))/_xlfn.STDEV.P(Table2[1W Return vs Nifty])</f>
        <v>-0.16443200195627508</v>
      </c>
      <c r="O644">
        <v>750.13</v>
      </c>
      <c r="P644">
        <v>792.76216278923505</v>
      </c>
      <c r="Q644">
        <v>886.82819241971799</v>
      </c>
      <c r="R644">
        <v>21.519229895141901</v>
      </c>
      <c r="S644" s="1">
        <f>(Table2[[#This Row],[Close Price]]-Table2[[#This Row],[20D EMA]])/Table2[[#This Row],[20D EMA]]</f>
        <v>-6.6228520389799039E-2</v>
      </c>
      <c r="T644" s="1">
        <f>(Table2[[#This Row],[Close Price]]-Table2[[#This Row],[50D EMA]])/Table2[[#This Row],[50D EMA]]</f>
        <v>-0.11644370420561716</v>
      </c>
      <c r="U644" s="1">
        <f>(Table2[[#This Row],[Close Price]]-Table2[[#This Row],[200D EMA]])/Table2[[#This Row],[200D EMA]]</f>
        <v>-0.21016268315871142</v>
      </c>
      <c r="V644">
        <v>0.215000997309018</v>
      </c>
      <c r="W644">
        <v>682.25</v>
      </c>
      <c r="X644">
        <v>705</v>
      </c>
      <c r="Y644">
        <v>682.25</v>
      </c>
      <c r="Z644">
        <v>737.95</v>
      </c>
      <c r="AA644">
        <v>682.25</v>
      </c>
      <c r="AB644">
        <v>794.35</v>
      </c>
      <c r="AC644" s="1">
        <f>(Table2[[#This Row],[Close Price]]/Table2[[#This Row],[Day Low]])-1</f>
        <v>2.6676438255771373E-2</v>
      </c>
      <c r="AD644" s="1">
        <f>(Table2[[#This Row],[Day High]]/Table2[[#This Row],[Close Price]])-1</f>
        <v>6.4958241130701477E-3</v>
      </c>
      <c r="AE644" s="1">
        <f>(Table2[[#This Row],[Close Price]]/Table2[[#This Row],[Current Week Low]])-1</f>
        <v>2.6676438255771373E-2</v>
      </c>
      <c r="AF644" s="1">
        <f>(Table2[[#This Row],[Current Week High]]/Table2[[#This Row],[Close Price]])-1</f>
        <v>5.3537011920907984E-2</v>
      </c>
      <c r="AG644" s="1">
        <f>(Table2[[#This Row],[Close Price]]/Table2[[#This Row],[Current Month Low]])-1</f>
        <v>2.6676438255771373E-2</v>
      </c>
      <c r="AH644" s="1">
        <f>(Table2[[#This Row],[Current Month High]]/Table2[[#This Row],[Close Price]])-1</f>
        <v>0.13405667784995345</v>
      </c>
      <c r="AI644">
        <v>79.798700835177399</v>
      </c>
      <c r="AJ644">
        <v>34.185823754789197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-0.12</v>
      </c>
      <c r="AM644" t="s">
        <v>3165</v>
      </c>
      <c r="AN644">
        <v>-5.53</v>
      </c>
      <c r="AO644" t="s">
        <v>3165</v>
      </c>
      <c r="AP644">
        <v>-2.3741838995283999E-2</v>
      </c>
      <c r="AQ644">
        <f>(Table2[[#This Row],[Sharpe Ratio]]-AVERAGE(Table2[Sharpe Ratio]))/_xlfn.STDEV.P(Table2[Sharpe Ratio])</f>
        <v>-0.99229969603848456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473</v>
      </c>
      <c r="AT644">
        <f>_xlfn.RANK.AVG(Table2[[#This Row],[6M Return vs Nifty Z-Score]],Table2[6M Return vs Nifty Z-Score])</f>
        <v>701</v>
      </c>
      <c r="AU644">
        <f>_xlfn.RANK.AVG(Table2[[#This Row],[Sharpe Ratio Z-Score]],Table2[Sharpe Ratio Z-Score])</f>
        <v>620</v>
      </c>
      <c r="AV644">
        <f>(Table2[[#This Row],[Rank 1Y]]+Table2[[#This Row],[Rank 6M]]+Table2[[#This Row],[Rank Sharpe]])/3</f>
        <v>598</v>
      </c>
    </row>
    <row r="645" spans="1:48" x14ac:dyDescent="0.3">
      <c r="A645" t="s">
        <v>1574</v>
      </c>
      <c r="B645" t="s">
        <v>1575</v>
      </c>
      <c r="C645" t="s">
        <v>3122</v>
      </c>
      <c r="D645" t="s">
        <v>979</v>
      </c>
      <c r="E645">
        <v>5897.1286756199997</v>
      </c>
      <c r="F645">
        <v>128.57</v>
      </c>
      <c r="G645">
        <v>-45.611923126177302</v>
      </c>
      <c r="H645">
        <f>(Table2[[#This Row],[1Y Return vs Nifty]]-AVERAGE(Table2[1Y Return vs Nifty]))/_xlfn.STDEV.P(Table2[1Y Return vs Nifty])</f>
        <v>-1.1865463473536308</v>
      </c>
      <c r="I645">
        <v>4.2658606405777899</v>
      </c>
      <c r="J645">
        <f>(Table2[[#This Row],[1M Return vs Nifty]]-AVERAGE(Table2[1M Return vs Nifty]))/_xlfn.STDEV.P(Table2[1M Return vs Nifty])</f>
        <v>0.67145345571064541</v>
      </c>
      <c r="K645">
        <v>-34.121876484999802</v>
      </c>
      <c r="L645">
        <f>(Table2[[#This Row],[6M Return vs Nifty]]-AVERAGE(Table2[6M Return vs Nifty]))/_xlfn.STDEV.P(Table2[6M Return vs Nifty])</f>
        <v>-1.3275330295808152</v>
      </c>
      <c r="M645">
        <v>-6.1511204043528602</v>
      </c>
      <c r="N645">
        <f>(Table2[[#This Row],[1W Return vs Nifty]]-AVERAGE(Table2[1W Return vs Nifty]))/_xlfn.STDEV.P(Table2[1W Return vs Nifty])</f>
        <v>-0.38968526669552034</v>
      </c>
      <c r="O645">
        <v>133.35</v>
      </c>
      <c r="P645">
        <v>134.850748915867</v>
      </c>
      <c r="Q645">
        <v>146.56833171408499</v>
      </c>
      <c r="R645">
        <v>40.380742507606101</v>
      </c>
      <c r="S645" s="1">
        <f>(Table2[[#This Row],[Close Price]]-Table2[[#This Row],[20D EMA]])/Table2[[#This Row],[20D EMA]]</f>
        <v>-3.5845519310086248E-2</v>
      </c>
      <c r="T645" s="1">
        <f>(Table2[[#This Row],[Close Price]]-Table2[[#This Row],[50D EMA]])/Table2[[#This Row],[50D EMA]]</f>
        <v>-4.6575558284704444E-2</v>
      </c>
      <c r="U645" s="1">
        <f>(Table2[[#This Row],[Close Price]]-Table2[[#This Row],[200D EMA]])/Table2[[#This Row],[200D EMA]]</f>
        <v>-0.12279823003781509</v>
      </c>
      <c r="V645">
        <v>1.46427275842905</v>
      </c>
      <c r="W645">
        <v>122.71</v>
      </c>
      <c r="X645">
        <v>131.88</v>
      </c>
      <c r="Y645">
        <v>122.71</v>
      </c>
      <c r="Z645">
        <v>138.11000000000001</v>
      </c>
      <c r="AA645">
        <v>120.03</v>
      </c>
      <c r="AB645">
        <v>146.94999999999999</v>
      </c>
      <c r="AC645" s="1">
        <f>(Table2[[#This Row],[Close Price]]/Table2[[#This Row],[Day Low]])-1</f>
        <v>4.7754869203813888E-2</v>
      </c>
      <c r="AD645" s="1">
        <f>(Table2[[#This Row],[Day High]]/Table2[[#This Row],[Close Price]])-1</f>
        <v>2.5744730497005541E-2</v>
      </c>
      <c r="AE645" s="1">
        <f>(Table2[[#This Row],[Close Price]]/Table2[[#This Row],[Current Week Low]])-1</f>
        <v>4.7754869203813888E-2</v>
      </c>
      <c r="AF645" s="1">
        <f>(Table2[[#This Row],[Current Week High]]/Table2[[#This Row],[Close Price]])-1</f>
        <v>7.4200824453605208E-2</v>
      </c>
      <c r="AG645" s="1">
        <f>(Table2[[#This Row],[Close Price]]/Table2[[#This Row],[Current Month Low]])-1</f>
        <v>7.1148879446804925E-2</v>
      </c>
      <c r="AH645" s="1">
        <f>(Table2[[#This Row],[Current Month High]]/Table2[[#This Row],[Close Price]])-1</f>
        <v>0.1429571439682662</v>
      </c>
      <c r="AI645">
        <v>63.801820020222401</v>
      </c>
      <c r="AJ645">
        <v>7.1148879446804898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0.01</v>
      </c>
      <c r="AM645" t="s">
        <v>3166</v>
      </c>
      <c r="AN645">
        <v>6</v>
      </c>
      <c r="AO645" t="s">
        <v>3166</v>
      </c>
      <c r="AP645">
        <v>4.4107309724018003E-2</v>
      </c>
      <c r="AQ645">
        <f>(Table2[[#This Row],[Sharpe Ratio]]-AVERAGE(Table2[Sharpe Ratio]))/_xlfn.STDEV.P(Table2[Sharpe Ratio])</f>
        <v>-0.19401675736121657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698</v>
      </c>
      <c r="AT645">
        <f>_xlfn.RANK.AVG(Table2[[#This Row],[6M Return vs Nifty Z-Score]],Table2[6M Return vs Nifty Z-Score])</f>
        <v>703</v>
      </c>
      <c r="AU645">
        <f>_xlfn.RANK.AVG(Table2[[#This Row],[Sharpe Ratio Z-Score]],Table2[Sharpe Ratio Z-Score])</f>
        <v>393</v>
      </c>
      <c r="AV645">
        <f>(Table2[[#This Row],[Rank 1Y]]+Table2[[#This Row],[Rank 6M]]+Table2[[#This Row],[Rank Sharpe]])/3</f>
        <v>598</v>
      </c>
    </row>
    <row r="646" spans="1:48" x14ac:dyDescent="0.3">
      <c r="A646" t="s">
        <v>301</v>
      </c>
      <c r="B646" t="s">
        <v>302</v>
      </c>
      <c r="C646" t="s">
        <v>3128</v>
      </c>
      <c r="D646" t="s">
        <v>77</v>
      </c>
      <c r="E646">
        <v>89156.430326700007</v>
      </c>
      <c r="F646">
        <v>24710.25</v>
      </c>
      <c r="G646">
        <v>-30.595146156413101</v>
      </c>
      <c r="H646">
        <f>(Table2[[#This Row],[1Y Return vs Nifty]]-AVERAGE(Table2[1Y Return vs Nifty]))/_xlfn.STDEV.P(Table2[1Y Return vs Nifty])</f>
        <v>-0.92949158423953915</v>
      </c>
      <c r="I646">
        <v>3.1446800567905</v>
      </c>
      <c r="J646">
        <f>(Table2[[#This Row],[1M Return vs Nifty]]-AVERAGE(Table2[1M Return vs Nifty]))/_xlfn.STDEV.P(Table2[1M Return vs Nifty])</f>
        <v>0.5424837134707613</v>
      </c>
      <c r="K646">
        <v>-7.8791664818080198</v>
      </c>
      <c r="L646">
        <f>(Table2[[#This Row],[6M Return vs Nifty]]-AVERAGE(Table2[6M Return vs Nifty]))/_xlfn.STDEV.P(Table2[6M Return vs Nifty])</f>
        <v>-0.42434255710980573</v>
      </c>
      <c r="M646">
        <v>0.97033460661575899</v>
      </c>
      <c r="N646">
        <f>(Table2[[#This Row],[1W Return vs Nifty]]-AVERAGE(Table2[1W Return vs Nifty]))/_xlfn.STDEV.P(Table2[1W Return vs Nifty])</f>
        <v>1.0126970477132686</v>
      </c>
      <c r="O646">
        <v>24928.11</v>
      </c>
      <c r="P646">
        <v>25365.939373240399</v>
      </c>
      <c r="Q646">
        <v>25863.9390270529</v>
      </c>
      <c r="R646">
        <v>47.861793503600801</v>
      </c>
      <c r="S646" s="1">
        <f>(Table2[[#This Row],[Close Price]]-Table2[[#This Row],[20D EMA]])/Table2[[#This Row],[20D EMA]]</f>
        <v>-8.7395313964837521E-3</v>
      </c>
      <c r="T646" s="1">
        <f>(Table2[[#This Row],[Close Price]]-Table2[[#This Row],[50D EMA]])/Table2[[#This Row],[50D EMA]]</f>
        <v>-2.5849205250885094E-2</v>
      </c>
      <c r="U646" s="1">
        <f>(Table2[[#This Row],[Close Price]]-Table2[[#This Row],[200D EMA]])/Table2[[#This Row],[200D EMA]]</f>
        <v>-4.460608362269089E-2</v>
      </c>
      <c r="V646">
        <v>0.62012055603558902</v>
      </c>
      <c r="W646">
        <v>24350</v>
      </c>
      <c r="X646">
        <v>24844</v>
      </c>
      <c r="Y646">
        <v>23999.85</v>
      </c>
      <c r="Z646">
        <v>24848</v>
      </c>
      <c r="AA646">
        <v>23999.85</v>
      </c>
      <c r="AB646">
        <v>26698.9</v>
      </c>
      <c r="AC646" s="1">
        <f>(Table2[[#This Row],[Close Price]]/Table2[[#This Row],[Day Low]])-1</f>
        <v>1.4794661190965064E-2</v>
      </c>
      <c r="AD646" s="1">
        <f>(Table2[[#This Row],[Day High]]/Table2[[#This Row],[Close Price]])-1</f>
        <v>5.4127335822178324E-3</v>
      </c>
      <c r="AE646" s="1">
        <f>(Table2[[#This Row],[Close Price]]/Table2[[#This Row],[Current Week Low]])-1</f>
        <v>2.9600185001156243E-2</v>
      </c>
      <c r="AF646" s="1">
        <f>(Table2[[#This Row],[Current Week High]]/Table2[[#This Row],[Close Price]])-1</f>
        <v>5.5746097267328487E-3</v>
      </c>
      <c r="AG646" s="1">
        <f>(Table2[[#This Row],[Close Price]]/Table2[[#This Row],[Current Month Low]])-1</f>
        <v>2.9600185001156243E-2</v>
      </c>
      <c r="AH646" s="1">
        <f>(Table2[[#This Row],[Current Month High]]/Table2[[#This Row],[Close Price]])-1</f>
        <v>8.0478748697403013E-2</v>
      </c>
      <c r="AI646">
        <v>24.3927115265932</v>
      </c>
      <c r="AJ646">
        <v>4.2626582278480996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-0.06</v>
      </c>
      <c r="AM646" t="s">
        <v>3165</v>
      </c>
      <c r="AN646">
        <v>-2.63</v>
      </c>
      <c r="AO646" t="s">
        <v>3165</v>
      </c>
      <c r="AP646">
        <v>-7.0758794088590996E-2</v>
      </c>
      <c r="AQ646">
        <f>(Table2[[#This Row],[Sharpe Ratio]]-AVERAGE(Table2[Sharpe Ratio]))/_xlfn.STDEV.P(Table2[Sharpe Ratio])</f>
        <v>-1.5454803001875352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640</v>
      </c>
      <c r="AT646">
        <f>_xlfn.RANK.AVG(Table2[[#This Row],[6M Return vs Nifty Z-Score]],Table2[6M Return vs Nifty Z-Score])</f>
        <v>466</v>
      </c>
      <c r="AU646">
        <f>_xlfn.RANK.AVG(Table2[[#This Row],[Sharpe Ratio Z-Score]],Table2[Sharpe Ratio Z-Score])</f>
        <v>689</v>
      </c>
      <c r="AV646">
        <f>(Table2[[#This Row],[Rank 1Y]]+Table2[[#This Row],[Rank 6M]]+Table2[[#This Row],[Rank Sharpe]])/3</f>
        <v>598.33333333333337</v>
      </c>
    </row>
    <row r="647" spans="1:48" x14ac:dyDescent="0.3">
      <c r="A647" t="s">
        <v>455</v>
      </c>
      <c r="B647" t="s">
        <v>456</v>
      </c>
      <c r="C647" t="s">
        <v>3131</v>
      </c>
      <c r="D647" t="s">
        <v>457</v>
      </c>
      <c r="E647">
        <v>48168.852118834999</v>
      </c>
      <c r="F647">
        <v>1793.15</v>
      </c>
      <c r="G647">
        <v>-28.390327636018601</v>
      </c>
      <c r="H647">
        <f>(Table2[[#This Row],[1Y Return vs Nifty]]-AVERAGE(Table2[1Y Return vs Nifty]))/_xlfn.STDEV.P(Table2[1Y Return vs Nifty])</f>
        <v>-0.8917498568628377</v>
      </c>
      <c r="I647">
        <v>-2.15550161061637</v>
      </c>
      <c r="J647">
        <f>(Table2[[#This Row],[1M Return vs Nifty]]-AVERAGE(Table2[1M Return vs Nifty]))/_xlfn.STDEV.P(Table2[1M Return vs Nifty])</f>
        <v>-6.7197789540094657E-2</v>
      </c>
      <c r="K647">
        <v>-17.690475523961101</v>
      </c>
      <c r="L647">
        <f>(Table2[[#This Row],[6M Return vs Nifty]]-AVERAGE(Table2[6M Return vs Nifty]))/_xlfn.STDEV.P(Table2[6M Return vs Nifty])</f>
        <v>-0.7620165567944247</v>
      </c>
      <c r="M647">
        <v>-3.78444713069752</v>
      </c>
      <c r="N647">
        <f>(Table2[[#This Row],[1W Return vs Nifty]]-AVERAGE(Table2[1W Return vs Nifty]))/_xlfn.STDEV.P(Table2[1W Return vs Nifty])</f>
        <v>7.6368473424474115E-2</v>
      </c>
      <c r="O647">
        <v>1886.75</v>
      </c>
      <c r="P647">
        <v>1945.9383365766701</v>
      </c>
      <c r="Q647">
        <v>2002.7572238442201</v>
      </c>
      <c r="R647">
        <v>16.886907835772298</v>
      </c>
      <c r="S647" s="1">
        <f>(Table2[[#This Row],[Close Price]]-Table2[[#This Row],[20D EMA]])/Table2[[#This Row],[20D EMA]]</f>
        <v>-4.9609116205114566E-2</v>
      </c>
      <c r="T647" s="1">
        <f>(Table2[[#This Row],[Close Price]]-Table2[[#This Row],[50D EMA]])/Table2[[#This Row],[50D EMA]]</f>
        <v>-7.8516535547296928E-2</v>
      </c>
      <c r="U647" s="1">
        <f>(Table2[[#This Row],[Close Price]]-Table2[[#This Row],[200D EMA]])/Table2[[#This Row],[200D EMA]]</f>
        <v>-0.10465932732569878</v>
      </c>
      <c r="V647">
        <v>0.83585637683793701</v>
      </c>
      <c r="W647">
        <v>1766.55</v>
      </c>
      <c r="X647">
        <v>1809</v>
      </c>
      <c r="Y647">
        <v>1766.55</v>
      </c>
      <c r="Z647">
        <v>1898</v>
      </c>
      <c r="AA647">
        <v>1766.55</v>
      </c>
      <c r="AB647">
        <v>2001.7</v>
      </c>
      <c r="AC647" s="1">
        <f>(Table2[[#This Row],[Close Price]]/Table2[[#This Row],[Day Low]])-1</f>
        <v>1.5057598143273676E-2</v>
      </c>
      <c r="AD647" s="1">
        <f>(Table2[[#This Row],[Day High]]/Table2[[#This Row],[Close Price]])-1</f>
        <v>8.8391935978584524E-3</v>
      </c>
      <c r="AE647" s="1">
        <f>(Table2[[#This Row],[Close Price]]/Table2[[#This Row],[Current Week Low]])-1</f>
        <v>1.5057598143273676E-2</v>
      </c>
      <c r="AF647" s="1">
        <f>(Table2[[#This Row],[Current Week High]]/Table2[[#This Row],[Close Price]])-1</f>
        <v>5.8472520424950547E-2</v>
      </c>
      <c r="AG647" s="1">
        <f>(Table2[[#This Row],[Close Price]]/Table2[[#This Row],[Current Month Low]])-1</f>
        <v>1.5057598143273676E-2</v>
      </c>
      <c r="AH647" s="1">
        <f>(Table2[[#This Row],[Current Month High]]/Table2[[#This Row],[Close Price]])-1</f>
        <v>0.11630371134595552</v>
      </c>
      <c r="AI647">
        <v>36.854139363689598</v>
      </c>
      <c r="AJ647">
        <v>3.0545977011494099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-0.17</v>
      </c>
      <c r="AM647" t="s">
        <v>3165</v>
      </c>
      <c r="AN647">
        <v>-5</v>
      </c>
      <c r="AO647" t="s">
        <v>3165</v>
      </c>
      <c r="AP647">
        <v>-1.3890413923469E-2</v>
      </c>
      <c r="AQ647">
        <f>(Table2[[#This Row],[Sharpe Ratio]]-AVERAGE(Table2[Sharpe Ratio]))/_xlfn.STDEV.P(Table2[Sharpe Ratio])</f>
        <v>-0.87639220559932829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623</v>
      </c>
      <c r="AT647">
        <f>_xlfn.RANK.AVG(Table2[[#This Row],[6M Return vs Nifty Z-Score]],Table2[6M Return vs Nifty Z-Score])</f>
        <v>579</v>
      </c>
      <c r="AU647">
        <f>_xlfn.RANK.AVG(Table2[[#This Row],[Sharpe Ratio Z-Score]],Table2[Sharpe Ratio Z-Score])</f>
        <v>593</v>
      </c>
      <c r="AV647">
        <f>(Table2[[#This Row],[Rank 1Y]]+Table2[[#This Row],[Rank 6M]]+Table2[[#This Row],[Rank Sharpe]])/3</f>
        <v>598.33333333333337</v>
      </c>
    </row>
    <row r="648" spans="1:48" x14ac:dyDescent="0.3">
      <c r="A648" t="s">
        <v>907</v>
      </c>
      <c r="B648" t="s">
        <v>908</v>
      </c>
      <c r="C648" t="s">
        <v>3134</v>
      </c>
      <c r="D648" t="s">
        <v>454</v>
      </c>
      <c r="E648">
        <v>16401.485792399999</v>
      </c>
      <c r="F648">
        <v>3307.45</v>
      </c>
      <c r="G648">
        <v>-33.039810133402199</v>
      </c>
      <c r="H648">
        <f>(Table2[[#This Row],[1Y Return vs Nifty]]-AVERAGE(Table2[1Y Return vs Nifty]))/_xlfn.STDEV.P(Table2[1Y Return vs Nifty])</f>
        <v>-0.97133894740966387</v>
      </c>
      <c r="I648">
        <v>3.1635415956114801</v>
      </c>
      <c r="J648">
        <f>(Table2[[#This Row],[1M Return vs Nifty]]-AVERAGE(Table2[1M Return vs Nifty]))/_xlfn.STDEV.P(Table2[1M Return vs Nifty])</f>
        <v>0.54465336199586523</v>
      </c>
      <c r="K648">
        <v>-11.219909320085801</v>
      </c>
      <c r="L648">
        <f>(Table2[[#This Row],[6M Return vs Nifty]]-AVERAGE(Table2[6M Return vs Nifty]))/_xlfn.STDEV.P(Table2[6M Return vs Nifty])</f>
        <v>-0.53932028243395347</v>
      </c>
      <c r="M648">
        <v>-1.7050830472785701</v>
      </c>
      <c r="N648">
        <f>(Table2[[#This Row],[1W Return vs Nifty]]-AVERAGE(Table2[1W Return vs Nifty]))/_xlfn.STDEV.P(Table2[1W Return vs Nifty])</f>
        <v>0.48584426331743746</v>
      </c>
      <c r="O648">
        <v>3351.43</v>
      </c>
      <c r="P648">
        <v>3373.13772068258</v>
      </c>
      <c r="Q648">
        <v>3472.2566931800002</v>
      </c>
      <c r="R648">
        <v>45.556074621564299</v>
      </c>
      <c r="S648" s="1">
        <f>(Table2[[#This Row],[Close Price]]-Table2[[#This Row],[20D EMA]])/Table2[[#This Row],[20D EMA]]</f>
        <v>-1.3122756554664732E-2</v>
      </c>
      <c r="T648" s="1">
        <f>(Table2[[#This Row],[Close Price]]-Table2[[#This Row],[50D EMA]])/Table2[[#This Row],[50D EMA]]</f>
        <v>-1.9473773715141345E-2</v>
      </c>
      <c r="U648" s="1">
        <f>(Table2[[#This Row],[Close Price]]-Table2[[#This Row],[200D EMA]])/Table2[[#This Row],[200D EMA]]</f>
        <v>-4.7463856431957885E-2</v>
      </c>
      <c r="V648">
        <v>1.0569459071588601</v>
      </c>
      <c r="W648">
        <v>3181.3</v>
      </c>
      <c r="X648">
        <v>3387.95</v>
      </c>
      <c r="Y648">
        <v>3181.3</v>
      </c>
      <c r="Z648">
        <v>3395.65</v>
      </c>
      <c r="AA648">
        <v>3181.3</v>
      </c>
      <c r="AB648">
        <v>3612.85</v>
      </c>
      <c r="AC648" s="1">
        <f>(Table2[[#This Row],[Close Price]]/Table2[[#This Row],[Day Low]])-1</f>
        <v>3.9653600729261607E-2</v>
      </c>
      <c r="AD648" s="1">
        <f>(Table2[[#This Row],[Day High]]/Table2[[#This Row],[Close Price]])-1</f>
        <v>2.4338992275015459E-2</v>
      </c>
      <c r="AE648" s="1">
        <f>(Table2[[#This Row],[Close Price]]/Table2[[#This Row],[Current Week Low]])-1</f>
        <v>3.9653600729261607E-2</v>
      </c>
      <c r="AF648" s="1">
        <f>(Table2[[#This Row],[Current Week High]]/Table2[[#This Row],[Close Price]])-1</f>
        <v>2.666706979697353E-2</v>
      </c>
      <c r="AG648" s="1">
        <f>(Table2[[#This Row],[Close Price]]/Table2[[#This Row],[Current Month Low]])-1</f>
        <v>3.9653600729261607E-2</v>
      </c>
      <c r="AH648" s="1">
        <f>(Table2[[#This Row],[Current Month High]]/Table2[[#This Row],[Close Price]])-1</f>
        <v>9.2336996779996738E-2</v>
      </c>
      <c r="AI648">
        <v>20.317767464360699</v>
      </c>
      <c r="AJ648">
        <v>15.0037378953041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-0.02</v>
      </c>
      <c r="AM648" t="s">
        <v>3165</v>
      </c>
      <c r="AN648">
        <v>-0.41</v>
      </c>
      <c r="AO648" t="s">
        <v>3165</v>
      </c>
      <c r="AP648">
        <v>-4.0491870329660999E-2</v>
      </c>
      <c r="AQ648">
        <f>(Table2[[#This Row],[Sharpe Ratio]]-AVERAGE(Table2[Sharpe Ratio]))/_xlfn.STDEV.P(Table2[Sharpe Ratio])</f>
        <v>-1.1893731227348299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651</v>
      </c>
      <c r="AT648">
        <f>_xlfn.RANK.AVG(Table2[[#This Row],[6M Return vs Nifty Z-Score]],Table2[6M Return vs Nifty Z-Score])</f>
        <v>500</v>
      </c>
      <c r="AU648">
        <f>_xlfn.RANK.AVG(Table2[[#This Row],[Sharpe Ratio Z-Score]],Table2[Sharpe Ratio Z-Score])</f>
        <v>647</v>
      </c>
      <c r="AV648">
        <f>(Table2[[#This Row],[Rank 1Y]]+Table2[[#This Row],[Rank 6M]]+Table2[[#This Row],[Rank Sharpe]])/3</f>
        <v>599.33333333333337</v>
      </c>
    </row>
    <row r="649" spans="1:48" x14ac:dyDescent="0.3">
      <c r="A649" t="s">
        <v>123</v>
      </c>
      <c r="B649" t="s">
        <v>124</v>
      </c>
      <c r="C649" t="s">
        <v>3122</v>
      </c>
      <c r="D649" t="s">
        <v>125</v>
      </c>
      <c r="E649">
        <v>224373.83348940001</v>
      </c>
      <c r="F649">
        <v>2327.15</v>
      </c>
      <c r="G649">
        <v>-29.601843389835601</v>
      </c>
      <c r="H649">
        <f>(Table2[[#This Row],[1Y Return vs Nifty]]-AVERAGE(Table2[1Y Return vs Nifty]))/_xlfn.STDEV.P(Table2[1Y Return vs Nifty])</f>
        <v>-0.91248838788939979</v>
      </c>
      <c r="I649">
        <v>-7.6333667005050403</v>
      </c>
      <c r="J649">
        <f>(Table2[[#This Row],[1M Return vs Nifty]]-AVERAGE(Table2[1M Return vs Nifty]))/_xlfn.STDEV.P(Table2[1M Return vs Nifty])</f>
        <v>-0.69731827047221451</v>
      </c>
      <c r="K649">
        <v>-16.203634904650599</v>
      </c>
      <c r="L649">
        <f>(Table2[[#This Row],[6M Return vs Nifty]]-AVERAGE(Table2[6M Return vs Nifty]))/_xlfn.STDEV.P(Table2[6M Return vs Nifty])</f>
        <v>-0.71084423955734022</v>
      </c>
      <c r="M649">
        <v>-3.3168174206041199</v>
      </c>
      <c r="N649">
        <f>(Table2[[#This Row],[1W Return vs Nifty]]-AVERAGE(Table2[1W Return vs Nifty]))/_xlfn.STDEV.P(Table2[1W Return vs Nifty])</f>
        <v>0.16845578340776024</v>
      </c>
      <c r="O649">
        <v>2481.54</v>
      </c>
      <c r="P649">
        <v>2526.77913004634</v>
      </c>
      <c r="Q649">
        <v>2498.0051264752001</v>
      </c>
      <c r="R649">
        <v>11.0181703055447</v>
      </c>
      <c r="S649" s="1">
        <f>(Table2[[#This Row],[Close Price]]-Table2[[#This Row],[20D EMA]])/Table2[[#This Row],[20D EMA]]</f>
        <v>-6.2215398502542728E-2</v>
      </c>
      <c r="T649" s="1">
        <f>(Table2[[#This Row],[Close Price]]-Table2[[#This Row],[50D EMA]])/Table2[[#This Row],[50D EMA]]</f>
        <v>-7.9005373945240251E-2</v>
      </c>
      <c r="U649" s="1">
        <f>(Table2[[#This Row],[Close Price]]-Table2[[#This Row],[200D EMA]])/Table2[[#This Row],[200D EMA]]</f>
        <v>-6.839662763874485E-2</v>
      </c>
      <c r="V649">
        <v>1.15647243568281</v>
      </c>
      <c r="W649">
        <v>2320.1</v>
      </c>
      <c r="X649">
        <v>2374.9</v>
      </c>
      <c r="Y649">
        <v>2320.1</v>
      </c>
      <c r="Z649">
        <v>2385</v>
      </c>
      <c r="AA649">
        <v>2320.1</v>
      </c>
      <c r="AB649">
        <v>2710</v>
      </c>
      <c r="AC649" s="1">
        <f>(Table2[[#This Row],[Close Price]]/Table2[[#This Row],[Day Low]])-1</f>
        <v>3.0386621266325076E-3</v>
      </c>
      <c r="AD649" s="1">
        <f>(Table2[[#This Row],[Day High]]/Table2[[#This Row],[Close Price]])-1</f>
        <v>2.0518660163719504E-2</v>
      </c>
      <c r="AE649" s="1">
        <f>(Table2[[#This Row],[Close Price]]/Table2[[#This Row],[Current Week Low]])-1</f>
        <v>3.0386621266325076E-3</v>
      </c>
      <c r="AF649" s="1">
        <f>(Table2[[#This Row],[Current Week High]]/Table2[[#This Row],[Close Price]])-1</f>
        <v>2.4858732784736715E-2</v>
      </c>
      <c r="AG649" s="1">
        <f>(Table2[[#This Row],[Close Price]]/Table2[[#This Row],[Current Month Low]])-1</f>
        <v>3.0386621266325076E-3</v>
      </c>
      <c r="AH649" s="1">
        <f>(Table2[[#This Row],[Current Month High]]/Table2[[#This Row],[Close Price]])-1</f>
        <v>0.16451453494617874</v>
      </c>
      <c r="AI649">
        <v>19.373482585995699</v>
      </c>
      <c r="AJ649">
        <v>0.30386621266324998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-0.05</v>
      </c>
      <c r="AM649" t="s">
        <v>3165</v>
      </c>
      <c r="AN649">
        <v>-9.58</v>
      </c>
      <c r="AO649" t="s">
        <v>3165</v>
      </c>
      <c r="AP649">
        <v>-1.9310802182195001E-2</v>
      </c>
      <c r="AQ649">
        <f>(Table2[[#This Row],[Sharpe Ratio]]-AVERAGE(Table2[Sharpe Ratio]))/_xlfn.STDEV.P(Table2[Sharpe Ratio])</f>
        <v>-0.94016608559078918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634</v>
      </c>
      <c r="AT649">
        <f>_xlfn.RANK.AVG(Table2[[#This Row],[6M Return vs Nifty Z-Score]],Table2[6M Return vs Nifty Z-Score])</f>
        <v>557</v>
      </c>
      <c r="AU649">
        <f>_xlfn.RANK.AVG(Table2[[#This Row],[Sharpe Ratio Z-Score]],Table2[Sharpe Ratio Z-Score])</f>
        <v>608</v>
      </c>
      <c r="AV649">
        <f>(Table2[[#This Row],[Rank 1Y]]+Table2[[#This Row],[Rank 6M]]+Table2[[#This Row],[Rank Sharpe]])/3</f>
        <v>599.66666666666663</v>
      </c>
    </row>
    <row r="650" spans="1:48" x14ac:dyDescent="0.3">
      <c r="A650" t="s">
        <v>1778</v>
      </c>
      <c r="B650" t="s">
        <v>1779</v>
      </c>
      <c r="C650" t="s">
        <v>3134</v>
      </c>
      <c r="D650" t="s">
        <v>454</v>
      </c>
      <c r="E650">
        <v>4313.9138093800002</v>
      </c>
      <c r="F650">
        <v>779.3</v>
      </c>
      <c r="G650">
        <v>-28.826632318828299</v>
      </c>
      <c r="H650">
        <f>(Table2[[#This Row],[1Y Return vs Nifty]]-AVERAGE(Table2[1Y Return vs Nifty]))/_xlfn.STDEV.P(Table2[1Y Return vs Nifty])</f>
        <v>-0.89921844996447564</v>
      </c>
      <c r="I650">
        <v>-10.3519671102648</v>
      </c>
      <c r="J650">
        <f>(Table2[[#This Row],[1M Return vs Nifty]]-AVERAGE(Table2[1M Return vs Nifty]))/_xlfn.STDEV.P(Table2[1M Return vs Nifty])</f>
        <v>-1.0100396992679157</v>
      </c>
      <c r="K650">
        <v>-6.1815533051013096</v>
      </c>
      <c r="L650">
        <f>(Table2[[#This Row],[6M Return vs Nifty]]-AVERAGE(Table2[6M Return vs Nifty]))/_xlfn.STDEV.P(Table2[6M Return vs Nifty])</f>
        <v>-0.3659161199409211</v>
      </c>
      <c r="M650">
        <v>-7.7003497158248999</v>
      </c>
      <c r="N650">
        <f>(Table2[[#This Row],[1W Return vs Nifty]]-AVERAGE(Table2[1W Return vs Nifty]))/_xlfn.STDEV.P(Table2[1W Return vs Nifty])</f>
        <v>-0.69476502694476572</v>
      </c>
      <c r="O650">
        <v>858.26</v>
      </c>
      <c r="P650">
        <v>869.90136351863305</v>
      </c>
      <c r="Q650">
        <v>820.74285255369398</v>
      </c>
      <c r="R650">
        <v>16.303915720708499</v>
      </c>
      <c r="S650" s="1">
        <f>(Table2[[#This Row],[Close Price]]-Table2[[#This Row],[20D EMA]])/Table2[[#This Row],[20D EMA]]</f>
        <v>-9.2000093211847267E-2</v>
      </c>
      <c r="T650" s="1">
        <f>(Table2[[#This Row],[Close Price]]-Table2[[#This Row],[50D EMA]])/Table2[[#This Row],[50D EMA]]</f>
        <v>-0.10415130647934941</v>
      </c>
      <c r="U650" s="1">
        <f>(Table2[[#This Row],[Close Price]]-Table2[[#This Row],[200D EMA]])/Table2[[#This Row],[200D EMA]]</f>
        <v>-5.049432038883675E-2</v>
      </c>
      <c r="V650">
        <v>0.35916406949976798</v>
      </c>
      <c r="W650">
        <v>766</v>
      </c>
      <c r="X650">
        <v>797.95</v>
      </c>
      <c r="Y650">
        <v>766</v>
      </c>
      <c r="Z650">
        <v>870</v>
      </c>
      <c r="AA650">
        <v>766</v>
      </c>
      <c r="AB650">
        <v>916.2</v>
      </c>
      <c r="AC650" s="1">
        <f>(Table2[[#This Row],[Close Price]]/Table2[[#This Row],[Day Low]])-1</f>
        <v>1.7362924281984382E-2</v>
      </c>
      <c r="AD650" s="1">
        <f>(Table2[[#This Row],[Day High]]/Table2[[#This Row],[Close Price]])-1</f>
        <v>2.393173360708345E-2</v>
      </c>
      <c r="AE650" s="1">
        <f>(Table2[[#This Row],[Close Price]]/Table2[[#This Row],[Current Week Low]])-1</f>
        <v>1.7362924281984382E-2</v>
      </c>
      <c r="AF650" s="1">
        <f>(Table2[[#This Row],[Current Week High]]/Table2[[#This Row],[Close Price]])-1</f>
        <v>0.11638650070576162</v>
      </c>
      <c r="AG650" s="1">
        <f>(Table2[[#This Row],[Close Price]]/Table2[[#This Row],[Current Month Low]])-1</f>
        <v>1.7362924281984382E-2</v>
      </c>
      <c r="AH650" s="1">
        <f>(Table2[[#This Row],[Current Month High]]/Table2[[#This Row],[Close Price]])-1</f>
        <v>0.17567047350186082</v>
      </c>
      <c r="AI650">
        <v>24.817143590401599</v>
      </c>
      <c r="AJ650">
        <v>18.623943983560299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-0.12</v>
      </c>
      <c r="AM650" t="s">
        <v>3165</v>
      </c>
      <c r="AN650">
        <v>-6.56</v>
      </c>
      <c r="AO650" t="s">
        <v>3165</v>
      </c>
      <c r="AP650">
        <v>-0.144263023626794</v>
      </c>
      <c r="AQ650">
        <f>(Table2[[#This Row],[Sharpe Ratio]]-AVERAGE(Table2[Sharpe Ratio]))/_xlfn.STDEV.P(Table2[Sharpe Ratio])</f>
        <v>-2.4102984072461493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626</v>
      </c>
      <c r="AT650">
        <f>_xlfn.RANK.AVG(Table2[[#This Row],[6M Return vs Nifty Z-Score]],Table2[6M Return vs Nifty Z-Score])</f>
        <v>444</v>
      </c>
      <c r="AU650">
        <f>_xlfn.RANK.AVG(Table2[[#This Row],[Sharpe Ratio Z-Score]],Table2[Sharpe Ratio Z-Score])</f>
        <v>732</v>
      </c>
      <c r="AV650">
        <f>(Table2[[#This Row],[Rank 1Y]]+Table2[[#This Row],[Rank 6M]]+Table2[[#This Row],[Rank Sharpe]])/3</f>
        <v>600.66666666666663</v>
      </c>
    </row>
    <row r="651" spans="1:48" x14ac:dyDescent="0.3">
      <c r="A651" t="s">
        <v>1742</v>
      </c>
      <c r="B651" t="s">
        <v>1743</v>
      </c>
      <c r="C651" t="s">
        <v>3126</v>
      </c>
      <c r="D651" t="s">
        <v>185</v>
      </c>
      <c r="E651">
        <v>4472.3122858500001</v>
      </c>
      <c r="F651">
        <v>112.1</v>
      </c>
      <c r="G651">
        <v>-25.737651378088501</v>
      </c>
      <c r="H651">
        <f>(Table2[[#This Row],[1Y Return vs Nifty]]-AVERAGE(Table2[1Y Return vs Nifty]))/_xlfn.STDEV.P(Table2[1Y Return vs Nifty])</f>
        <v>-0.84634177305939939</v>
      </c>
      <c r="I651">
        <v>-4.9230097337643404</v>
      </c>
      <c r="J651">
        <f>(Table2[[#This Row],[1M Return vs Nifty]]-AVERAGE(Table2[1M Return vs Nifty]))/_xlfn.STDEV.P(Table2[1M Return vs Nifty])</f>
        <v>-0.38554508742453181</v>
      </c>
      <c r="K651">
        <v>-23.012345933751501</v>
      </c>
      <c r="L651">
        <f>(Table2[[#This Row],[6M Return vs Nifty]]-AVERAGE(Table2[6M Return vs Nifty]))/_xlfn.STDEV.P(Table2[6M Return vs Nifty])</f>
        <v>-0.94517838151692724</v>
      </c>
      <c r="M651">
        <v>-7.3297466146874299</v>
      </c>
      <c r="N651">
        <f>(Table2[[#This Row],[1W Return vs Nifty]]-AVERAGE(Table2[1W Return vs Nifty]))/_xlfn.STDEV.P(Table2[1W Return vs Nifty])</f>
        <v>-0.62178454277408091</v>
      </c>
      <c r="O651">
        <v>117.24</v>
      </c>
      <c r="P651">
        <v>121.077265869258</v>
      </c>
      <c r="Q651">
        <v>122.834719610498</v>
      </c>
      <c r="R651">
        <v>39.7800666556777</v>
      </c>
      <c r="S651" s="1">
        <f>(Table2[[#This Row],[Close Price]]-Table2[[#This Row],[20D EMA]])/Table2[[#This Row],[20D EMA]]</f>
        <v>-4.3841692255203006E-2</v>
      </c>
      <c r="T651" s="1">
        <f>(Table2[[#This Row],[Close Price]]-Table2[[#This Row],[50D EMA]])/Table2[[#This Row],[50D EMA]]</f>
        <v>-7.4144933855310721E-2</v>
      </c>
      <c r="U651" s="1">
        <f>(Table2[[#This Row],[Close Price]]-Table2[[#This Row],[200D EMA]])/Table2[[#This Row],[200D EMA]]</f>
        <v>-8.7391574992292068E-2</v>
      </c>
      <c r="V651">
        <v>0.88762255839917803</v>
      </c>
      <c r="W651">
        <v>109</v>
      </c>
      <c r="X651">
        <v>113.91</v>
      </c>
      <c r="Y651">
        <v>109</v>
      </c>
      <c r="Z651">
        <v>119.1</v>
      </c>
      <c r="AA651">
        <v>108.66</v>
      </c>
      <c r="AB651">
        <v>123.5</v>
      </c>
      <c r="AC651" s="1">
        <f>(Table2[[#This Row],[Close Price]]/Table2[[#This Row],[Day Low]])-1</f>
        <v>2.8440366972477094E-2</v>
      </c>
      <c r="AD651" s="1">
        <f>(Table2[[#This Row],[Day High]]/Table2[[#This Row],[Close Price]])-1</f>
        <v>1.6146297948260502E-2</v>
      </c>
      <c r="AE651" s="1">
        <f>(Table2[[#This Row],[Close Price]]/Table2[[#This Row],[Current Week Low]])-1</f>
        <v>2.8440366972477094E-2</v>
      </c>
      <c r="AF651" s="1">
        <f>(Table2[[#This Row],[Current Week High]]/Table2[[#This Row],[Close Price]])-1</f>
        <v>6.2444246208742227E-2</v>
      </c>
      <c r="AG651" s="1">
        <f>(Table2[[#This Row],[Close Price]]/Table2[[#This Row],[Current Month Low]])-1</f>
        <v>3.1658383949935587E-2</v>
      </c>
      <c r="AH651" s="1">
        <f>(Table2[[#This Row],[Current Month High]]/Table2[[#This Row],[Close Price]])-1</f>
        <v>0.10169491525423724</v>
      </c>
      <c r="AI651">
        <v>33.5057983942908</v>
      </c>
      <c r="AJ651">
        <v>9.5261358085002303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-0.13</v>
      </c>
      <c r="AM651" t="s">
        <v>3165</v>
      </c>
      <c r="AN651">
        <v>0.88</v>
      </c>
      <c r="AO651" t="s">
        <v>3166</v>
      </c>
      <c r="AP651">
        <v>-6.4183195723620003E-3</v>
      </c>
      <c r="AQ651">
        <f>(Table2[[#This Row],[Sharpe Ratio]]-AVERAGE(Table2[Sharpe Ratio]))/_xlfn.STDEV.P(Table2[Sharpe Ratio])</f>
        <v>-0.78847886329119388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605</v>
      </c>
      <c r="AT651">
        <f>_xlfn.RANK.AVG(Table2[[#This Row],[6M Return vs Nifty Z-Score]],Table2[6M Return vs Nifty Z-Score])</f>
        <v>634</v>
      </c>
      <c r="AU651">
        <f>_xlfn.RANK.AVG(Table2[[#This Row],[Sharpe Ratio Z-Score]],Table2[Sharpe Ratio Z-Score])</f>
        <v>574</v>
      </c>
      <c r="AV651">
        <f>(Table2[[#This Row],[Rank 1Y]]+Table2[[#This Row],[Rank 6M]]+Table2[[#This Row],[Rank Sharpe]])/3</f>
        <v>604.33333333333337</v>
      </c>
    </row>
    <row r="652" spans="1:48" x14ac:dyDescent="0.3">
      <c r="A652" t="s">
        <v>2164</v>
      </c>
      <c r="B652" t="s">
        <v>2165</v>
      </c>
      <c r="C652" t="s">
        <v>3118</v>
      </c>
      <c r="D652" t="s">
        <v>435</v>
      </c>
      <c r="E652">
        <v>2696.8005460310001</v>
      </c>
      <c r="F652">
        <v>81.17</v>
      </c>
      <c r="G652">
        <v>-20.969684714356401</v>
      </c>
      <c r="H652">
        <f>(Table2[[#This Row],[1Y Return vs Nifty]]-AVERAGE(Table2[1Y Return vs Nifty]))/_xlfn.STDEV.P(Table2[1Y Return vs Nifty])</f>
        <v>-0.76472448968698825</v>
      </c>
      <c r="I652">
        <v>-10.4740938421293</v>
      </c>
      <c r="J652">
        <f>(Table2[[#This Row],[1M Return vs Nifty]]-AVERAGE(Table2[1M Return vs Nifty]))/_xlfn.STDEV.P(Table2[1M Return vs Nifty])</f>
        <v>-1.0240879742353248</v>
      </c>
      <c r="K652">
        <v>-19.996276242035801</v>
      </c>
      <c r="L652">
        <f>(Table2[[#This Row],[6M Return vs Nifty]]-AVERAGE(Table2[6M Return vs Nifty]))/_xlfn.STDEV.P(Table2[6M Return vs Nifty])</f>
        <v>-0.84137487153130164</v>
      </c>
      <c r="M652">
        <v>-3.3984348011864598</v>
      </c>
      <c r="N652">
        <f>(Table2[[#This Row],[1W Return vs Nifty]]-AVERAGE(Table2[1W Return vs Nifty]))/_xlfn.STDEV.P(Table2[1W Return vs Nifty])</f>
        <v>0.15238339779263624</v>
      </c>
      <c r="O652">
        <v>82.82</v>
      </c>
      <c r="P652">
        <v>84.711388571283905</v>
      </c>
      <c r="Q652">
        <v>85.811576702795804</v>
      </c>
      <c r="R652">
        <v>46.544470768299398</v>
      </c>
      <c r="S652" s="1">
        <f>(Table2[[#This Row],[Close Price]]-Table2[[#This Row],[20D EMA]])/Table2[[#This Row],[20D EMA]]</f>
        <v>-1.9922723979714944E-2</v>
      </c>
      <c r="T652" s="1">
        <f>(Table2[[#This Row],[Close Price]]-Table2[[#This Row],[50D EMA]])/Table2[[#This Row],[50D EMA]]</f>
        <v>-4.180534200904823E-2</v>
      </c>
      <c r="U652" s="1">
        <f>(Table2[[#This Row],[Close Price]]-Table2[[#This Row],[200D EMA]])/Table2[[#This Row],[200D EMA]]</f>
        <v>-5.409033234375446E-2</v>
      </c>
      <c r="V652">
        <v>0.32052311528317301</v>
      </c>
      <c r="W652">
        <v>75.64</v>
      </c>
      <c r="X652">
        <v>84</v>
      </c>
      <c r="Y652">
        <v>75.64</v>
      </c>
      <c r="Z652">
        <v>84</v>
      </c>
      <c r="AA652">
        <v>75.64</v>
      </c>
      <c r="AB652">
        <v>90</v>
      </c>
      <c r="AC652" s="1">
        <f>(Table2[[#This Row],[Close Price]]/Table2[[#This Row],[Day Low]])-1</f>
        <v>7.310946589106293E-2</v>
      </c>
      <c r="AD652" s="1">
        <f>(Table2[[#This Row],[Day High]]/Table2[[#This Row],[Close Price]])-1</f>
        <v>3.4865097942589518E-2</v>
      </c>
      <c r="AE652" s="1">
        <f>(Table2[[#This Row],[Close Price]]/Table2[[#This Row],[Current Week Low]])-1</f>
        <v>7.310946589106293E-2</v>
      </c>
      <c r="AF652" s="1">
        <f>(Table2[[#This Row],[Current Week High]]/Table2[[#This Row],[Close Price]])-1</f>
        <v>3.4865097942589518E-2</v>
      </c>
      <c r="AG652" s="1">
        <f>(Table2[[#This Row],[Close Price]]/Table2[[#This Row],[Current Month Low]])-1</f>
        <v>7.310946589106293E-2</v>
      </c>
      <c r="AH652" s="1">
        <f>(Table2[[#This Row],[Current Month High]]/Table2[[#This Row],[Close Price]])-1</f>
        <v>0.1087840335099175</v>
      </c>
      <c r="AI652">
        <v>47.8378711346556</v>
      </c>
      <c r="AJ652">
        <v>29.768185451638701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0.04</v>
      </c>
      <c r="AM652" t="s">
        <v>3166</v>
      </c>
      <c r="AN652">
        <v>2.37</v>
      </c>
      <c r="AO652" t="s">
        <v>3166</v>
      </c>
      <c r="AP652">
        <v>-2.8221100929622E-2</v>
      </c>
      <c r="AQ652">
        <f>(Table2[[#This Row],[Sharpe Ratio]]-AVERAGE(Table2[Sharpe Ratio]))/_xlfn.STDEV.P(Table2[Sharpe Ratio])</f>
        <v>-1.0450007018365328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585</v>
      </c>
      <c r="AT652">
        <f>_xlfn.RANK.AVG(Table2[[#This Row],[6M Return vs Nifty Z-Score]],Table2[6M Return vs Nifty Z-Score])</f>
        <v>603</v>
      </c>
      <c r="AU652">
        <f>_xlfn.RANK.AVG(Table2[[#This Row],[Sharpe Ratio Z-Score]],Table2[Sharpe Ratio Z-Score])</f>
        <v>625</v>
      </c>
      <c r="AV652">
        <f>(Table2[[#This Row],[Rank 1Y]]+Table2[[#This Row],[Rank 6M]]+Table2[[#This Row],[Rank Sharpe]])/3</f>
        <v>604.33333333333337</v>
      </c>
    </row>
    <row r="653" spans="1:48" x14ac:dyDescent="0.3">
      <c r="A653" t="s">
        <v>1027</v>
      </c>
      <c r="B653" t="s">
        <v>1028</v>
      </c>
      <c r="C653" t="s">
        <v>3127</v>
      </c>
      <c r="D653" t="s">
        <v>117</v>
      </c>
      <c r="E653">
        <v>13170.1426899</v>
      </c>
      <c r="F653">
        <v>44.94</v>
      </c>
      <c r="G653">
        <v>-17.5184358077186</v>
      </c>
      <c r="H653">
        <f>(Table2[[#This Row],[1Y Return vs Nifty]]-AVERAGE(Table2[1Y Return vs Nifty]))/_xlfn.STDEV.P(Table2[1Y Return vs Nifty])</f>
        <v>-0.70564656824420358</v>
      </c>
      <c r="I653">
        <v>-5.6208499491698998</v>
      </c>
      <c r="J653">
        <f>(Table2[[#This Row],[1M Return vs Nifty]]-AVERAGE(Table2[1M Return vs Nifty]))/_xlfn.STDEV.P(Table2[1M Return vs Nifty])</f>
        <v>-0.46581785882899546</v>
      </c>
      <c r="K653">
        <v>-40.369551946129903</v>
      </c>
      <c r="L653">
        <f>(Table2[[#This Row],[6M Return vs Nifty]]-AVERAGE(Table2[6M Return vs Nifty]))/_xlfn.STDEV.P(Table2[6M Return vs Nifty])</f>
        <v>-1.5425581146767262</v>
      </c>
      <c r="M653">
        <v>-8.6571118033988697</v>
      </c>
      <c r="N653">
        <f>(Table2[[#This Row],[1W Return vs Nifty]]-AVERAGE(Table2[1W Return vs Nifty]))/_xlfn.STDEV.P(Table2[1W Return vs Nifty])</f>
        <v>-0.88317402884732377</v>
      </c>
      <c r="O653">
        <v>49.89</v>
      </c>
      <c r="P653">
        <v>52.145547615038097</v>
      </c>
      <c r="Q653">
        <v>54.465046703647403</v>
      </c>
      <c r="R653">
        <v>10.5723618853854</v>
      </c>
      <c r="S653" s="1">
        <f>(Table2[[#This Row],[Close Price]]-Table2[[#This Row],[20D EMA]])/Table2[[#This Row],[20D EMA]]</f>
        <v>-9.9218280216476301E-2</v>
      </c>
      <c r="T653" s="1">
        <f>(Table2[[#This Row],[Close Price]]-Table2[[#This Row],[50D EMA]])/Table2[[#This Row],[50D EMA]]</f>
        <v>-0.13818145449795052</v>
      </c>
      <c r="U653" s="1">
        <f>(Table2[[#This Row],[Close Price]]-Table2[[#This Row],[200D EMA]])/Table2[[#This Row],[200D EMA]]</f>
        <v>-0.17488365989061996</v>
      </c>
      <c r="V653">
        <v>0.72461139191072599</v>
      </c>
      <c r="W653">
        <v>43.52</v>
      </c>
      <c r="X653">
        <v>45.76</v>
      </c>
      <c r="Y653">
        <v>43.52</v>
      </c>
      <c r="Z653">
        <v>49.88</v>
      </c>
      <c r="AA653">
        <v>43.52</v>
      </c>
      <c r="AB653">
        <v>54.87</v>
      </c>
      <c r="AC653" s="1">
        <f>(Table2[[#This Row],[Close Price]]/Table2[[#This Row],[Day Low]])-1</f>
        <v>3.2628676470588092E-2</v>
      </c>
      <c r="AD653" s="1">
        <f>(Table2[[#This Row],[Day High]]/Table2[[#This Row],[Close Price]])-1</f>
        <v>1.8246550956831253E-2</v>
      </c>
      <c r="AE653" s="1">
        <f>(Table2[[#This Row],[Close Price]]/Table2[[#This Row],[Current Week Low]])-1</f>
        <v>3.2628676470588092E-2</v>
      </c>
      <c r="AF653" s="1">
        <f>(Table2[[#This Row],[Current Week High]]/Table2[[#This Row],[Close Price]])-1</f>
        <v>0.10992434356920344</v>
      </c>
      <c r="AG653" s="1">
        <f>(Table2[[#This Row],[Close Price]]/Table2[[#This Row],[Current Month Low]])-1</f>
        <v>3.2628676470588092E-2</v>
      </c>
      <c r="AH653" s="1">
        <f>(Table2[[#This Row],[Current Month High]]/Table2[[#This Row],[Close Price]])-1</f>
        <v>0.22096128170894525</v>
      </c>
      <c r="AI653">
        <v>63.996439697374299</v>
      </c>
      <c r="AJ653">
        <v>14.789272030651301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-0.21</v>
      </c>
      <c r="AM653" t="s">
        <v>3165</v>
      </c>
      <c r="AN653">
        <v>-12.11</v>
      </c>
      <c r="AO653" t="s">
        <v>3165</v>
      </c>
      <c r="AQ653">
        <f>(Table2[[#This Row],[Sharpe Ratio]]-AVERAGE(Table2[Sharpe Ratio]))/_xlfn.STDEV.P(Table2[Sharpe Ratio])</f>
        <v>-0.71296376684109852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561</v>
      </c>
      <c r="AT653">
        <f>_xlfn.RANK.AVG(Table2[[#This Row],[6M Return vs Nifty Z-Score]],Table2[6M Return vs Nifty Z-Score])</f>
        <v>719</v>
      </c>
      <c r="AU653">
        <f>_xlfn.RANK.AVG(Table2[[#This Row],[Sharpe Ratio Z-Score]],Table2[Sharpe Ratio Z-Score])</f>
        <v>533.5</v>
      </c>
      <c r="AV653">
        <f>(Table2[[#This Row],[Rank 1Y]]+Table2[[#This Row],[Rank 6M]]+Table2[[#This Row],[Rank Sharpe]])/3</f>
        <v>604.5</v>
      </c>
    </row>
    <row r="654" spans="1:48" x14ac:dyDescent="0.3">
      <c r="A654" t="s">
        <v>1722</v>
      </c>
      <c r="B654" t="s">
        <v>1723</v>
      </c>
      <c r="C654" t="s">
        <v>3129</v>
      </c>
      <c r="D654" t="s">
        <v>295</v>
      </c>
      <c r="E654">
        <v>4657.1374774730002</v>
      </c>
      <c r="F654">
        <v>218.27</v>
      </c>
      <c r="G654">
        <v>-26.512848062376101</v>
      </c>
      <c r="H654">
        <f>(Table2[[#This Row],[1Y Return vs Nifty]]-AVERAGE(Table2[1Y Return vs Nifty]))/_xlfn.STDEV.P(Table2[1Y Return vs Nifty])</f>
        <v>-0.85961146471477889</v>
      </c>
      <c r="I654">
        <v>-7.2940743782058197</v>
      </c>
      <c r="J654">
        <f>(Table2[[#This Row],[1M Return vs Nifty]]-AVERAGE(Table2[1M Return vs Nifty]))/_xlfn.STDEV.P(Table2[1M Return vs Nifty])</f>
        <v>-0.65828937184190783</v>
      </c>
      <c r="K654">
        <v>-9.07331250274928</v>
      </c>
      <c r="L654">
        <f>(Table2[[#This Row],[6M Return vs Nifty]]-AVERAGE(Table2[6M Return vs Nifty]))/_xlfn.STDEV.P(Table2[6M Return vs Nifty])</f>
        <v>-0.46544125875769704</v>
      </c>
      <c r="M654">
        <v>-6.4520764186385904</v>
      </c>
      <c r="N654">
        <f>(Table2[[#This Row],[1W Return vs Nifty]]-AVERAGE(Table2[1W Return vs Nifty]))/_xlfn.STDEV.P(Table2[1W Return vs Nifty])</f>
        <v>-0.44895059817612482</v>
      </c>
      <c r="O654">
        <v>234.66</v>
      </c>
      <c r="P654">
        <v>245.11619946077801</v>
      </c>
      <c r="Q654">
        <v>242.03664417291</v>
      </c>
      <c r="R654">
        <v>18.7689764182836</v>
      </c>
      <c r="S654" s="1">
        <f>(Table2[[#This Row],[Close Price]]-Table2[[#This Row],[20D EMA]])/Table2[[#This Row],[20D EMA]]</f>
        <v>-6.9845734253813976E-2</v>
      </c>
      <c r="T654" s="1">
        <f>(Table2[[#This Row],[Close Price]]-Table2[[#This Row],[50D EMA]])/Table2[[#This Row],[50D EMA]]</f>
        <v>-0.10952437872256485</v>
      </c>
      <c r="U654" s="1">
        <f>(Table2[[#This Row],[Close Price]]-Table2[[#This Row],[200D EMA]])/Table2[[#This Row],[200D EMA]]</f>
        <v>-9.8194404628793308E-2</v>
      </c>
      <c r="V654">
        <v>0.50764894621124401</v>
      </c>
      <c r="W654">
        <v>215.6</v>
      </c>
      <c r="X654">
        <v>220.84</v>
      </c>
      <c r="Y654">
        <v>215.6</v>
      </c>
      <c r="Z654">
        <v>232.87</v>
      </c>
      <c r="AA654">
        <v>215.6</v>
      </c>
      <c r="AB654">
        <v>244.7</v>
      </c>
      <c r="AC654" s="1">
        <f>(Table2[[#This Row],[Close Price]]/Table2[[#This Row],[Day Low]])-1</f>
        <v>1.2384044526901672E-2</v>
      </c>
      <c r="AD654" s="1">
        <f>(Table2[[#This Row],[Day High]]/Table2[[#This Row],[Close Price]])-1</f>
        <v>1.1774407843496482E-2</v>
      </c>
      <c r="AE654" s="1">
        <f>(Table2[[#This Row],[Close Price]]/Table2[[#This Row],[Current Week Low]])-1</f>
        <v>1.2384044526901672E-2</v>
      </c>
      <c r="AF654" s="1">
        <f>(Table2[[#This Row],[Current Week High]]/Table2[[#This Row],[Close Price]])-1</f>
        <v>6.6889632107023367E-2</v>
      </c>
      <c r="AG654" s="1">
        <f>(Table2[[#This Row],[Close Price]]/Table2[[#This Row],[Current Month Low]])-1</f>
        <v>1.2384044526901672E-2</v>
      </c>
      <c r="AH654" s="1">
        <f>(Table2[[#This Row],[Current Month High]]/Table2[[#This Row],[Close Price]])-1</f>
        <v>0.12108856004031687</v>
      </c>
      <c r="AI654">
        <v>36.1158198561414</v>
      </c>
      <c r="AJ654">
        <v>15.4867724867724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-0.18</v>
      </c>
      <c r="AM654" t="s">
        <v>3165</v>
      </c>
      <c r="AN654">
        <v>-6.03</v>
      </c>
      <c r="AO654" t="s">
        <v>3165</v>
      </c>
      <c r="AP654">
        <v>-0.121826520995448</v>
      </c>
      <c r="AQ654">
        <f>(Table2[[#This Row],[Sharpe Ratio]]-AVERAGE(Table2[Sharpe Ratio]))/_xlfn.STDEV.P(Table2[Sharpe Ratio])</f>
        <v>-2.1463204857501963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609</v>
      </c>
      <c r="AT654">
        <f>_xlfn.RANK.AVG(Table2[[#This Row],[6M Return vs Nifty Z-Score]],Table2[6M Return vs Nifty Z-Score])</f>
        <v>479</v>
      </c>
      <c r="AU654">
        <f>_xlfn.RANK.AVG(Table2[[#This Row],[Sharpe Ratio Z-Score]],Table2[Sharpe Ratio Z-Score])</f>
        <v>727</v>
      </c>
      <c r="AV654">
        <f>(Table2[[#This Row],[Rank 1Y]]+Table2[[#This Row],[Rank 6M]]+Table2[[#This Row],[Rank Sharpe]])/3</f>
        <v>605</v>
      </c>
    </row>
    <row r="655" spans="1:48" x14ac:dyDescent="0.3">
      <c r="A655" t="s">
        <v>2073</v>
      </c>
      <c r="B655" t="s">
        <v>2074</v>
      </c>
      <c r="C655" t="s">
        <v>3122</v>
      </c>
      <c r="D655" t="s">
        <v>197</v>
      </c>
      <c r="E655">
        <v>3004.882705775</v>
      </c>
      <c r="F655">
        <v>219.25</v>
      </c>
      <c r="G655">
        <v>-30.986284290476899</v>
      </c>
      <c r="H655">
        <f>(Table2[[#This Row],[1Y Return vs Nifty]]-AVERAGE(Table2[1Y Return vs Nifty]))/_xlfn.STDEV.P(Table2[1Y Return vs Nifty])</f>
        <v>-0.93618702365367579</v>
      </c>
      <c r="I655">
        <v>-8.8990774658122902</v>
      </c>
      <c r="J655">
        <f>(Table2[[#This Row],[1M Return vs Nifty]]-AVERAGE(Table2[1M Return vs Nifty]))/_xlfn.STDEV.P(Table2[1M Return vs Nifty])</f>
        <v>-0.84291336328100341</v>
      </c>
      <c r="K655">
        <v>-13.122992411342301</v>
      </c>
      <c r="L655">
        <f>(Table2[[#This Row],[6M Return vs Nifty]]-AVERAGE(Table2[6M Return vs Nifty]))/_xlfn.STDEV.P(Table2[6M Return vs Nifty])</f>
        <v>-0.60481833946139063</v>
      </c>
      <c r="M655">
        <v>-2.83259764818707</v>
      </c>
      <c r="N655">
        <f>(Table2[[#This Row],[1W Return vs Nifty]]-AVERAGE(Table2[1W Return vs Nifty]))/_xlfn.STDEV.P(Table2[1W Return vs Nifty])</f>
        <v>0.26381006762058118</v>
      </c>
      <c r="O655">
        <v>234.31</v>
      </c>
      <c r="P655">
        <v>247.05256464700301</v>
      </c>
      <c r="Q655">
        <v>244.45303015026099</v>
      </c>
      <c r="R655">
        <v>28.8362917537107</v>
      </c>
      <c r="S655" s="1">
        <f>(Table2[[#This Row],[Close Price]]-Table2[[#This Row],[20D EMA]])/Table2[[#This Row],[20D EMA]]</f>
        <v>-6.4273825274209384E-2</v>
      </c>
      <c r="T655" s="1">
        <f>(Table2[[#This Row],[Close Price]]-Table2[[#This Row],[50D EMA]])/Table2[[#This Row],[50D EMA]]</f>
        <v>-0.11253704120306643</v>
      </c>
      <c r="U655" s="1">
        <f>(Table2[[#This Row],[Close Price]]-Table2[[#This Row],[200D EMA]])/Table2[[#This Row],[200D EMA]]</f>
        <v>-0.10309968395470134</v>
      </c>
      <c r="V655">
        <v>0.60133408630629004</v>
      </c>
      <c r="W655">
        <v>212.73</v>
      </c>
      <c r="X655">
        <v>222.5</v>
      </c>
      <c r="Y655">
        <v>212.73</v>
      </c>
      <c r="Z655">
        <v>228</v>
      </c>
      <c r="AA655">
        <v>212.73</v>
      </c>
      <c r="AB655">
        <v>250</v>
      </c>
      <c r="AC655" s="1">
        <f>(Table2[[#This Row],[Close Price]]/Table2[[#This Row],[Day Low]])-1</f>
        <v>3.0649179711371266E-2</v>
      </c>
      <c r="AD655" s="1">
        <f>(Table2[[#This Row],[Day High]]/Table2[[#This Row],[Close Price]])-1</f>
        <v>1.4823261117445918E-2</v>
      </c>
      <c r="AE655" s="1">
        <f>(Table2[[#This Row],[Close Price]]/Table2[[#This Row],[Current Week Low]])-1</f>
        <v>3.0649179711371266E-2</v>
      </c>
      <c r="AF655" s="1">
        <f>(Table2[[#This Row],[Current Week High]]/Table2[[#This Row],[Close Price]])-1</f>
        <v>3.9908779931584926E-2</v>
      </c>
      <c r="AG655" s="1">
        <f>(Table2[[#This Row],[Close Price]]/Table2[[#This Row],[Current Month Low]])-1</f>
        <v>3.0649179711371266E-2</v>
      </c>
      <c r="AH655" s="1">
        <f>(Table2[[#This Row],[Current Month High]]/Table2[[#This Row],[Close Price]])-1</f>
        <v>0.1402508551881414</v>
      </c>
      <c r="AI655">
        <v>31.790193842645301</v>
      </c>
      <c r="AJ655">
        <v>9.7622027534417892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-0.13</v>
      </c>
      <c r="AM655" t="s">
        <v>3165</v>
      </c>
      <c r="AN655">
        <v>-4.5</v>
      </c>
      <c r="AO655" t="s">
        <v>3165</v>
      </c>
      <c r="AP655">
        <v>-4.4339727812541002E-2</v>
      </c>
      <c r="AQ655">
        <f>(Table2[[#This Row],[Sharpe Ratio]]-AVERAGE(Table2[Sharpe Ratio]))/_xlfn.STDEV.P(Table2[Sharpe Ratio])</f>
        <v>-1.2346453042879482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644</v>
      </c>
      <c r="AT655">
        <f>_xlfn.RANK.AVG(Table2[[#This Row],[6M Return vs Nifty Z-Score]],Table2[6M Return vs Nifty Z-Score])</f>
        <v>526</v>
      </c>
      <c r="AU655">
        <f>_xlfn.RANK.AVG(Table2[[#This Row],[Sharpe Ratio Z-Score]],Table2[Sharpe Ratio Z-Score])</f>
        <v>650</v>
      </c>
      <c r="AV655">
        <f>(Table2[[#This Row],[Rank 1Y]]+Table2[[#This Row],[Rank 6M]]+Table2[[#This Row],[Rank Sharpe]])/3</f>
        <v>606.66666666666663</v>
      </c>
    </row>
    <row r="656" spans="1:48" x14ac:dyDescent="0.3">
      <c r="A656" t="s">
        <v>1130</v>
      </c>
      <c r="B656" t="s">
        <v>1131</v>
      </c>
      <c r="C656" t="s">
        <v>3134</v>
      </c>
      <c r="D656" t="s">
        <v>454</v>
      </c>
      <c r="E656">
        <v>10665.57982932</v>
      </c>
      <c r="F656">
        <v>804.6</v>
      </c>
      <c r="G656">
        <v>-36.476258745972402</v>
      </c>
      <c r="H656">
        <f>(Table2[[#This Row],[1Y Return vs Nifty]]-AVERAGE(Table2[1Y Return vs Nifty]))/_xlfn.STDEV.P(Table2[1Y Return vs Nifty])</f>
        <v>-1.030163519808694</v>
      </c>
      <c r="I656">
        <v>-11.4818776299881</v>
      </c>
      <c r="J656">
        <f>(Table2[[#This Row],[1M Return vs Nifty]]-AVERAGE(Table2[1M Return vs Nifty]))/_xlfn.STDEV.P(Table2[1M Return vs Nifty])</f>
        <v>-1.1400136486834493</v>
      </c>
      <c r="K656">
        <v>-12.8780633650117</v>
      </c>
      <c r="L656">
        <f>(Table2[[#This Row],[6M Return vs Nifty]]-AVERAGE(Table2[6M Return vs Nifty]))/_xlfn.STDEV.P(Table2[6M Return vs Nifty])</f>
        <v>-0.5963886619985711</v>
      </c>
      <c r="M656">
        <v>-12.036154960439999</v>
      </c>
      <c r="N656">
        <f>(Table2[[#This Row],[1W Return vs Nifty]]-AVERAGE(Table2[1W Return vs Nifty]))/_xlfn.STDEV.P(Table2[1W Return vs Nifty])</f>
        <v>-1.5485872563071414</v>
      </c>
      <c r="O656">
        <v>909.45</v>
      </c>
      <c r="P656">
        <v>919.834369400931</v>
      </c>
      <c r="Q656">
        <v>896.09605100018098</v>
      </c>
      <c r="R656">
        <v>15.300462387022799</v>
      </c>
      <c r="S656" s="1">
        <f>(Table2[[#This Row],[Close Price]]-Table2[[#This Row],[20D EMA]])/Table2[[#This Row],[20D EMA]]</f>
        <v>-0.11528946066303812</v>
      </c>
      <c r="T656" s="1">
        <f>(Table2[[#This Row],[Close Price]]-Table2[[#This Row],[50D EMA]])/Table2[[#This Row],[50D EMA]]</f>
        <v>-0.12527730343016072</v>
      </c>
      <c r="U656" s="1">
        <f>(Table2[[#This Row],[Close Price]]-Table2[[#This Row],[200D EMA]])/Table2[[#This Row],[200D EMA]]</f>
        <v>-0.10210518269560198</v>
      </c>
      <c r="V656">
        <v>2.43457029828354</v>
      </c>
      <c r="W656">
        <v>792</v>
      </c>
      <c r="X656">
        <v>820.2</v>
      </c>
      <c r="Y656">
        <v>792</v>
      </c>
      <c r="Z656">
        <v>943.9</v>
      </c>
      <c r="AA656">
        <v>792</v>
      </c>
      <c r="AB656">
        <v>977.7</v>
      </c>
      <c r="AC656" s="1">
        <f>(Table2[[#This Row],[Close Price]]/Table2[[#This Row],[Day Low]])-1</f>
        <v>1.5909090909090873E-2</v>
      </c>
      <c r="AD656" s="1">
        <f>(Table2[[#This Row],[Day High]]/Table2[[#This Row],[Close Price]])-1</f>
        <v>1.9388516032811332E-2</v>
      </c>
      <c r="AE656" s="1">
        <f>(Table2[[#This Row],[Close Price]]/Table2[[#This Row],[Current Week Low]])-1</f>
        <v>1.5909090909090873E-2</v>
      </c>
      <c r="AF656" s="1">
        <f>(Table2[[#This Row],[Current Week High]]/Table2[[#This Row],[Close Price]])-1</f>
        <v>0.1731295053442703</v>
      </c>
      <c r="AG656" s="1">
        <f>(Table2[[#This Row],[Close Price]]/Table2[[#This Row],[Current Month Low]])-1</f>
        <v>1.5909090909090873E-2</v>
      </c>
      <c r="AH656" s="1">
        <f>(Table2[[#This Row],[Current Month High]]/Table2[[#This Row],[Close Price]])-1</f>
        <v>0.21513795674869507</v>
      </c>
      <c r="AI656">
        <v>33.109619686800798</v>
      </c>
      <c r="AJ656">
        <v>5.6529446523537503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3165</v>
      </c>
      <c r="AN656">
        <v>-12.36</v>
      </c>
      <c r="AO656" t="s">
        <v>3165</v>
      </c>
      <c r="AP656">
        <v>-3.8166937933691997E-2</v>
      </c>
      <c r="AQ656">
        <f>(Table2[[#This Row],[Sharpe Ratio]]-AVERAGE(Table2[Sharpe Ratio]))/_xlfn.STDEV.P(Table2[Sharpe Ratio])</f>
        <v>-1.1620190011236899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661</v>
      </c>
      <c r="AT656">
        <f>_xlfn.RANK.AVG(Table2[[#This Row],[6M Return vs Nifty Z-Score]],Table2[6M Return vs Nifty Z-Score])</f>
        <v>522</v>
      </c>
      <c r="AU656">
        <f>_xlfn.RANK.AVG(Table2[[#This Row],[Sharpe Ratio Z-Score]],Table2[Sharpe Ratio Z-Score])</f>
        <v>640</v>
      </c>
      <c r="AV656">
        <f>(Table2[[#This Row],[Rank 1Y]]+Table2[[#This Row],[Rank 6M]]+Table2[[#This Row],[Rank Sharpe]])/3</f>
        <v>607.66666666666663</v>
      </c>
    </row>
    <row r="657" spans="1:48" x14ac:dyDescent="0.3">
      <c r="A657" t="s">
        <v>1633</v>
      </c>
      <c r="B657" t="s">
        <v>1634</v>
      </c>
      <c r="C657" t="s">
        <v>3134</v>
      </c>
      <c r="D657" t="s">
        <v>265</v>
      </c>
      <c r="E657">
        <v>5446.1092343680002</v>
      </c>
      <c r="F657">
        <v>161.91999999999999</v>
      </c>
      <c r="G657">
        <v>-21.449058493917001</v>
      </c>
      <c r="H657">
        <f>(Table2[[#This Row],[1Y Return vs Nifty]]-AVERAGE(Table2[1Y Return vs Nifty]))/_xlfn.STDEV.P(Table2[1Y Return vs Nifty])</f>
        <v>-0.77293033263159394</v>
      </c>
      <c r="I657">
        <v>-2.4818987315358401</v>
      </c>
      <c r="J657">
        <f>(Table2[[#This Row],[1M Return vs Nifty]]-AVERAGE(Table2[1M Return vs Nifty]))/_xlfn.STDEV.P(Table2[1M Return vs Nifty])</f>
        <v>-0.10474334924879783</v>
      </c>
      <c r="K657">
        <v>-16.954713910602202</v>
      </c>
      <c r="L657">
        <f>(Table2[[#This Row],[6M Return vs Nifty]]-AVERAGE(Table2[6M Return vs Nifty]))/_xlfn.STDEV.P(Table2[6M Return vs Nifty])</f>
        <v>-0.73669398610279901</v>
      </c>
      <c r="M657">
        <v>-4.9708729370741898</v>
      </c>
      <c r="N657">
        <f>(Table2[[#This Row],[1W Return vs Nifty]]-AVERAGE(Table2[1W Return vs Nifty]))/_xlfn.STDEV.P(Table2[1W Return vs Nifty])</f>
        <v>-0.15726672691845753</v>
      </c>
      <c r="O657">
        <v>171.88</v>
      </c>
      <c r="P657">
        <v>171.402020761979</v>
      </c>
      <c r="Q657">
        <v>168.051022395465</v>
      </c>
      <c r="R657">
        <v>31.0558388474598</v>
      </c>
      <c r="S657" s="1">
        <f>(Table2[[#This Row],[Close Price]]-Table2[[#This Row],[20D EMA]])/Table2[[#This Row],[20D EMA]]</f>
        <v>-5.7947405166395211E-2</v>
      </c>
      <c r="T657" s="1">
        <f>(Table2[[#This Row],[Close Price]]-Table2[[#This Row],[50D EMA]])/Table2[[#This Row],[50D EMA]]</f>
        <v>-5.5320355733415892E-2</v>
      </c>
      <c r="U657" s="1">
        <f>(Table2[[#This Row],[Close Price]]-Table2[[#This Row],[200D EMA]])/Table2[[#This Row],[200D EMA]]</f>
        <v>-3.6483100834919173E-2</v>
      </c>
      <c r="V657">
        <v>0.92691240605858105</v>
      </c>
      <c r="W657">
        <v>158.71</v>
      </c>
      <c r="X657">
        <v>164.35</v>
      </c>
      <c r="Y657">
        <v>158.71</v>
      </c>
      <c r="Z657">
        <v>179.45</v>
      </c>
      <c r="AA657">
        <v>158.71</v>
      </c>
      <c r="AB657">
        <v>185</v>
      </c>
      <c r="AC657" s="1">
        <f>(Table2[[#This Row],[Close Price]]/Table2[[#This Row],[Day Low]])-1</f>
        <v>2.022556864721814E-2</v>
      </c>
      <c r="AD657" s="1">
        <f>(Table2[[#This Row],[Day High]]/Table2[[#This Row],[Close Price]])-1</f>
        <v>1.500741106719361E-2</v>
      </c>
      <c r="AE657" s="1">
        <f>(Table2[[#This Row],[Close Price]]/Table2[[#This Row],[Current Week Low]])-1</f>
        <v>2.022556864721814E-2</v>
      </c>
      <c r="AF657" s="1">
        <f>(Table2[[#This Row],[Current Week High]]/Table2[[#This Row],[Close Price]])-1</f>
        <v>0.10826333992094872</v>
      </c>
      <c r="AG657" s="1">
        <f>(Table2[[#This Row],[Close Price]]/Table2[[#This Row],[Current Month Low]])-1</f>
        <v>2.022556864721814E-2</v>
      </c>
      <c r="AH657" s="1">
        <f>(Table2[[#This Row],[Current Month High]]/Table2[[#This Row],[Close Price]])-1</f>
        <v>0.1425395256916997</v>
      </c>
      <c r="AI657">
        <v>35.622529644268702</v>
      </c>
      <c r="AJ657">
        <v>24.505959246443599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7.0000000000000007E-2</v>
      </c>
      <c r="AM657" t="s">
        <v>3166</v>
      </c>
      <c r="AN657">
        <v>0.25</v>
      </c>
      <c r="AO657" t="s">
        <v>3166</v>
      </c>
      <c r="AP657">
        <v>-5.7521111189823997E-2</v>
      </c>
      <c r="AQ657">
        <f>(Table2[[#This Row],[Sharpe Ratio]]-AVERAGE(Table2[Sharpe Ratio]))/_xlfn.STDEV.P(Table2[Sharpe Ratio])</f>
        <v>-1.3897316046596975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-3.1613659995613461</v>
      </c>
      <c r="AS657">
        <f>_xlfn.RANK.AVG(Table2[[#This Row],[1Y Return vs Nifty Z-Score]],Table2[1Y Return vs Nifty Z-Score])</f>
        <v>588</v>
      </c>
      <c r="AT657">
        <f>_xlfn.RANK.AVG(Table2[[#This Row],[6M Return vs Nifty Z-Score]],Table2[6M Return vs Nifty Z-Score])</f>
        <v>564</v>
      </c>
      <c r="AU657">
        <f>_xlfn.RANK.AVG(Table2[[#This Row],[Sharpe Ratio Z-Score]],Table2[Sharpe Ratio Z-Score])</f>
        <v>674</v>
      </c>
      <c r="AV657">
        <f>(Table2[[#This Row],[Rank 1Y]]+Table2[[#This Row],[Rank 6M]]+Table2[[#This Row],[Rank Sharpe]])/3</f>
        <v>608.66666666666663</v>
      </c>
    </row>
    <row r="658" spans="1:48" x14ac:dyDescent="0.3">
      <c r="A658" t="s">
        <v>794</v>
      </c>
      <c r="B658" t="s">
        <v>795</v>
      </c>
      <c r="C658" t="s">
        <v>3128</v>
      </c>
      <c r="D658" t="s">
        <v>77</v>
      </c>
      <c r="E658">
        <v>19821.386296299999</v>
      </c>
      <c r="F658">
        <v>838.85</v>
      </c>
      <c r="G658">
        <v>-40.723618531482799</v>
      </c>
      <c r="H658">
        <f>(Table2[[#This Row],[1Y Return vs Nifty]]-AVERAGE(Table2[1Y Return vs Nifty]))/_xlfn.STDEV.P(Table2[1Y Return vs Nifty])</f>
        <v>-1.1028691387123379</v>
      </c>
      <c r="I658">
        <v>4.2368562416279003</v>
      </c>
      <c r="J658">
        <f>(Table2[[#This Row],[1M Return vs Nifty]]-AVERAGE(Table2[1M Return vs Nifty]))/_xlfn.STDEV.P(Table2[1M Return vs Nifty])</f>
        <v>0.66811707091190564</v>
      </c>
      <c r="K658">
        <v>-5.5725967192386499</v>
      </c>
      <c r="L658">
        <f>(Table2[[#This Row],[6M Return vs Nifty]]-AVERAGE(Table2[6M Return vs Nifty]))/_xlfn.STDEV.P(Table2[6M Return vs Nifty])</f>
        <v>-0.34495777431149738</v>
      </c>
      <c r="M658">
        <v>-3.8941095058945798</v>
      </c>
      <c r="N658">
        <f>(Table2[[#This Row],[1W Return vs Nifty]]-AVERAGE(Table2[1W Return vs Nifty]))/_xlfn.STDEV.P(Table2[1W Return vs Nifty])</f>
        <v>5.4773367467117202E-2</v>
      </c>
      <c r="O658">
        <v>851.26</v>
      </c>
      <c r="P658">
        <v>843.46486143036702</v>
      </c>
      <c r="Q658">
        <v>844.50505088539501</v>
      </c>
      <c r="R658">
        <v>38.943739671268602</v>
      </c>
      <c r="S658" s="1">
        <f>(Table2[[#This Row],[Close Price]]-Table2[[#This Row],[20D EMA]])/Table2[[#This Row],[20D EMA]]</f>
        <v>-1.4578389681178451E-2</v>
      </c>
      <c r="T658" s="1">
        <f>(Table2[[#This Row],[Close Price]]-Table2[[#This Row],[50D EMA]])/Table2[[#This Row],[50D EMA]]</f>
        <v>-5.4713143859259445E-3</v>
      </c>
      <c r="U658" s="1">
        <f>(Table2[[#This Row],[Close Price]]-Table2[[#This Row],[200D EMA]])/Table2[[#This Row],[200D EMA]]</f>
        <v>-6.696290187330583E-3</v>
      </c>
      <c r="V658">
        <v>0.66752362187410397</v>
      </c>
      <c r="W658">
        <v>823.9</v>
      </c>
      <c r="X658">
        <v>848.8</v>
      </c>
      <c r="Y658">
        <v>823.9</v>
      </c>
      <c r="Z658">
        <v>851.75</v>
      </c>
      <c r="AA658">
        <v>823.9</v>
      </c>
      <c r="AB658">
        <v>886.8</v>
      </c>
      <c r="AC658" s="1">
        <f>(Table2[[#This Row],[Close Price]]/Table2[[#This Row],[Day Low]])-1</f>
        <v>1.8145405995873443E-2</v>
      </c>
      <c r="AD658" s="1">
        <f>(Table2[[#This Row],[Day High]]/Table2[[#This Row],[Close Price]])-1</f>
        <v>1.1861477022113487E-2</v>
      </c>
      <c r="AE658" s="1">
        <f>(Table2[[#This Row],[Close Price]]/Table2[[#This Row],[Current Week Low]])-1</f>
        <v>1.8145405995873443E-2</v>
      </c>
      <c r="AF658" s="1">
        <f>(Table2[[#This Row],[Current Week High]]/Table2[[#This Row],[Close Price]])-1</f>
        <v>1.5378196340227746E-2</v>
      </c>
      <c r="AG658" s="1">
        <f>(Table2[[#This Row],[Close Price]]/Table2[[#This Row],[Current Month Low]])-1</f>
        <v>1.8145405995873443E-2</v>
      </c>
      <c r="AH658" s="1">
        <f>(Table2[[#This Row],[Current Month High]]/Table2[[#This Row],[Close Price]])-1</f>
        <v>5.7161590272396756E-2</v>
      </c>
      <c r="AI658">
        <v>26.148894319604199</v>
      </c>
      <c r="AJ658">
        <v>19.8357142857142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0.06</v>
      </c>
      <c r="AM658" t="s">
        <v>3166</v>
      </c>
      <c r="AN658">
        <v>-1.93</v>
      </c>
      <c r="AO658" t="s">
        <v>3165</v>
      </c>
      <c r="AP658">
        <v>-9.0847011444912001E-2</v>
      </c>
      <c r="AQ658">
        <f>(Table2[[#This Row],[Sharpe Ratio]]-AVERAGE(Table2[Sharpe Ratio]))/_xlfn.STDEV.P(Table2[Sharpe Ratio])</f>
        <v>-1.7818293404729826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683</v>
      </c>
      <c r="AT658">
        <f>_xlfn.RANK.AVG(Table2[[#This Row],[6M Return vs Nifty Z-Score]],Table2[6M Return vs Nifty Z-Score])</f>
        <v>439</v>
      </c>
      <c r="AU658">
        <f>_xlfn.RANK.AVG(Table2[[#This Row],[Sharpe Ratio Z-Score]],Table2[Sharpe Ratio Z-Score])</f>
        <v>706</v>
      </c>
      <c r="AV658">
        <f>(Table2[[#This Row],[Rank 1Y]]+Table2[[#This Row],[Rank 6M]]+Table2[[#This Row],[Rank Sharpe]])/3</f>
        <v>609.33333333333337</v>
      </c>
    </row>
    <row r="659" spans="1:48" x14ac:dyDescent="0.3">
      <c r="A659" t="s">
        <v>63</v>
      </c>
      <c r="B659" t="s">
        <v>64</v>
      </c>
      <c r="C659" t="s">
        <v>3120</v>
      </c>
      <c r="D659" t="s">
        <v>24</v>
      </c>
      <c r="E659">
        <v>351467.65843700001</v>
      </c>
      <c r="F659">
        <v>1767.8</v>
      </c>
      <c r="G659">
        <v>-25.174714464440701</v>
      </c>
      <c r="H659">
        <f>(Table2[[#This Row],[1Y Return vs Nifty]]-AVERAGE(Table2[1Y Return vs Nifty]))/_xlfn.STDEV.P(Table2[1Y Return vs Nifty])</f>
        <v>-0.83670550988007175</v>
      </c>
      <c r="I659">
        <v>-2.0849273235106498</v>
      </c>
      <c r="J659">
        <f>(Table2[[#This Row],[1M Return vs Nifty]]-AVERAGE(Table2[1M Return vs Nifty]))/_xlfn.STDEV.P(Table2[1M Return vs Nifty])</f>
        <v>-5.907960791225874E-2</v>
      </c>
      <c r="K659">
        <v>-11.738909544157201</v>
      </c>
      <c r="L659">
        <f>(Table2[[#This Row],[6M Return vs Nifty]]-AVERAGE(Table2[6M Return vs Nifty]))/_xlfn.STDEV.P(Table2[6M Return vs Nifty])</f>
        <v>-0.55718261667971536</v>
      </c>
      <c r="M659">
        <v>-4.4424162488205301</v>
      </c>
      <c r="N659">
        <f>(Table2[[#This Row],[1W Return vs Nifty]]-AVERAGE(Table2[1W Return vs Nifty]))/_xlfn.STDEV.P(Table2[1W Return vs Nifty])</f>
        <v>-5.3201151499316993E-2</v>
      </c>
      <c r="O659">
        <v>1836.03</v>
      </c>
      <c r="P659">
        <v>1827.3250947730401</v>
      </c>
      <c r="Q659">
        <v>1792.4502756813699</v>
      </c>
      <c r="R659">
        <v>29.811882990843301</v>
      </c>
      <c r="S659" s="1">
        <f>(Table2[[#This Row],[Close Price]]-Table2[[#This Row],[20D EMA]])/Table2[[#This Row],[20D EMA]]</f>
        <v>-3.7161702150836327E-2</v>
      </c>
      <c r="T659" s="1">
        <f>(Table2[[#This Row],[Close Price]]-Table2[[#This Row],[50D EMA]])/Table2[[#This Row],[50D EMA]]</f>
        <v>-3.2574988951505277E-2</v>
      </c>
      <c r="U659" s="1">
        <f>(Table2[[#This Row],[Close Price]]-Table2[[#This Row],[200D EMA]])/Table2[[#This Row],[200D EMA]]</f>
        <v>-1.3752278663350695E-2</v>
      </c>
      <c r="V659">
        <v>1.14385683229393</v>
      </c>
      <c r="W659">
        <v>1758.1</v>
      </c>
      <c r="X659">
        <v>1787.05</v>
      </c>
      <c r="Y659">
        <v>1735</v>
      </c>
      <c r="Z659">
        <v>1855</v>
      </c>
      <c r="AA659">
        <v>1735</v>
      </c>
      <c r="AB659">
        <v>1916</v>
      </c>
      <c r="AC659" s="1">
        <f>(Table2[[#This Row],[Close Price]]/Table2[[#This Row],[Day Low]])-1</f>
        <v>5.5173198339115714E-3</v>
      </c>
      <c r="AD659" s="1">
        <f>(Table2[[#This Row],[Day High]]/Table2[[#This Row],[Close Price]])-1</f>
        <v>1.0889240864351279E-2</v>
      </c>
      <c r="AE659" s="1">
        <f>(Table2[[#This Row],[Close Price]]/Table2[[#This Row],[Current Week Low]])-1</f>
        <v>1.8904899135446573E-2</v>
      </c>
      <c r="AF659" s="1">
        <f>(Table2[[#This Row],[Current Week High]]/Table2[[#This Row],[Close Price]])-1</f>
        <v>4.9326846928385626E-2</v>
      </c>
      <c r="AG659" s="1">
        <f>(Table2[[#This Row],[Close Price]]/Table2[[#This Row],[Current Month Low]])-1</f>
        <v>1.8904899135446573E-2</v>
      </c>
      <c r="AH659" s="1">
        <f>(Table2[[#This Row],[Current Month High]]/Table2[[#This Row],[Close Price]])-1</f>
        <v>8.3833012784251704E-2</v>
      </c>
      <c r="AI659">
        <v>9.8540558886751803</v>
      </c>
      <c r="AJ659">
        <v>14.5059429348706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-0.03</v>
      </c>
      <c r="AM659" t="s">
        <v>3165</v>
      </c>
      <c r="AN659">
        <v>-1.25</v>
      </c>
      <c r="AO659" t="s">
        <v>3165</v>
      </c>
      <c r="AP659">
        <v>-0.114191656302619</v>
      </c>
      <c r="AQ659">
        <f>(Table2[[#This Row],[Sharpe Ratio]]-AVERAGE(Table2[Sharpe Ratio]))/_xlfn.STDEV.P(Table2[Sharpe Ratio])</f>
        <v>-2.0564920599196892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-3.5626609458910523</v>
      </c>
      <c r="AS659">
        <f>_xlfn.RANK.AVG(Table2[[#This Row],[1Y Return vs Nifty Z-Score]],Table2[1Y Return vs Nifty Z-Score])</f>
        <v>601</v>
      </c>
      <c r="AT659">
        <f>_xlfn.RANK.AVG(Table2[[#This Row],[6M Return vs Nifty Z-Score]],Table2[6M Return vs Nifty Z-Score])</f>
        <v>506</v>
      </c>
      <c r="AU659">
        <f>_xlfn.RANK.AVG(Table2[[#This Row],[Sharpe Ratio Z-Score]],Table2[Sharpe Ratio Z-Score])</f>
        <v>722</v>
      </c>
      <c r="AV659">
        <f>(Table2[[#This Row],[Rank 1Y]]+Table2[[#This Row],[Rank 6M]]+Table2[[#This Row],[Rank Sharpe]])/3</f>
        <v>609.66666666666663</v>
      </c>
    </row>
    <row r="660" spans="1:48" x14ac:dyDescent="0.3">
      <c r="A660" t="s">
        <v>1608</v>
      </c>
      <c r="B660" t="s">
        <v>1609</v>
      </c>
      <c r="C660" t="s">
        <v>3131</v>
      </c>
      <c r="D660" t="s">
        <v>1610</v>
      </c>
      <c r="E660">
        <v>5649.6754128499997</v>
      </c>
      <c r="F660">
        <v>432.7</v>
      </c>
      <c r="G660">
        <v>-20.165411239908199</v>
      </c>
      <c r="H660">
        <f>(Table2[[#This Row],[1Y Return vs Nifty]]-AVERAGE(Table2[1Y Return vs Nifty]))/_xlfn.STDEV.P(Table2[1Y Return vs Nifty])</f>
        <v>-0.75095706623324054</v>
      </c>
      <c r="I660">
        <v>-8.4092653930406804</v>
      </c>
      <c r="J660">
        <f>(Table2[[#This Row],[1M Return vs Nifty]]-AVERAGE(Table2[1M Return vs Nifty]))/_xlfn.STDEV.P(Table2[1M Return vs Nifty])</f>
        <v>-0.78657013215051974</v>
      </c>
      <c r="K660">
        <v>-28.061126421556299</v>
      </c>
      <c r="L660">
        <f>(Table2[[#This Row],[6M Return vs Nifty]]-AVERAGE(Table2[6M Return vs Nifty]))/_xlfn.STDEV.P(Table2[6M Return vs Nifty])</f>
        <v>-1.1189413211534287</v>
      </c>
      <c r="M660">
        <v>-4.7538811483332797</v>
      </c>
      <c r="N660">
        <f>(Table2[[#This Row],[1W Return vs Nifty]]-AVERAGE(Table2[1W Return vs Nifty]))/_xlfn.STDEV.P(Table2[1W Return vs Nifty])</f>
        <v>-0.11453593013135677</v>
      </c>
      <c r="O660">
        <v>462.65</v>
      </c>
      <c r="P660">
        <v>482.51063731728999</v>
      </c>
      <c r="Q660">
        <v>497.32081634151001</v>
      </c>
      <c r="R660">
        <v>25.588749889041999</v>
      </c>
      <c r="S660" s="1">
        <f>(Table2[[#This Row],[Close Price]]-Table2[[#This Row],[20D EMA]])/Table2[[#This Row],[20D EMA]]</f>
        <v>-6.4735761374689268E-2</v>
      </c>
      <c r="T660" s="1">
        <f>(Table2[[#This Row],[Close Price]]-Table2[[#This Row],[50D EMA]])/Table2[[#This Row],[50D EMA]]</f>
        <v>-0.10323220560324239</v>
      </c>
      <c r="U660" s="1">
        <f>(Table2[[#This Row],[Close Price]]-Table2[[#This Row],[200D EMA]])/Table2[[#This Row],[200D EMA]]</f>
        <v>-0.12993788761324426</v>
      </c>
      <c r="V660">
        <v>0.17363155155012699</v>
      </c>
      <c r="W660">
        <v>415.95</v>
      </c>
      <c r="X660">
        <v>436.05</v>
      </c>
      <c r="Y660">
        <v>415.95</v>
      </c>
      <c r="Z660">
        <v>464.65</v>
      </c>
      <c r="AA660">
        <v>415.95</v>
      </c>
      <c r="AB660">
        <v>495.7</v>
      </c>
      <c r="AC660" s="1">
        <f>(Table2[[#This Row],[Close Price]]/Table2[[#This Row],[Day Low]])-1</f>
        <v>4.0269263132588051E-2</v>
      </c>
      <c r="AD660" s="1">
        <f>(Table2[[#This Row],[Day High]]/Table2[[#This Row],[Close Price]])-1</f>
        <v>7.7420845851630116E-3</v>
      </c>
      <c r="AE660" s="1">
        <f>(Table2[[#This Row],[Close Price]]/Table2[[#This Row],[Current Week Low]])-1</f>
        <v>4.0269263132588051E-2</v>
      </c>
      <c r="AF660" s="1">
        <f>(Table2[[#This Row],[Current Week High]]/Table2[[#This Row],[Close Price]])-1</f>
        <v>7.3838687312225426E-2</v>
      </c>
      <c r="AG660" s="1">
        <f>(Table2[[#This Row],[Close Price]]/Table2[[#This Row],[Current Month Low]])-1</f>
        <v>4.0269263132588051E-2</v>
      </c>
      <c r="AH660" s="1">
        <f>(Table2[[#This Row],[Current Month High]]/Table2[[#This Row],[Close Price]])-1</f>
        <v>0.14559741160157147</v>
      </c>
      <c r="AI660">
        <v>54.691472151606199</v>
      </c>
      <c r="AJ660">
        <v>10.6508119166347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-0.13</v>
      </c>
      <c r="AM660" t="s">
        <v>3165</v>
      </c>
      <c r="AN660">
        <v>-3.6</v>
      </c>
      <c r="AO660" t="s">
        <v>3165</v>
      </c>
      <c r="AP660">
        <v>-1.2442467785084E-2</v>
      </c>
      <c r="AQ660">
        <f>(Table2[[#This Row],[Sharpe Ratio]]-AVERAGE(Table2[Sharpe Ratio]))/_xlfn.STDEV.P(Table2[Sharpe Ratio])</f>
        <v>-0.85935631465280626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577</v>
      </c>
      <c r="AT660">
        <f>_xlfn.RANK.AVG(Table2[[#This Row],[6M Return vs Nifty Z-Score]],Table2[6M Return vs Nifty Z-Score])</f>
        <v>668</v>
      </c>
      <c r="AU660">
        <f>_xlfn.RANK.AVG(Table2[[#This Row],[Sharpe Ratio Z-Score]],Table2[Sharpe Ratio Z-Score])</f>
        <v>586</v>
      </c>
      <c r="AV660">
        <f>(Table2[[#This Row],[Rank 1Y]]+Table2[[#This Row],[Rank 6M]]+Table2[[#This Row],[Rank Sharpe]])/3</f>
        <v>610.33333333333337</v>
      </c>
    </row>
    <row r="661" spans="1:48" x14ac:dyDescent="0.3">
      <c r="A661" t="s">
        <v>1604</v>
      </c>
      <c r="B661" t="s">
        <v>1605</v>
      </c>
      <c r="C661" t="s">
        <v>3130</v>
      </c>
      <c r="D661" t="s">
        <v>445</v>
      </c>
      <c r="E661">
        <v>5705.0500672799999</v>
      </c>
      <c r="F661">
        <v>58.05</v>
      </c>
      <c r="G661">
        <v>-37.058821940425297</v>
      </c>
      <c r="H661">
        <f>(Table2[[#This Row],[1Y Return vs Nifty]]-AVERAGE(Table2[1Y Return vs Nifty]))/_xlfn.STDEV.P(Table2[1Y Return vs Nifty])</f>
        <v>-1.0401357424934015</v>
      </c>
      <c r="I661">
        <v>-7.7768925860518001</v>
      </c>
      <c r="J661">
        <f>(Table2[[#This Row],[1M Return vs Nifty]]-AVERAGE(Table2[1M Return vs Nifty]))/_xlfn.STDEV.P(Table2[1M Return vs Nifty])</f>
        <v>-0.71382809657104795</v>
      </c>
      <c r="K661">
        <v>-31.008613816811799</v>
      </c>
      <c r="L661">
        <f>(Table2[[#This Row],[6M Return vs Nifty]]-AVERAGE(Table2[6M Return vs Nifty]))/_xlfn.STDEV.P(Table2[6M Return vs Nifty])</f>
        <v>-1.2203844469891134</v>
      </c>
      <c r="M661">
        <v>-3.2312129125489601</v>
      </c>
      <c r="N661">
        <f>(Table2[[#This Row],[1W Return vs Nifty]]-AVERAGE(Table2[1W Return vs Nifty]))/_xlfn.STDEV.P(Table2[1W Return vs Nifty])</f>
        <v>0.18531332838211123</v>
      </c>
      <c r="O661">
        <v>61.67</v>
      </c>
      <c r="P661">
        <v>63.795584452295401</v>
      </c>
      <c r="Q661">
        <v>67.480262760604106</v>
      </c>
      <c r="R661">
        <v>25.4689488433254</v>
      </c>
      <c r="S661" s="1">
        <f>(Table2[[#This Row],[Close Price]]-Table2[[#This Row],[20D EMA]])/Table2[[#This Row],[20D EMA]]</f>
        <v>-5.8699529755148444E-2</v>
      </c>
      <c r="T661" s="1">
        <f>(Table2[[#This Row],[Close Price]]-Table2[[#This Row],[50D EMA]])/Table2[[#This Row],[50D EMA]]</f>
        <v>-9.006241578665676E-2</v>
      </c>
      <c r="U661" s="1">
        <f>(Table2[[#This Row],[Close Price]]-Table2[[#This Row],[200D EMA]])/Table2[[#This Row],[200D EMA]]</f>
        <v>-0.13974845939855504</v>
      </c>
      <c r="V661">
        <v>0.32642338661622</v>
      </c>
      <c r="W661">
        <v>55.79</v>
      </c>
      <c r="X661">
        <v>58.5</v>
      </c>
      <c r="Y661">
        <v>55.79</v>
      </c>
      <c r="Z661">
        <v>61.26</v>
      </c>
      <c r="AA661">
        <v>55.79</v>
      </c>
      <c r="AB661">
        <v>66.099999999999994</v>
      </c>
      <c r="AC661" s="1">
        <f>(Table2[[#This Row],[Close Price]]/Table2[[#This Row],[Day Low]])-1</f>
        <v>4.0509051801397966E-2</v>
      </c>
      <c r="AD661" s="1">
        <f>(Table2[[#This Row],[Day High]]/Table2[[#This Row],[Close Price]])-1</f>
        <v>7.7519379844961378E-3</v>
      </c>
      <c r="AE661" s="1">
        <f>(Table2[[#This Row],[Close Price]]/Table2[[#This Row],[Current Week Low]])-1</f>
        <v>4.0509051801397966E-2</v>
      </c>
      <c r="AF661" s="1">
        <f>(Table2[[#This Row],[Current Week High]]/Table2[[#This Row],[Close Price]])-1</f>
        <v>5.5297157622739013E-2</v>
      </c>
      <c r="AG661" s="1">
        <f>(Table2[[#This Row],[Close Price]]/Table2[[#This Row],[Current Month Low]])-1</f>
        <v>4.0509051801397966E-2</v>
      </c>
      <c r="AH661" s="1">
        <f>(Table2[[#This Row],[Current Month High]]/Table2[[#This Row],[Close Price]])-1</f>
        <v>0.13867355727820829</v>
      </c>
      <c r="AI661">
        <v>68.819982773471096</v>
      </c>
      <c r="AJ661">
        <v>4.0509051801397904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-0.03</v>
      </c>
      <c r="AM661" t="s">
        <v>3165</v>
      </c>
      <c r="AN661">
        <v>-3.23</v>
      </c>
      <c r="AO661" t="s">
        <v>3165</v>
      </c>
      <c r="AP661">
        <v>9.2609671343159995E-3</v>
      </c>
      <c r="AQ661">
        <f>(Table2[[#This Row],[Sharpe Ratio]]-AVERAGE(Table2[Sharpe Ratio]))/_xlfn.STDEV.P(Table2[Sharpe Ratio])</f>
        <v>-0.60400334215603213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665</v>
      </c>
      <c r="AT661">
        <f>_xlfn.RANK.AVG(Table2[[#This Row],[6M Return vs Nifty Z-Score]],Table2[6M Return vs Nifty Z-Score])</f>
        <v>683</v>
      </c>
      <c r="AU661">
        <f>_xlfn.RANK.AVG(Table2[[#This Row],[Sharpe Ratio Z-Score]],Table2[Sharpe Ratio Z-Score])</f>
        <v>488</v>
      </c>
      <c r="AV661">
        <f>(Table2[[#This Row],[Rank 1Y]]+Table2[[#This Row],[Rank 6M]]+Table2[[#This Row],[Rank Sharpe]])/3</f>
        <v>612</v>
      </c>
    </row>
    <row r="662" spans="1:48" x14ac:dyDescent="0.3">
      <c r="A662" t="s">
        <v>103</v>
      </c>
      <c r="B662" t="s">
        <v>104</v>
      </c>
      <c r="C662" t="s">
        <v>3132</v>
      </c>
      <c r="D662" t="s">
        <v>105</v>
      </c>
      <c r="E662">
        <v>270451.17039147997</v>
      </c>
      <c r="F662">
        <v>4156.1000000000004</v>
      </c>
      <c r="G662">
        <v>-13.4510016271779</v>
      </c>
      <c r="H662">
        <f>(Table2[[#This Row],[1Y Return vs Nifty]]-AVERAGE(Table2[1Y Return vs Nifty]))/_xlfn.STDEV.P(Table2[1Y Return vs Nifty])</f>
        <v>-0.63602088679030455</v>
      </c>
      <c r="I662">
        <v>-19.249610710635402</v>
      </c>
      <c r="J662">
        <f>(Table2[[#This Row],[1M Return vs Nifty]]-AVERAGE(Table2[1M Return vs Nifty]))/_xlfn.STDEV.P(Table2[1M Return vs Nifty])</f>
        <v>-2.0335383383594579</v>
      </c>
      <c r="K662">
        <v>-22.667618606834601</v>
      </c>
      <c r="L662">
        <f>(Table2[[#This Row],[6M Return vs Nifty]]-AVERAGE(Table2[6M Return vs Nifty]))/_xlfn.STDEV.P(Table2[6M Return vs Nifty])</f>
        <v>-0.93331396518058563</v>
      </c>
      <c r="M662">
        <v>-2.6477094921723898</v>
      </c>
      <c r="N662">
        <f>(Table2[[#This Row],[1W Return vs Nifty]]-AVERAGE(Table2[1W Return vs Nifty]))/_xlfn.STDEV.P(Table2[1W Return vs Nifty])</f>
        <v>0.30021890257625888</v>
      </c>
      <c r="O662">
        <v>4451.2299999999996</v>
      </c>
      <c r="P662">
        <v>4737.4101442989104</v>
      </c>
      <c r="Q662">
        <v>4589.4580254160701</v>
      </c>
      <c r="R662">
        <v>35.991078327797403</v>
      </c>
      <c r="S662" s="1">
        <f>(Table2[[#This Row],[Close Price]]-Table2[[#This Row],[20D EMA]])/Table2[[#This Row],[20D EMA]]</f>
        <v>-6.6303021861372977E-2</v>
      </c>
      <c r="T662" s="1">
        <f>(Table2[[#This Row],[Close Price]]-Table2[[#This Row],[50D EMA]])/Table2[[#This Row],[50D EMA]]</f>
        <v>-0.12270631560125098</v>
      </c>
      <c r="U662" s="1">
        <f>(Table2[[#This Row],[Close Price]]-Table2[[#This Row],[200D EMA]])/Table2[[#This Row],[200D EMA]]</f>
        <v>-9.4424662567162809E-2</v>
      </c>
      <c r="V662">
        <v>1.7977401294683999</v>
      </c>
      <c r="W662">
        <v>3978</v>
      </c>
      <c r="X662">
        <v>4224.8</v>
      </c>
      <c r="Y662">
        <v>3961</v>
      </c>
      <c r="Z662">
        <v>4224.8</v>
      </c>
      <c r="AA662">
        <v>3961</v>
      </c>
      <c r="AB662">
        <v>5138</v>
      </c>
      <c r="AC662" s="1">
        <f>(Table2[[#This Row],[Close Price]]/Table2[[#This Row],[Day Low]])-1</f>
        <v>4.4771241830065422E-2</v>
      </c>
      <c r="AD662" s="1">
        <f>(Table2[[#This Row],[Day High]]/Table2[[#This Row],[Close Price]])-1</f>
        <v>1.6529919876807631E-2</v>
      </c>
      <c r="AE662" s="1">
        <f>(Table2[[#This Row],[Close Price]]/Table2[[#This Row],[Current Week Low]])-1</f>
        <v>4.9255238576117133E-2</v>
      </c>
      <c r="AF662" s="1">
        <f>(Table2[[#This Row],[Current Week High]]/Table2[[#This Row],[Close Price]])-1</f>
        <v>1.6529919876807631E-2</v>
      </c>
      <c r="AG662" s="1">
        <f>(Table2[[#This Row],[Close Price]]/Table2[[#This Row],[Current Month Low]])-1</f>
        <v>4.9255238576117133E-2</v>
      </c>
      <c r="AH662" s="1">
        <f>(Table2[[#This Row],[Current Month High]]/Table2[[#This Row],[Close Price]])-1</f>
        <v>0.23625514304275641</v>
      </c>
      <c r="AI662">
        <v>31.971078655470201</v>
      </c>
      <c r="AJ662">
        <v>14.809392265193299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-0.16</v>
      </c>
      <c r="AM662" t="s">
        <v>3165</v>
      </c>
      <c r="AN662">
        <v>-8.5399999999999991</v>
      </c>
      <c r="AO662" t="s">
        <v>3165</v>
      </c>
      <c r="AP662">
        <v>-5.2692486324082001E-2</v>
      </c>
      <c r="AQ662">
        <f>(Table2[[#This Row],[Sharpe Ratio]]-AVERAGE(Table2[Sharpe Ratio]))/_xlfn.STDEV.P(Table2[Sharpe Ratio])</f>
        <v>-1.3329201498315537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544</v>
      </c>
      <c r="AT662">
        <f>_xlfn.RANK.AVG(Table2[[#This Row],[6M Return vs Nifty Z-Score]],Table2[6M Return vs Nifty Z-Score])</f>
        <v>626</v>
      </c>
      <c r="AU662">
        <f>_xlfn.RANK.AVG(Table2[[#This Row],[Sharpe Ratio Z-Score]],Table2[Sharpe Ratio Z-Score])</f>
        <v>667</v>
      </c>
      <c r="AV662">
        <f>(Table2[[#This Row],[Rank 1Y]]+Table2[[#This Row],[Rank 6M]]+Table2[[#This Row],[Rank Sharpe]])/3</f>
        <v>612.33333333333337</v>
      </c>
    </row>
    <row r="663" spans="1:48" x14ac:dyDescent="0.3">
      <c r="A663" t="s">
        <v>1228</v>
      </c>
      <c r="B663" t="s">
        <v>1229</v>
      </c>
      <c r="C663" t="s">
        <v>3119</v>
      </c>
      <c r="D663" t="s">
        <v>21</v>
      </c>
      <c r="E663">
        <v>9416.1599865200005</v>
      </c>
      <c r="F663">
        <v>457.1</v>
      </c>
      <c r="G663">
        <v>-15.200034341752399</v>
      </c>
      <c r="H663">
        <f>(Table2[[#This Row],[1Y Return vs Nifty]]-AVERAGE(Table2[1Y Return vs Nifty]))/_xlfn.STDEV.P(Table2[1Y Return vs Nifty])</f>
        <v>-0.66596054634767798</v>
      </c>
      <c r="I663">
        <v>1.13682522572386</v>
      </c>
      <c r="J663">
        <f>(Table2[[#This Row],[1M Return vs Nifty]]-AVERAGE(Table2[1M Return vs Nifty]))/_xlfn.STDEV.P(Table2[1M Return vs Nifty])</f>
        <v>0.3115195639284612</v>
      </c>
      <c r="K663">
        <v>-18.023797663023998</v>
      </c>
      <c r="L663">
        <f>(Table2[[#This Row],[6M Return vs Nifty]]-AVERAGE(Table2[6M Return vs Nifty]))/_xlfn.STDEV.P(Table2[6M Return vs Nifty])</f>
        <v>-0.77348844290026708</v>
      </c>
      <c r="M663">
        <v>1.14977666584664</v>
      </c>
      <c r="N663">
        <f>(Table2[[#This Row],[1W Return vs Nifty]]-AVERAGE(Table2[1W Return vs Nifty]))/_xlfn.STDEV.P(Table2[1W Return vs Nifty])</f>
        <v>1.0480334178706159</v>
      </c>
      <c r="O663">
        <v>470.43</v>
      </c>
      <c r="P663">
        <v>479.01945979719198</v>
      </c>
      <c r="Q663">
        <v>480.11081161358601</v>
      </c>
      <c r="R663">
        <v>36.8765276083411</v>
      </c>
      <c r="S663" s="1">
        <f>(Table2[[#This Row],[Close Price]]-Table2[[#This Row],[20D EMA]])/Table2[[#This Row],[20D EMA]]</f>
        <v>-2.833577790532063E-2</v>
      </c>
      <c r="T663" s="1">
        <f>(Table2[[#This Row],[Close Price]]-Table2[[#This Row],[50D EMA]])/Table2[[#This Row],[50D EMA]]</f>
        <v>-4.5759017402909385E-2</v>
      </c>
      <c r="U663" s="1">
        <f>(Table2[[#This Row],[Close Price]]-Table2[[#This Row],[200D EMA]])/Table2[[#This Row],[200D EMA]]</f>
        <v>-4.7928126292865247E-2</v>
      </c>
      <c r="V663">
        <v>0.99172593308528501</v>
      </c>
      <c r="W663">
        <v>453.55</v>
      </c>
      <c r="X663">
        <v>464.4</v>
      </c>
      <c r="Y663">
        <v>453.55</v>
      </c>
      <c r="Z663">
        <v>488.9</v>
      </c>
      <c r="AA663">
        <v>448.85</v>
      </c>
      <c r="AB663">
        <v>493.45</v>
      </c>
      <c r="AC663" s="1">
        <f>(Table2[[#This Row],[Close Price]]/Table2[[#This Row],[Day Low]])-1</f>
        <v>7.8271414397530492E-3</v>
      </c>
      <c r="AD663" s="1">
        <f>(Table2[[#This Row],[Day High]]/Table2[[#This Row],[Close Price]])-1</f>
        <v>1.597024721067597E-2</v>
      </c>
      <c r="AE663" s="1">
        <f>(Table2[[#This Row],[Close Price]]/Table2[[#This Row],[Current Week Low]])-1</f>
        <v>7.8271414397530492E-3</v>
      </c>
      <c r="AF663" s="1">
        <f>(Table2[[#This Row],[Current Week High]]/Table2[[#This Row],[Close Price]])-1</f>
        <v>6.9569022095821387E-2</v>
      </c>
      <c r="AG663" s="1">
        <f>(Table2[[#This Row],[Close Price]]/Table2[[#This Row],[Current Month Low]])-1</f>
        <v>1.8380305224462434E-2</v>
      </c>
      <c r="AH663" s="1">
        <f>(Table2[[#This Row],[Current Month High]]/Table2[[#This Row],[Close Price]])-1</f>
        <v>7.9523080288776971E-2</v>
      </c>
      <c r="AI663">
        <v>25.793043097790399</v>
      </c>
      <c r="AJ663">
        <v>15.662955465587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</v>
      </c>
      <c r="AM663">
        <v>0</v>
      </c>
      <c r="AN663">
        <v>0.19</v>
      </c>
      <c r="AO663" t="s">
        <v>3166</v>
      </c>
      <c r="AP663">
        <v>-8.5735140822831998E-2</v>
      </c>
      <c r="AQ663">
        <f>(Table2[[#This Row],[Sharpe Ratio]]-AVERAGE(Table2[Sharpe Ratio]))/_xlfn.STDEV.P(Table2[Sharpe Ratio])</f>
        <v>-1.7216853419209255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552</v>
      </c>
      <c r="AT663">
        <f>_xlfn.RANK.AVG(Table2[[#This Row],[6M Return vs Nifty Z-Score]],Table2[6M Return vs Nifty Z-Score])</f>
        <v>584</v>
      </c>
      <c r="AU663">
        <f>_xlfn.RANK.AVG(Table2[[#This Row],[Sharpe Ratio Z-Score]],Table2[Sharpe Ratio Z-Score])</f>
        <v>702</v>
      </c>
      <c r="AV663">
        <f>(Table2[[#This Row],[Rank 1Y]]+Table2[[#This Row],[Rank 6M]]+Table2[[#This Row],[Rank Sharpe]])/3</f>
        <v>612.66666666666663</v>
      </c>
    </row>
    <row r="664" spans="1:48" x14ac:dyDescent="0.3">
      <c r="A664" t="s">
        <v>2366</v>
      </c>
      <c r="B664" t="s">
        <v>2367</v>
      </c>
      <c r="C664" t="s">
        <v>3137</v>
      </c>
      <c r="D664" t="s">
        <v>1987</v>
      </c>
      <c r="E664">
        <v>2163.563717732</v>
      </c>
      <c r="F664">
        <v>45.38</v>
      </c>
      <c r="G664">
        <v>-26.552041927578401</v>
      </c>
      <c r="H664">
        <f>(Table2[[#This Row],[1Y Return vs Nifty]]-AVERAGE(Table2[1Y Return vs Nifty]))/_xlfn.STDEV.P(Table2[1Y Return vs Nifty])</f>
        <v>-0.86028237896990778</v>
      </c>
      <c r="I664">
        <v>-11.314557063392</v>
      </c>
      <c r="J664">
        <f>(Table2[[#This Row],[1M Return vs Nifty]]-AVERAGE(Table2[1M Return vs Nifty]))/_xlfn.STDEV.P(Table2[1M Return vs Nifty])</f>
        <v>-1.1207667132143775</v>
      </c>
      <c r="K664">
        <v>-23.214679145563299</v>
      </c>
      <c r="L664">
        <f>(Table2[[#This Row],[6M Return vs Nifty]]-AVERAGE(Table2[6M Return vs Nifty]))/_xlfn.STDEV.P(Table2[6M Return vs Nifty])</f>
        <v>-0.95214204606036223</v>
      </c>
      <c r="M664">
        <v>-8.3806525680955293</v>
      </c>
      <c r="N664">
        <f>(Table2[[#This Row],[1W Return vs Nifty]]-AVERAGE(Table2[1W Return vs Nifty]))/_xlfn.STDEV.P(Table2[1W Return vs Nifty])</f>
        <v>-0.82873269043442421</v>
      </c>
      <c r="O664">
        <v>50.02</v>
      </c>
      <c r="P664">
        <v>51.501561146274099</v>
      </c>
      <c r="Q664">
        <v>51.769702252826299</v>
      </c>
      <c r="R664">
        <v>15.728746332326899</v>
      </c>
      <c r="S664" s="1">
        <f>(Table2[[#This Row],[Close Price]]-Table2[[#This Row],[20D EMA]])/Table2[[#This Row],[20D EMA]]</f>
        <v>-9.2762894842063182E-2</v>
      </c>
      <c r="T664" s="1">
        <f>(Table2[[#This Row],[Close Price]]-Table2[[#This Row],[50D EMA]])/Table2[[#This Row],[50D EMA]]</f>
        <v>-0.11886166186084562</v>
      </c>
      <c r="U664" s="1">
        <f>(Table2[[#This Row],[Close Price]]-Table2[[#This Row],[200D EMA]])/Table2[[#This Row],[200D EMA]]</f>
        <v>-0.12342551675536166</v>
      </c>
      <c r="V664">
        <v>0.63249497261145904</v>
      </c>
      <c r="W664">
        <v>44.49</v>
      </c>
      <c r="X664">
        <v>46.38</v>
      </c>
      <c r="Y664">
        <v>44.49</v>
      </c>
      <c r="Z664">
        <v>49.49</v>
      </c>
      <c r="AA664">
        <v>44.49</v>
      </c>
      <c r="AB664">
        <v>55.43</v>
      </c>
      <c r="AC664" s="1">
        <f>(Table2[[#This Row],[Close Price]]/Table2[[#This Row],[Day Low]])-1</f>
        <v>2.0004495392222932E-2</v>
      </c>
      <c r="AD664" s="1">
        <f>(Table2[[#This Row],[Day High]]/Table2[[#This Row],[Close Price]])-1</f>
        <v>2.203613926840009E-2</v>
      </c>
      <c r="AE664" s="1">
        <f>(Table2[[#This Row],[Close Price]]/Table2[[#This Row],[Current Week Low]])-1</f>
        <v>2.0004495392222932E-2</v>
      </c>
      <c r="AF664" s="1">
        <f>(Table2[[#This Row],[Current Week High]]/Table2[[#This Row],[Close Price]])-1</f>
        <v>9.0568532393124679E-2</v>
      </c>
      <c r="AG664" s="1">
        <f>(Table2[[#This Row],[Close Price]]/Table2[[#This Row],[Current Month Low]])-1</f>
        <v>2.0004495392222932E-2</v>
      </c>
      <c r="AH664" s="1">
        <f>(Table2[[#This Row],[Current Month High]]/Table2[[#This Row],[Close Price]])-1</f>
        <v>0.22146319964742167</v>
      </c>
      <c r="AI664">
        <v>52.930806522697203</v>
      </c>
      <c r="AJ664">
        <v>6.9022379269728997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-0.09</v>
      </c>
      <c r="AM664" t="s">
        <v>3165</v>
      </c>
      <c r="AN664">
        <v>-9.1999999999999993</v>
      </c>
      <c r="AO664" t="s">
        <v>3165</v>
      </c>
      <c r="AP664">
        <v>-1.5594823057151E-2</v>
      </c>
      <c r="AQ664">
        <f>(Table2[[#This Row],[Sharpe Ratio]]-AVERAGE(Table2[Sharpe Ratio]))/_xlfn.STDEV.P(Table2[Sharpe Ratio])</f>
        <v>-0.8964455262028479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610</v>
      </c>
      <c r="AT664">
        <f>_xlfn.RANK.AVG(Table2[[#This Row],[6M Return vs Nifty Z-Score]],Table2[6M Return vs Nifty Z-Score])</f>
        <v>636</v>
      </c>
      <c r="AU664">
        <f>_xlfn.RANK.AVG(Table2[[#This Row],[Sharpe Ratio Z-Score]],Table2[Sharpe Ratio Z-Score])</f>
        <v>598</v>
      </c>
      <c r="AV664">
        <f>(Table2[[#This Row],[Rank 1Y]]+Table2[[#This Row],[Rank 6M]]+Table2[[#This Row],[Rank Sharpe]])/3</f>
        <v>614.66666666666663</v>
      </c>
    </row>
    <row r="665" spans="1:48" x14ac:dyDescent="0.3">
      <c r="A665" t="s">
        <v>853</v>
      </c>
      <c r="B665" t="s">
        <v>854</v>
      </c>
      <c r="C665" t="s">
        <v>3129</v>
      </c>
      <c r="D665" t="s">
        <v>598</v>
      </c>
      <c r="E665">
        <v>17932.1623808</v>
      </c>
      <c r="F665">
        <v>1395.2</v>
      </c>
      <c r="G665">
        <v>-38.074154680437701</v>
      </c>
      <c r="H665">
        <f>(Table2[[#This Row],[1Y Return vs Nifty]]-AVERAGE(Table2[1Y Return vs Nifty]))/_xlfn.STDEV.P(Table2[1Y Return vs Nifty])</f>
        <v>-1.0575160443711864</v>
      </c>
      <c r="I665">
        <v>3.3369123921661701</v>
      </c>
      <c r="J665">
        <f>(Table2[[#This Row],[1M Return vs Nifty]]-AVERAGE(Table2[1M Return vs Nifty]))/_xlfn.STDEV.P(Table2[1M Return vs Nifty])</f>
        <v>0.56459625725012685</v>
      </c>
      <c r="K665">
        <v>-6.0554811137848397</v>
      </c>
      <c r="L665">
        <f>(Table2[[#This Row],[6M Return vs Nifty]]-AVERAGE(Table2[6M Return vs Nifty]))/_xlfn.STDEV.P(Table2[6M Return vs Nifty])</f>
        <v>-0.36157711676530663</v>
      </c>
      <c r="M665">
        <v>-1.5819229855184</v>
      </c>
      <c r="N665">
        <f>(Table2[[#This Row],[1W Return vs Nifty]]-AVERAGE(Table2[1W Return vs Nifty]))/_xlfn.STDEV.P(Table2[1W Return vs Nifty])</f>
        <v>0.51009738184278564</v>
      </c>
      <c r="O665">
        <v>1418.32</v>
      </c>
      <c r="P665">
        <v>1431.80168864299</v>
      </c>
      <c r="Q665">
        <v>1464.34186680529</v>
      </c>
      <c r="R665">
        <v>41.392655054123701</v>
      </c>
      <c r="S665" s="1">
        <f>(Table2[[#This Row],[Close Price]]-Table2[[#This Row],[20D EMA]])/Table2[[#This Row],[20D EMA]]</f>
        <v>-1.6300975802357644E-2</v>
      </c>
      <c r="T665" s="1">
        <f>(Table2[[#This Row],[Close Price]]-Table2[[#This Row],[50D EMA]])/Table2[[#This Row],[50D EMA]]</f>
        <v>-2.556337859726911E-2</v>
      </c>
      <c r="U665" s="1">
        <f>(Table2[[#This Row],[Close Price]]-Table2[[#This Row],[200D EMA]])/Table2[[#This Row],[200D EMA]]</f>
        <v>-4.7217025185610974E-2</v>
      </c>
      <c r="V665">
        <v>0.93093482194612498</v>
      </c>
      <c r="W665">
        <v>1373.9</v>
      </c>
      <c r="X665">
        <v>1419.9</v>
      </c>
      <c r="Y665">
        <v>1373.9</v>
      </c>
      <c r="Z665">
        <v>1465.8</v>
      </c>
      <c r="AA665">
        <v>1340</v>
      </c>
      <c r="AB665">
        <v>1468.8</v>
      </c>
      <c r="AC665" s="1">
        <f>(Table2[[#This Row],[Close Price]]/Table2[[#This Row],[Day Low]])-1</f>
        <v>1.5503311740301395E-2</v>
      </c>
      <c r="AD665" s="1">
        <f>(Table2[[#This Row],[Day High]]/Table2[[#This Row],[Close Price]])-1</f>
        <v>1.7703555045871511E-2</v>
      </c>
      <c r="AE665" s="1">
        <f>(Table2[[#This Row],[Close Price]]/Table2[[#This Row],[Current Week Low]])-1</f>
        <v>1.5503311740301395E-2</v>
      </c>
      <c r="AF665" s="1">
        <f>(Table2[[#This Row],[Current Week High]]/Table2[[#This Row],[Close Price]])-1</f>
        <v>5.0602064220183429E-2</v>
      </c>
      <c r="AG665" s="1">
        <f>(Table2[[#This Row],[Close Price]]/Table2[[#This Row],[Current Month Low]])-1</f>
        <v>4.1194029850746272E-2</v>
      </c>
      <c r="AH665" s="1">
        <f>(Table2[[#This Row],[Current Month High]]/Table2[[#This Row],[Close Price]])-1</f>
        <v>5.2752293577981613E-2</v>
      </c>
      <c r="AI665">
        <v>23.584432339449499</v>
      </c>
      <c r="AJ665">
        <v>9.9448384554767504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-0.12</v>
      </c>
      <c r="AM665" t="s">
        <v>3165</v>
      </c>
      <c r="AN665">
        <v>2.99</v>
      </c>
      <c r="AO665" t="s">
        <v>3166</v>
      </c>
      <c r="AP665">
        <v>-0.13397168738738999</v>
      </c>
      <c r="AQ665">
        <f>(Table2[[#This Row],[Sharpe Ratio]]-AVERAGE(Table2[Sharpe Ratio]))/_xlfn.STDEV.P(Table2[Sharpe Ratio])</f>
        <v>-2.2892151174602278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673</v>
      </c>
      <c r="AT665">
        <f>_xlfn.RANK.AVG(Table2[[#This Row],[6M Return vs Nifty Z-Score]],Table2[6M Return vs Nifty Z-Score])</f>
        <v>442</v>
      </c>
      <c r="AU665">
        <f>_xlfn.RANK.AVG(Table2[[#This Row],[Sharpe Ratio Z-Score]],Table2[Sharpe Ratio Z-Score])</f>
        <v>730</v>
      </c>
      <c r="AV665">
        <f>(Table2[[#This Row],[Rank 1Y]]+Table2[[#This Row],[Rank 6M]]+Table2[[#This Row],[Rank Sharpe]])/3</f>
        <v>615</v>
      </c>
    </row>
    <row r="666" spans="1:48" x14ac:dyDescent="0.3">
      <c r="A666" t="s">
        <v>1450</v>
      </c>
      <c r="B666" t="s">
        <v>1451</v>
      </c>
      <c r="C666" t="s">
        <v>3134</v>
      </c>
      <c r="D666" t="s">
        <v>457</v>
      </c>
      <c r="E666">
        <v>7099.9104204699997</v>
      </c>
      <c r="F666">
        <v>449.05</v>
      </c>
      <c r="G666">
        <v>-25.545677069395001</v>
      </c>
      <c r="H666">
        <f>(Table2[[#This Row],[1Y Return vs Nifty]]-AVERAGE(Table2[1Y Return vs Nifty]))/_xlfn.STDEV.P(Table2[1Y Return vs Nifty])</f>
        <v>-0.84305558784505141</v>
      </c>
      <c r="I666">
        <v>-5.7597230799421002</v>
      </c>
      <c r="J666">
        <f>(Table2[[#This Row],[1M Return vs Nifty]]-AVERAGE(Table2[1M Return vs Nifty]))/_xlfn.STDEV.P(Table2[1M Return vs Nifty])</f>
        <v>-0.48179247713645484</v>
      </c>
      <c r="K666">
        <v>-17.328265097997299</v>
      </c>
      <c r="L666">
        <f>(Table2[[#This Row],[6M Return vs Nifty]]-AVERAGE(Table2[6M Return vs Nifty]))/_xlfn.STDEV.P(Table2[6M Return vs Nifty])</f>
        <v>-0.74955042788775372</v>
      </c>
      <c r="M666">
        <v>-4.5338421506064499</v>
      </c>
      <c r="N666">
        <f>(Table2[[#This Row],[1W Return vs Nifty]]-AVERAGE(Table2[1W Return vs Nifty]))/_xlfn.STDEV.P(Table2[1W Return vs Nifty])</f>
        <v>-7.1205066085026067E-2</v>
      </c>
      <c r="O666">
        <v>488.87</v>
      </c>
      <c r="P666">
        <v>500.42930095411901</v>
      </c>
      <c r="Q666">
        <v>496.82367428691498</v>
      </c>
      <c r="R666">
        <v>14.4012758598479</v>
      </c>
      <c r="S666" s="1">
        <f>(Table2[[#This Row],[Close Price]]-Table2[[#This Row],[20D EMA]])/Table2[[#This Row],[20D EMA]]</f>
        <v>-8.1453147053408864E-2</v>
      </c>
      <c r="T666" s="1">
        <f>(Table2[[#This Row],[Close Price]]-Table2[[#This Row],[50D EMA]])/Table2[[#This Row],[50D EMA]]</f>
        <v>-0.10267044886492292</v>
      </c>
      <c r="U666" s="1">
        <f>(Table2[[#This Row],[Close Price]]-Table2[[#This Row],[200D EMA]])/Table2[[#This Row],[200D EMA]]</f>
        <v>-9.61582081519846E-2</v>
      </c>
      <c r="V666">
        <v>0.35337877235743598</v>
      </c>
      <c r="W666">
        <v>446.9</v>
      </c>
      <c r="X666">
        <v>463.8</v>
      </c>
      <c r="Y666">
        <v>446.9</v>
      </c>
      <c r="Z666">
        <v>485.75</v>
      </c>
      <c r="AA666">
        <v>446.9</v>
      </c>
      <c r="AB666">
        <v>529</v>
      </c>
      <c r="AC666" s="1">
        <f>(Table2[[#This Row],[Close Price]]/Table2[[#This Row],[Day Low]])-1</f>
        <v>4.8109196688297384E-3</v>
      </c>
      <c r="AD666" s="1">
        <f>(Table2[[#This Row],[Day High]]/Table2[[#This Row],[Close Price]])-1</f>
        <v>3.2847121701369497E-2</v>
      </c>
      <c r="AE666" s="1">
        <f>(Table2[[#This Row],[Close Price]]/Table2[[#This Row],[Current Week Low]])-1</f>
        <v>4.8109196688297384E-3</v>
      </c>
      <c r="AF666" s="1">
        <f>(Table2[[#This Row],[Current Week High]]/Table2[[#This Row],[Close Price]])-1</f>
        <v>8.172809264001768E-2</v>
      </c>
      <c r="AG666" s="1">
        <f>(Table2[[#This Row],[Close Price]]/Table2[[#This Row],[Current Month Low]])-1</f>
        <v>4.8109196688297384E-3</v>
      </c>
      <c r="AH666" s="1">
        <f>(Table2[[#This Row],[Current Month High]]/Table2[[#This Row],[Close Price]])-1</f>
        <v>0.17804253423894889</v>
      </c>
      <c r="AI666">
        <v>41.164680993207803</v>
      </c>
      <c r="AJ666">
        <v>11.482125124131001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-0.15</v>
      </c>
      <c r="AM666" t="s">
        <v>3165</v>
      </c>
      <c r="AN666">
        <v>-7.72</v>
      </c>
      <c r="AO666" t="s">
        <v>3165</v>
      </c>
      <c r="AP666">
        <v>-5.6441687283194E-2</v>
      </c>
      <c r="AQ666">
        <f>(Table2[[#This Row],[Sharpe Ratio]]-AVERAGE(Table2[Sharpe Ratio]))/_xlfn.STDEV.P(Table2[Sharpe Ratio])</f>
        <v>-1.3770315825587871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602</v>
      </c>
      <c r="AT666">
        <f>_xlfn.RANK.AVG(Table2[[#This Row],[6M Return vs Nifty Z-Score]],Table2[6M Return vs Nifty Z-Score])</f>
        <v>571</v>
      </c>
      <c r="AU666">
        <f>_xlfn.RANK.AVG(Table2[[#This Row],[Sharpe Ratio Z-Score]],Table2[Sharpe Ratio Z-Score])</f>
        <v>672</v>
      </c>
      <c r="AV666">
        <f>(Table2[[#This Row],[Rank 1Y]]+Table2[[#This Row],[Rank 6M]]+Table2[[#This Row],[Rank Sharpe]])/3</f>
        <v>615</v>
      </c>
    </row>
    <row r="667" spans="1:48" x14ac:dyDescent="0.3">
      <c r="A667" t="s">
        <v>1165</v>
      </c>
      <c r="B667" t="s">
        <v>1166</v>
      </c>
      <c r="C667" t="s">
        <v>3131</v>
      </c>
      <c r="D667" t="s">
        <v>231</v>
      </c>
      <c r="E667">
        <v>10209.351664469999</v>
      </c>
      <c r="F667">
        <v>522.54999999999995</v>
      </c>
      <c r="G667">
        <v>-13.254158112836301</v>
      </c>
      <c r="H667">
        <f>(Table2[[#This Row],[1Y Return vs Nifty]]-AVERAGE(Table2[1Y Return vs Nifty]))/_xlfn.STDEV.P(Table2[1Y Return vs Nifty])</f>
        <v>-0.63265135129999894</v>
      </c>
      <c r="I667">
        <v>-6.11010885550089</v>
      </c>
      <c r="J667">
        <f>(Table2[[#This Row],[1M Return vs Nifty]]-AVERAGE(Table2[1M Return vs Nifty]))/_xlfn.STDEV.P(Table2[1M Return vs Nifty])</f>
        <v>-0.52209745905622051</v>
      </c>
      <c r="K667">
        <v>-32.958443631674001</v>
      </c>
      <c r="L667">
        <f>(Table2[[#This Row],[6M Return vs Nifty]]-AVERAGE(Table2[6M Return vs Nifty]))/_xlfn.STDEV.P(Table2[6M Return vs Nifty])</f>
        <v>-1.2874913773141163</v>
      </c>
      <c r="M667">
        <v>-10.6642888673837</v>
      </c>
      <c r="N667">
        <f>(Table2[[#This Row],[1W Return vs Nifty]]-AVERAGE(Table2[1W Return vs Nifty]))/_xlfn.STDEV.P(Table2[1W Return vs Nifty])</f>
        <v>-1.2784344934692056</v>
      </c>
      <c r="O667">
        <v>562.67999999999995</v>
      </c>
      <c r="P667">
        <v>557.34303794535003</v>
      </c>
      <c r="Q667">
        <v>549.99254587848498</v>
      </c>
      <c r="R667">
        <v>26.726704697496601</v>
      </c>
      <c r="S667" s="1">
        <f>(Table2[[#This Row],[Close Price]]-Table2[[#This Row],[20D EMA]])/Table2[[#This Row],[20D EMA]]</f>
        <v>-7.1319400014217674E-2</v>
      </c>
      <c r="T667" s="1">
        <f>(Table2[[#This Row],[Close Price]]-Table2[[#This Row],[50D EMA]])/Table2[[#This Row],[50D EMA]]</f>
        <v>-6.2426612654236997E-2</v>
      </c>
      <c r="U667" s="1">
        <f>(Table2[[#This Row],[Close Price]]-Table2[[#This Row],[200D EMA]])/Table2[[#This Row],[200D EMA]]</f>
        <v>-4.9896214201688764E-2</v>
      </c>
      <c r="V667">
        <v>0.60434472358733804</v>
      </c>
      <c r="W667">
        <v>511.25</v>
      </c>
      <c r="X667">
        <v>531.1</v>
      </c>
      <c r="Y667">
        <v>511.25</v>
      </c>
      <c r="Z667">
        <v>578.70000000000005</v>
      </c>
      <c r="AA667">
        <v>511.25</v>
      </c>
      <c r="AB667">
        <v>608.6</v>
      </c>
      <c r="AC667" s="1">
        <f>(Table2[[#This Row],[Close Price]]/Table2[[#This Row],[Day Low]])-1</f>
        <v>2.2102689486552585E-2</v>
      </c>
      <c r="AD667" s="1">
        <f>(Table2[[#This Row],[Day High]]/Table2[[#This Row],[Close Price]])-1</f>
        <v>1.63620706152523E-2</v>
      </c>
      <c r="AE667" s="1">
        <f>(Table2[[#This Row],[Close Price]]/Table2[[#This Row],[Current Week Low]])-1</f>
        <v>2.2102689486552585E-2</v>
      </c>
      <c r="AF667" s="1">
        <f>(Table2[[#This Row],[Current Week High]]/Table2[[#This Row],[Close Price]])-1</f>
        <v>0.1074538321691707</v>
      </c>
      <c r="AG667" s="1">
        <f>(Table2[[#This Row],[Close Price]]/Table2[[#This Row],[Current Month Low]])-1</f>
        <v>2.2102689486552585E-2</v>
      </c>
      <c r="AH667" s="1">
        <f>(Table2[[#This Row],[Current Month High]]/Table2[[#This Row],[Close Price]])-1</f>
        <v>0.1646732370108126</v>
      </c>
      <c r="AI667">
        <v>35.757343794852098</v>
      </c>
      <c r="AJ667">
        <v>20.347766006448602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0.1</v>
      </c>
      <c r="AM667" t="s">
        <v>3166</v>
      </c>
      <c r="AN667">
        <v>-2.38</v>
      </c>
      <c r="AO667" t="s">
        <v>3165</v>
      </c>
      <c r="AP667">
        <v>-2.0283033537238999E-2</v>
      </c>
      <c r="AQ667">
        <f>(Table2[[#This Row],[Sharpe Ratio]]-AVERAGE(Table2[Sharpe Ratio]))/_xlfn.STDEV.P(Table2[Sharpe Ratio])</f>
        <v>-0.95160492775503747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-4.6722796088945788</v>
      </c>
      <c r="AS667">
        <f>_xlfn.RANK.AVG(Table2[[#This Row],[1Y Return vs Nifty Z-Score]],Table2[1Y Return vs Nifty Z-Score])</f>
        <v>539</v>
      </c>
      <c r="AT667">
        <f>_xlfn.RANK.AVG(Table2[[#This Row],[6M Return vs Nifty Z-Score]],Table2[6M Return vs Nifty Z-Score])</f>
        <v>698</v>
      </c>
      <c r="AU667">
        <f>_xlfn.RANK.AVG(Table2[[#This Row],[Sharpe Ratio Z-Score]],Table2[Sharpe Ratio Z-Score])</f>
        <v>609</v>
      </c>
      <c r="AV667">
        <f>(Table2[[#This Row],[Rank 1Y]]+Table2[[#This Row],[Rank 6M]]+Table2[[#This Row],[Rank Sharpe]])/3</f>
        <v>615.33333333333337</v>
      </c>
    </row>
    <row r="668" spans="1:48" x14ac:dyDescent="0.3">
      <c r="A668" t="s">
        <v>1463</v>
      </c>
      <c r="B668" t="s">
        <v>1464</v>
      </c>
      <c r="C668" t="s">
        <v>3131</v>
      </c>
      <c r="D668" t="s">
        <v>141</v>
      </c>
      <c r="E668">
        <v>6982.6453849199997</v>
      </c>
      <c r="F668">
        <v>393.2</v>
      </c>
      <c r="G668">
        <v>-62.5536790917823</v>
      </c>
      <c r="H668">
        <f>(Table2[[#This Row],[1Y Return vs Nifty]]-AVERAGE(Table2[1Y Return vs Nifty]))/_xlfn.STDEV.P(Table2[1Y Return vs Nifty])</f>
        <v>-1.4765525900543055</v>
      </c>
      <c r="I668">
        <v>-5.13611138418716</v>
      </c>
      <c r="J668">
        <f>(Table2[[#This Row],[1M Return vs Nifty]]-AVERAGE(Table2[1M Return vs Nifty]))/_xlfn.STDEV.P(Table2[1M Return vs Nifty])</f>
        <v>-0.41005823483659859</v>
      </c>
      <c r="K668">
        <v>-25.127166934763501</v>
      </c>
      <c r="L668">
        <f>(Table2[[#This Row],[6M Return vs Nifty]]-AVERAGE(Table2[6M Return vs Nifty]))/_xlfn.STDEV.P(Table2[6M Return vs Nifty])</f>
        <v>-1.017963782828885</v>
      </c>
      <c r="M668">
        <v>-1.64120411689106</v>
      </c>
      <c r="N668">
        <f>(Table2[[#This Row],[1W Return vs Nifty]]-AVERAGE(Table2[1W Return vs Nifty]))/_xlfn.STDEV.P(Table2[1W Return vs Nifty])</f>
        <v>0.49842353006851808</v>
      </c>
      <c r="O668">
        <v>413.96</v>
      </c>
      <c r="P668">
        <v>428.72963609147502</v>
      </c>
      <c r="Q668">
        <v>463.83956747850198</v>
      </c>
      <c r="R668">
        <v>20.2753059476318</v>
      </c>
      <c r="S668" s="1">
        <f>(Table2[[#This Row],[Close Price]]-Table2[[#This Row],[20D EMA]])/Table2[[#This Row],[20D EMA]]</f>
        <v>-5.0149772924920261E-2</v>
      </c>
      <c r="T668" s="1">
        <f>(Table2[[#This Row],[Close Price]]-Table2[[#This Row],[50D EMA]])/Table2[[#This Row],[50D EMA]]</f>
        <v>-8.2871891981580487E-2</v>
      </c>
      <c r="U668" s="1">
        <f>(Table2[[#This Row],[Close Price]]-Table2[[#This Row],[200D EMA]])/Table2[[#This Row],[200D EMA]]</f>
        <v>-0.15229310397668044</v>
      </c>
      <c r="V668">
        <v>0.57307171911826404</v>
      </c>
      <c r="W668">
        <v>387.75</v>
      </c>
      <c r="X668">
        <v>399.7</v>
      </c>
      <c r="Y668">
        <v>387.75</v>
      </c>
      <c r="Z668">
        <v>410</v>
      </c>
      <c r="AA668">
        <v>387.75</v>
      </c>
      <c r="AB668">
        <v>431.25</v>
      </c>
      <c r="AC668" s="1">
        <f>(Table2[[#This Row],[Close Price]]/Table2[[#This Row],[Day Low]])-1</f>
        <v>1.40554480980013E-2</v>
      </c>
      <c r="AD668" s="1">
        <f>(Table2[[#This Row],[Day High]]/Table2[[#This Row],[Close Price]])-1</f>
        <v>1.6531027466937909E-2</v>
      </c>
      <c r="AE668" s="1">
        <f>(Table2[[#This Row],[Close Price]]/Table2[[#This Row],[Current Week Low]])-1</f>
        <v>1.40554480980013E-2</v>
      </c>
      <c r="AF668" s="1">
        <f>(Table2[[#This Row],[Current Week High]]/Table2[[#This Row],[Close Price]])-1</f>
        <v>4.2726347914547436E-2</v>
      </c>
      <c r="AG668" s="1">
        <f>(Table2[[#This Row],[Close Price]]/Table2[[#This Row],[Current Month Low]])-1</f>
        <v>1.40554480980013E-2</v>
      </c>
      <c r="AH668" s="1">
        <f>(Table2[[#This Row],[Current Month High]]/Table2[[#This Row],[Close Price]])-1</f>
        <v>9.677009155645977E-2</v>
      </c>
      <c r="AI668">
        <v>79.348931841302104</v>
      </c>
      <c r="AJ668">
        <v>1.8389018389018199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-0.18</v>
      </c>
      <c r="AM668" t="s">
        <v>3165</v>
      </c>
      <c r="AN668">
        <v>-3.85</v>
      </c>
      <c r="AO668" t="s">
        <v>3165</v>
      </c>
      <c r="AP668">
        <v>1.5628883116978999E-2</v>
      </c>
      <c r="AQ668">
        <f>(Table2[[#This Row],[Sharpe Ratio]]-AVERAGE(Table2[Sharpe Ratio]))/_xlfn.STDEV.P(Table2[Sharpe Ratio])</f>
        <v>-0.52908127194818555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726</v>
      </c>
      <c r="AT668">
        <f>_xlfn.RANK.AVG(Table2[[#This Row],[6M Return vs Nifty Z-Score]],Table2[6M Return vs Nifty Z-Score])</f>
        <v>646</v>
      </c>
      <c r="AU668">
        <f>_xlfn.RANK.AVG(Table2[[#This Row],[Sharpe Ratio Z-Score]],Table2[Sharpe Ratio Z-Score])</f>
        <v>474</v>
      </c>
      <c r="AV668">
        <f>(Table2[[#This Row],[Rank 1Y]]+Table2[[#This Row],[Rank 6M]]+Table2[[#This Row],[Rank Sharpe]])/3</f>
        <v>615.33333333333337</v>
      </c>
    </row>
    <row r="669" spans="1:48" x14ac:dyDescent="0.3">
      <c r="A669" t="s">
        <v>2443</v>
      </c>
      <c r="B669" t="s">
        <v>2444</v>
      </c>
      <c r="C669" t="s">
        <v>3128</v>
      </c>
      <c r="D669" t="s">
        <v>77</v>
      </c>
      <c r="E669">
        <v>1987.8185699999999</v>
      </c>
      <c r="F669">
        <v>76.95</v>
      </c>
      <c r="G669">
        <v>-59.640586571346297</v>
      </c>
      <c r="H669">
        <f>(Table2[[#This Row],[1Y Return vs Nifty]]-AVERAGE(Table2[1Y Return vs Nifty]))/_xlfn.STDEV.P(Table2[1Y Return vs Nifty])</f>
        <v>-1.4266867427238268</v>
      </c>
      <c r="I669">
        <v>-4.7628944828228796</v>
      </c>
      <c r="J669">
        <f>(Table2[[#This Row],[1M Return vs Nifty]]-AVERAGE(Table2[1M Return vs Nifty]))/_xlfn.STDEV.P(Table2[1M Return vs Nifty])</f>
        <v>-0.36712698159822515</v>
      </c>
      <c r="K669">
        <v>-26.545640688432599</v>
      </c>
      <c r="L669">
        <f>(Table2[[#This Row],[6M Return vs Nifty]]-AVERAGE(Table2[6M Return vs Nifty]))/_xlfn.STDEV.P(Table2[6M Return vs Nifty])</f>
        <v>-1.0667831303584769</v>
      </c>
      <c r="M669">
        <v>-4.0158789943368403</v>
      </c>
      <c r="N669">
        <f>(Table2[[#This Row],[1W Return vs Nifty]]-AVERAGE(Table2[1W Return vs Nifty]))/_xlfn.STDEV.P(Table2[1W Return vs Nifty])</f>
        <v>3.0794085598031203E-2</v>
      </c>
      <c r="O669">
        <v>81.97</v>
      </c>
      <c r="P669">
        <v>85.646235433152796</v>
      </c>
      <c r="Q669">
        <v>94.110011749288603</v>
      </c>
      <c r="R669">
        <v>17.085456184502402</v>
      </c>
      <c r="S669" s="1">
        <f>(Table2[[#This Row],[Close Price]]-Table2[[#This Row],[20D EMA]])/Table2[[#This Row],[20D EMA]]</f>
        <v>-6.1241917774795609E-2</v>
      </c>
      <c r="T669" s="1">
        <f>(Table2[[#This Row],[Close Price]]-Table2[[#This Row],[50D EMA]])/Table2[[#This Row],[50D EMA]]</f>
        <v>-0.10153669205858135</v>
      </c>
      <c r="U669" s="1">
        <f>(Table2[[#This Row],[Close Price]]-Table2[[#This Row],[200D EMA]])/Table2[[#This Row],[200D EMA]]</f>
        <v>-0.18233991719184242</v>
      </c>
      <c r="V669">
        <v>0.55622355497431697</v>
      </c>
      <c r="W669">
        <v>75.56</v>
      </c>
      <c r="X669">
        <v>78.8</v>
      </c>
      <c r="Y669">
        <v>75.56</v>
      </c>
      <c r="Z669">
        <v>82.99</v>
      </c>
      <c r="AA669">
        <v>75.56</v>
      </c>
      <c r="AB669">
        <v>87.5</v>
      </c>
      <c r="AC669" s="1">
        <f>(Table2[[#This Row],[Close Price]]/Table2[[#This Row],[Day Low]])-1</f>
        <v>1.839597670725257E-2</v>
      </c>
      <c r="AD669" s="1">
        <f>(Table2[[#This Row],[Day High]]/Table2[[#This Row],[Close Price]])-1</f>
        <v>2.404158544509416E-2</v>
      </c>
      <c r="AE669" s="1">
        <f>(Table2[[#This Row],[Close Price]]/Table2[[#This Row],[Current Week Low]])-1</f>
        <v>1.839597670725257E-2</v>
      </c>
      <c r="AF669" s="1">
        <f>(Table2[[#This Row],[Current Week High]]/Table2[[#This Row],[Close Price]])-1</f>
        <v>7.849252761533454E-2</v>
      </c>
      <c r="AG669" s="1">
        <f>(Table2[[#This Row],[Close Price]]/Table2[[#This Row],[Current Month Low]])-1</f>
        <v>1.839597670725257E-2</v>
      </c>
      <c r="AH669" s="1">
        <f>(Table2[[#This Row],[Current Month High]]/Table2[[#This Row],[Close Price]])-1</f>
        <v>0.1371020142949968</v>
      </c>
      <c r="AI669">
        <v>102.729044834307</v>
      </c>
      <c r="AJ669">
        <v>1.8395976707252499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-0.14000000000000001</v>
      </c>
      <c r="AM669" t="s">
        <v>3165</v>
      </c>
      <c r="AN669">
        <v>-5.13</v>
      </c>
      <c r="AO669" t="s">
        <v>3165</v>
      </c>
      <c r="AP669">
        <v>2.0197835123208999E-2</v>
      </c>
      <c r="AQ669">
        <f>(Table2[[#This Row],[Sharpe Ratio]]-AVERAGE(Table2[Sharpe Ratio]))/_xlfn.STDEV.P(Table2[Sharpe Ratio])</f>
        <v>-0.47532501261326077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723</v>
      </c>
      <c r="AT669">
        <f>_xlfn.RANK.AVG(Table2[[#This Row],[6M Return vs Nifty Z-Score]],Table2[6M Return vs Nifty Z-Score])</f>
        <v>657</v>
      </c>
      <c r="AU669">
        <f>_xlfn.RANK.AVG(Table2[[#This Row],[Sharpe Ratio Z-Score]],Table2[Sharpe Ratio Z-Score])</f>
        <v>466</v>
      </c>
      <c r="AV669">
        <f>(Table2[[#This Row],[Rank 1Y]]+Table2[[#This Row],[Rank 6M]]+Table2[[#This Row],[Rank Sharpe]])/3</f>
        <v>615.33333333333337</v>
      </c>
    </row>
    <row r="670" spans="1:48" x14ac:dyDescent="0.3">
      <c r="A670" t="s">
        <v>926</v>
      </c>
      <c r="B670" t="s">
        <v>927</v>
      </c>
      <c r="C670" t="s">
        <v>3120</v>
      </c>
      <c r="D670" t="s">
        <v>54</v>
      </c>
      <c r="E670">
        <v>15836.60530401</v>
      </c>
      <c r="F670">
        <v>993.1</v>
      </c>
      <c r="G670">
        <v>-60.8469918449983</v>
      </c>
      <c r="H670">
        <f>(Table2[[#This Row],[1Y Return vs Nifty]]-AVERAGE(Table2[1Y Return vs Nifty]))/_xlfn.STDEV.P(Table2[1Y Return vs Nifty])</f>
        <v>-1.4473377933762146</v>
      </c>
      <c r="I670">
        <v>-15.8687577873526</v>
      </c>
      <c r="J670">
        <f>(Table2[[#This Row],[1M Return vs Nifty]]-AVERAGE(Table2[1M Return vs Nifty]))/_xlfn.STDEV.P(Table2[1M Return vs Nifty])</f>
        <v>-1.6446378022889321</v>
      </c>
      <c r="K670">
        <v>-43.238861542295503</v>
      </c>
      <c r="L670">
        <f>(Table2[[#This Row],[6M Return vs Nifty]]-AVERAGE(Table2[6M Return vs Nifty]))/_xlfn.STDEV.P(Table2[6M Return vs Nifty])</f>
        <v>-1.6413106097319707</v>
      </c>
      <c r="M670">
        <v>-3.50528017484827</v>
      </c>
      <c r="N670">
        <f>(Table2[[#This Row],[1W Return vs Nifty]]-AVERAGE(Table2[1W Return vs Nifty]))/_xlfn.STDEV.P(Table2[1W Return vs Nifty])</f>
        <v>0.13134302582245072</v>
      </c>
      <c r="O670">
        <v>1091.94</v>
      </c>
      <c r="P670">
        <v>1167.33322150148</v>
      </c>
      <c r="Q670">
        <v>1309.56307597156</v>
      </c>
      <c r="R670">
        <v>15.3780161540655</v>
      </c>
      <c r="S670" s="1">
        <f>(Table2[[#This Row],[Close Price]]-Table2[[#This Row],[20D EMA]])/Table2[[#This Row],[20D EMA]]</f>
        <v>-9.0517794017986361E-2</v>
      </c>
      <c r="T670" s="1">
        <f>(Table2[[#This Row],[Close Price]]-Table2[[#This Row],[50D EMA]])/Table2[[#This Row],[50D EMA]]</f>
        <v>-0.14925748560241681</v>
      </c>
      <c r="U670" s="1">
        <f>(Table2[[#This Row],[Close Price]]-Table2[[#This Row],[200D EMA]])/Table2[[#This Row],[200D EMA]]</f>
        <v>-0.24165546645149352</v>
      </c>
      <c r="V670">
        <v>1.4254308099240101</v>
      </c>
      <c r="W670">
        <v>974.55</v>
      </c>
      <c r="X670">
        <v>1004.6</v>
      </c>
      <c r="Y670">
        <v>974.55</v>
      </c>
      <c r="Z670">
        <v>1031</v>
      </c>
      <c r="AA670">
        <v>974.55</v>
      </c>
      <c r="AB670">
        <v>1207.5</v>
      </c>
      <c r="AC670" s="1">
        <f>(Table2[[#This Row],[Close Price]]/Table2[[#This Row],[Day Low]])-1</f>
        <v>1.9034426145400518E-2</v>
      </c>
      <c r="AD670" s="1">
        <f>(Table2[[#This Row],[Day High]]/Table2[[#This Row],[Close Price]])-1</f>
        <v>1.1579901319101804E-2</v>
      </c>
      <c r="AE670" s="1">
        <f>(Table2[[#This Row],[Close Price]]/Table2[[#This Row],[Current Week Low]])-1</f>
        <v>1.9034426145400518E-2</v>
      </c>
      <c r="AF670" s="1">
        <f>(Table2[[#This Row],[Current Week High]]/Table2[[#This Row],[Close Price]])-1</f>
        <v>3.8163326955996446E-2</v>
      </c>
      <c r="AG670" s="1">
        <f>(Table2[[#This Row],[Close Price]]/Table2[[#This Row],[Current Month Low]])-1</f>
        <v>1.9034426145400518E-2</v>
      </c>
      <c r="AH670" s="1">
        <f>(Table2[[#This Row],[Current Month High]]/Table2[[#This Row],[Close Price]])-1</f>
        <v>0.21588963850568921</v>
      </c>
      <c r="AI670">
        <v>80.847850166146401</v>
      </c>
      <c r="AJ670">
        <v>1.90344261454005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-0.26</v>
      </c>
      <c r="AM670" t="s">
        <v>3165</v>
      </c>
      <c r="AN670">
        <v>-13.26</v>
      </c>
      <c r="AO670" t="s">
        <v>3165</v>
      </c>
      <c r="AP670">
        <v>4.1993183313004001E-2</v>
      </c>
      <c r="AQ670">
        <f>(Table2[[#This Row],[Sharpe Ratio]]-AVERAGE(Table2[Sharpe Ratio]))/_xlfn.STDEV.P(Table2[Sharpe Ratio])</f>
        <v>-0.21889062941378321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724</v>
      </c>
      <c r="AT670">
        <f>_xlfn.RANK.AVG(Table2[[#This Row],[6M Return vs Nifty Z-Score]],Table2[6M Return vs Nifty Z-Score])</f>
        <v>723</v>
      </c>
      <c r="AU670">
        <f>_xlfn.RANK.AVG(Table2[[#This Row],[Sharpe Ratio Z-Score]],Table2[Sharpe Ratio Z-Score])</f>
        <v>400</v>
      </c>
      <c r="AV670">
        <f>(Table2[[#This Row],[Rank 1Y]]+Table2[[#This Row],[Rank 6M]]+Table2[[#This Row],[Rank Sharpe]])/3</f>
        <v>615.66666666666663</v>
      </c>
    </row>
    <row r="671" spans="1:48" x14ac:dyDescent="0.3">
      <c r="A671" t="s">
        <v>448</v>
      </c>
      <c r="B671" t="s">
        <v>449</v>
      </c>
      <c r="C671" t="s">
        <v>3120</v>
      </c>
      <c r="D671" t="s">
        <v>24</v>
      </c>
      <c r="E671">
        <v>48711.722457502001</v>
      </c>
      <c r="F671">
        <v>66.58</v>
      </c>
      <c r="G671">
        <v>-49.713026406095103</v>
      </c>
      <c r="H671">
        <f>(Table2[[#This Row],[1Y Return vs Nifty]]-AVERAGE(Table2[1Y Return vs Nifty]))/_xlfn.STDEV.P(Table2[1Y Return vs Nifty])</f>
        <v>-1.2567483710134553</v>
      </c>
      <c r="I671">
        <v>-0.88294249493675603</v>
      </c>
      <c r="J671">
        <f>(Table2[[#This Row],[1M Return vs Nifty]]-AVERAGE(Table2[1M Return vs Nifty]))/_xlfn.STDEV.P(Table2[1M Return vs Nifty])</f>
        <v>7.9185071086888811E-2</v>
      </c>
      <c r="K671">
        <v>-29.458813187288801</v>
      </c>
      <c r="L671">
        <f>(Table2[[#This Row],[6M Return vs Nifty]]-AVERAGE(Table2[6M Return vs Nifty]))/_xlfn.STDEV.P(Table2[6M Return vs Nifty])</f>
        <v>-1.1670452467828654</v>
      </c>
      <c r="M671">
        <v>-3.7496535830295699</v>
      </c>
      <c r="N671">
        <f>(Table2[[#This Row],[1W Return vs Nifty]]-AVERAGE(Table2[1W Return vs Nifty]))/_xlfn.STDEV.P(Table2[1W Return vs Nifty])</f>
        <v>8.3220142897906038E-2</v>
      </c>
      <c r="O671">
        <v>71.569999999999993</v>
      </c>
      <c r="P671">
        <v>73.004770355218795</v>
      </c>
      <c r="Q671">
        <v>76.724279505001803</v>
      </c>
      <c r="R671">
        <v>13.4801770461853</v>
      </c>
      <c r="S671" s="1">
        <f>(Table2[[#This Row],[Close Price]]-Table2[[#This Row],[20D EMA]])/Table2[[#This Row],[20D EMA]]</f>
        <v>-6.9721950537934826E-2</v>
      </c>
      <c r="T671" s="1">
        <f>(Table2[[#This Row],[Close Price]]-Table2[[#This Row],[50D EMA]])/Table2[[#This Row],[50D EMA]]</f>
        <v>-8.8004801932227678E-2</v>
      </c>
      <c r="U671" s="1">
        <f>(Table2[[#This Row],[Close Price]]-Table2[[#This Row],[200D EMA]])/Table2[[#This Row],[200D EMA]]</f>
        <v>-0.1322173315989299</v>
      </c>
      <c r="V671">
        <v>1.0521121741605</v>
      </c>
      <c r="W671">
        <v>65.8</v>
      </c>
      <c r="X671">
        <v>68.69</v>
      </c>
      <c r="Y671">
        <v>65.8</v>
      </c>
      <c r="Z671">
        <v>72.03</v>
      </c>
      <c r="AA671">
        <v>65.8</v>
      </c>
      <c r="AB671">
        <v>75.099999999999994</v>
      </c>
      <c r="AC671" s="1">
        <f>(Table2[[#This Row],[Close Price]]/Table2[[#This Row],[Day Low]])-1</f>
        <v>1.185410334346515E-2</v>
      </c>
      <c r="AD671" s="1">
        <f>(Table2[[#This Row],[Day High]]/Table2[[#This Row],[Close Price]])-1</f>
        <v>3.1691198558125633E-2</v>
      </c>
      <c r="AE671" s="1">
        <f>(Table2[[#This Row],[Close Price]]/Table2[[#This Row],[Current Week Low]])-1</f>
        <v>1.185410334346515E-2</v>
      </c>
      <c r="AF671" s="1">
        <f>(Table2[[#This Row],[Current Week High]]/Table2[[#This Row],[Close Price]])-1</f>
        <v>8.1856413337338507E-2</v>
      </c>
      <c r="AG671" s="1">
        <f>(Table2[[#This Row],[Close Price]]/Table2[[#This Row],[Current Month Low]])-1</f>
        <v>1.185410334346515E-2</v>
      </c>
      <c r="AH671" s="1">
        <f>(Table2[[#This Row],[Current Month High]]/Table2[[#This Row],[Close Price]])-1</f>
        <v>0.12796635626314212</v>
      </c>
      <c r="AI671">
        <v>38.855512165815497</v>
      </c>
      <c r="AJ671">
        <v>1.1854103343465101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</v>
      </c>
      <c r="AM671" t="s">
        <v>3165</v>
      </c>
      <c r="AN671">
        <v>-7.81</v>
      </c>
      <c r="AO671" t="s">
        <v>3165</v>
      </c>
      <c r="AP671">
        <v>1.8987372102809999E-2</v>
      </c>
      <c r="AQ671">
        <f>(Table2[[#This Row],[Sharpe Ratio]]-AVERAGE(Table2[Sharpe Ratio]))/_xlfn.STDEV.P(Table2[Sharpe Ratio])</f>
        <v>-0.48956678270652915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707</v>
      </c>
      <c r="AT671">
        <f>_xlfn.RANK.AVG(Table2[[#This Row],[6M Return vs Nifty Z-Score]],Table2[6M Return vs Nifty Z-Score])</f>
        <v>675</v>
      </c>
      <c r="AU671">
        <f>_xlfn.RANK.AVG(Table2[[#This Row],[Sharpe Ratio Z-Score]],Table2[Sharpe Ratio Z-Score])</f>
        <v>469</v>
      </c>
      <c r="AV671">
        <f>(Table2[[#This Row],[Rank 1Y]]+Table2[[#This Row],[Rank 6M]]+Table2[[#This Row],[Rank Sharpe]])/3</f>
        <v>617</v>
      </c>
    </row>
    <row r="672" spans="1:48" x14ac:dyDescent="0.3">
      <c r="A672" t="s">
        <v>1066</v>
      </c>
      <c r="B672" t="s">
        <v>1067</v>
      </c>
      <c r="C672" t="s">
        <v>3128</v>
      </c>
      <c r="D672" t="s">
        <v>77</v>
      </c>
      <c r="E672">
        <v>12157.595448120001</v>
      </c>
      <c r="F672">
        <v>340.4</v>
      </c>
      <c r="G672">
        <v>-29.8176103406098</v>
      </c>
      <c r="H672">
        <f>(Table2[[#This Row],[1Y Return vs Nifty]]-AVERAGE(Table2[1Y Return vs Nifty]))/_xlfn.STDEV.P(Table2[1Y Return vs Nifty])</f>
        <v>-0.91618185170861932</v>
      </c>
      <c r="I672">
        <v>-1.58644722471708</v>
      </c>
      <c r="J672">
        <f>(Table2[[#This Row],[1M Return vs Nifty]]-AVERAGE(Table2[1M Return vs Nifty]))/_xlfn.STDEV.P(Table2[1M Return vs Nifty])</f>
        <v>-1.7392911222958705E-3</v>
      </c>
      <c r="K672">
        <v>-10.790475974354401</v>
      </c>
      <c r="L672">
        <f>(Table2[[#This Row],[6M Return vs Nifty]]-AVERAGE(Table2[6M Return vs Nifty]))/_xlfn.STDEV.P(Table2[6M Return vs Nifty])</f>
        <v>-0.52454055479230455</v>
      </c>
      <c r="M672">
        <v>-1.67353288790523</v>
      </c>
      <c r="N672">
        <f>(Table2[[#This Row],[1W Return vs Nifty]]-AVERAGE(Table2[1W Return vs Nifty]))/_xlfn.STDEV.P(Table2[1W Return vs Nifty])</f>
        <v>0.49205723320263689</v>
      </c>
      <c r="O672">
        <v>351.66</v>
      </c>
      <c r="P672">
        <v>350.52707903082802</v>
      </c>
      <c r="Q672">
        <v>345.53584092498699</v>
      </c>
      <c r="R672">
        <v>35.475690071432197</v>
      </c>
      <c r="S672" s="1">
        <f>(Table2[[#This Row],[Close Price]]-Table2[[#This Row],[20D EMA]])/Table2[[#This Row],[20D EMA]]</f>
        <v>-3.2019564351930978E-2</v>
      </c>
      <c r="T672" s="1">
        <f>(Table2[[#This Row],[Close Price]]-Table2[[#This Row],[50D EMA]])/Table2[[#This Row],[50D EMA]]</f>
        <v>-2.8891003396451977E-2</v>
      </c>
      <c r="U672" s="1">
        <f>(Table2[[#This Row],[Close Price]]-Table2[[#This Row],[200D EMA]])/Table2[[#This Row],[200D EMA]]</f>
        <v>-1.4863410149403162E-2</v>
      </c>
      <c r="V672">
        <v>1.0937842717767099</v>
      </c>
      <c r="W672">
        <v>334.85</v>
      </c>
      <c r="X672">
        <v>341.8</v>
      </c>
      <c r="Y672">
        <v>333.25</v>
      </c>
      <c r="Z672">
        <v>354.75</v>
      </c>
      <c r="AA672">
        <v>333.25</v>
      </c>
      <c r="AB672">
        <v>371</v>
      </c>
      <c r="AC672" s="1">
        <f>(Table2[[#This Row],[Close Price]]/Table2[[#This Row],[Day Low]])-1</f>
        <v>1.6574585635358963E-2</v>
      </c>
      <c r="AD672" s="1">
        <f>(Table2[[#This Row],[Day High]]/Table2[[#This Row],[Close Price]])-1</f>
        <v>4.1128084606345539E-3</v>
      </c>
      <c r="AE672" s="1">
        <f>(Table2[[#This Row],[Close Price]]/Table2[[#This Row],[Current Week Low]])-1</f>
        <v>2.1455363840960251E-2</v>
      </c>
      <c r="AF672" s="1">
        <f>(Table2[[#This Row],[Current Week High]]/Table2[[#This Row],[Close Price]])-1</f>
        <v>4.2156286721504177E-2</v>
      </c>
      <c r="AG672" s="1">
        <f>(Table2[[#This Row],[Close Price]]/Table2[[#This Row],[Current Month Low]])-1</f>
        <v>2.1455363840960251E-2</v>
      </c>
      <c r="AH672" s="1">
        <f>(Table2[[#This Row],[Current Month High]]/Table2[[#This Row],[Close Price]])-1</f>
        <v>8.9894242068155217E-2</v>
      </c>
      <c r="AI672">
        <v>16.921269095182101</v>
      </c>
      <c r="AJ672">
        <v>16.855475454857501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0.06</v>
      </c>
      <c r="AM672" t="s">
        <v>3166</v>
      </c>
      <c r="AN672">
        <v>-3.08</v>
      </c>
      <c r="AO672" t="s">
        <v>3165</v>
      </c>
      <c r="AP672">
        <v>-0.10032811066299099</v>
      </c>
      <c r="AQ672">
        <f>(Table2[[#This Row],[Sharpe Ratio]]-AVERAGE(Table2[Sharpe Ratio]))/_xlfn.STDEV.P(Table2[Sharpe Ratio])</f>
        <v>-1.8933797414516422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-2.8437842058722254</v>
      </c>
      <c r="AS672">
        <f>_xlfn.RANK.AVG(Table2[[#This Row],[1Y Return vs Nifty Z-Score]],Table2[1Y Return vs Nifty Z-Score])</f>
        <v>636</v>
      </c>
      <c r="AT672">
        <f>_xlfn.RANK.AVG(Table2[[#This Row],[6M Return vs Nifty Z-Score]],Table2[6M Return vs Nifty Z-Score])</f>
        <v>499</v>
      </c>
      <c r="AU672">
        <f>_xlfn.RANK.AVG(Table2[[#This Row],[Sharpe Ratio Z-Score]],Table2[Sharpe Ratio Z-Score])</f>
        <v>716</v>
      </c>
      <c r="AV672">
        <f>(Table2[[#This Row],[Rank 1Y]]+Table2[[#This Row],[Rank 6M]]+Table2[[#This Row],[Rank Sharpe]])/3</f>
        <v>617</v>
      </c>
    </row>
    <row r="673" spans="1:48" x14ac:dyDescent="0.3">
      <c r="A673" t="s">
        <v>1696</v>
      </c>
      <c r="B673" t="s">
        <v>1697</v>
      </c>
      <c r="C673" t="s">
        <v>3130</v>
      </c>
      <c r="D673" t="s">
        <v>1145</v>
      </c>
      <c r="E673">
        <v>4856.9519732500003</v>
      </c>
      <c r="F673">
        <v>2897.45</v>
      </c>
      <c r="G673">
        <v>-14.758553100617201</v>
      </c>
      <c r="H673">
        <f>(Table2[[#This Row],[1Y Return vs Nifty]]-AVERAGE(Table2[1Y Return vs Nifty]))/_xlfn.STDEV.P(Table2[1Y Return vs Nifty])</f>
        <v>-0.65840334175658488</v>
      </c>
      <c r="I673">
        <v>-0.397679834356721</v>
      </c>
      <c r="J673">
        <f>(Table2[[#This Row],[1M Return vs Nifty]]-AVERAGE(Table2[1M Return vs Nifty]))/_xlfn.STDEV.P(Table2[1M Return vs Nifty])</f>
        <v>0.13500498195462909</v>
      </c>
      <c r="K673">
        <v>-20.954675893388998</v>
      </c>
      <c r="L673">
        <f>(Table2[[#This Row],[6M Return vs Nifty]]-AVERAGE(Table2[6M Return vs Nifty]))/_xlfn.STDEV.P(Table2[6M Return vs Nifty])</f>
        <v>-0.87435993419504565</v>
      </c>
      <c r="M673">
        <v>-0.70665521853776703</v>
      </c>
      <c r="N673">
        <f>(Table2[[#This Row],[1W Return vs Nifty]]-AVERAGE(Table2[1W Return vs Nifty]))/_xlfn.STDEV.P(Table2[1W Return vs Nifty])</f>
        <v>0.68245823154206087</v>
      </c>
      <c r="O673">
        <v>3019.74</v>
      </c>
      <c r="P673">
        <v>3063.3586457568799</v>
      </c>
      <c r="Q673">
        <v>3006.2048433461</v>
      </c>
      <c r="R673">
        <v>28.008734419921101</v>
      </c>
      <c r="S673" s="1">
        <f>(Table2[[#This Row],[Close Price]]-Table2[[#This Row],[20D EMA]])/Table2[[#This Row],[20D EMA]]</f>
        <v>-4.0496863968421115E-2</v>
      </c>
      <c r="T673" s="1">
        <f>(Table2[[#This Row],[Close Price]]-Table2[[#This Row],[50D EMA]])/Table2[[#This Row],[50D EMA]]</f>
        <v>-5.4159066874746621E-2</v>
      </c>
      <c r="U673" s="1">
        <f>(Table2[[#This Row],[Close Price]]-Table2[[#This Row],[200D EMA]])/Table2[[#This Row],[200D EMA]]</f>
        <v>-3.6176790675730874E-2</v>
      </c>
      <c r="V673">
        <v>0.37539829531279201</v>
      </c>
      <c r="W673">
        <v>2872</v>
      </c>
      <c r="X673">
        <v>2955.6</v>
      </c>
      <c r="Y673">
        <v>2872</v>
      </c>
      <c r="Z673">
        <v>3025.8</v>
      </c>
      <c r="AA673">
        <v>2872</v>
      </c>
      <c r="AB673">
        <v>3140</v>
      </c>
      <c r="AC673" s="1">
        <f>(Table2[[#This Row],[Close Price]]/Table2[[#This Row],[Day Low]])-1</f>
        <v>8.8614206128132533E-3</v>
      </c>
      <c r="AD673" s="1">
        <f>(Table2[[#This Row],[Day High]]/Table2[[#This Row],[Close Price]])-1</f>
        <v>2.006937134376785E-2</v>
      </c>
      <c r="AE673" s="1">
        <f>(Table2[[#This Row],[Close Price]]/Table2[[#This Row],[Current Week Low]])-1</f>
        <v>8.8614206128132533E-3</v>
      </c>
      <c r="AF673" s="1">
        <f>(Table2[[#This Row],[Current Week High]]/Table2[[#This Row],[Close Price]])-1</f>
        <v>4.4297572002968355E-2</v>
      </c>
      <c r="AG673" s="1">
        <f>(Table2[[#This Row],[Close Price]]/Table2[[#This Row],[Current Month Low]])-1</f>
        <v>8.8614206128132533E-3</v>
      </c>
      <c r="AH673" s="1">
        <f>(Table2[[#This Row],[Current Month High]]/Table2[[#This Row],[Close Price]])-1</f>
        <v>8.3711539457108852E-2</v>
      </c>
      <c r="AI673">
        <v>27.698493502907699</v>
      </c>
      <c r="AJ673">
        <v>25.976086956521701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</v>
      </c>
      <c r="AM673">
        <v>0</v>
      </c>
      <c r="AN673">
        <v>-1.57</v>
      </c>
      <c r="AO673" t="s">
        <v>3165</v>
      </c>
      <c r="AP673">
        <v>-7.2953878583136997E-2</v>
      </c>
      <c r="AQ673">
        <f>(Table2[[#This Row],[Sharpe Ratio]]-AVERAGE(Table2[Sharpe Ratio]))/_xlfn.STDEV.P(Table2[Sharpe Ratio])</f>
        <v>-1.5713066890815286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549</v>
      </c>
      <c r="AT673">
        <f>_xlfn.RANK.AVG(Table2[[#This Row],[6M Return vs Nifty Z-Score]],Table2[6M Return vs Nifty Z-Score])</f>
        <v>612</v>
      </c>
      <c r="AU673">
        <f>_xlfn.RANK.AVG(Table2[[#This Row],[Sharpe Ratio Z-Score]],Table2[Sharpe Ratio Z-Score])</f>
        <v>691</v>
      </c>
      <c r="AV673">
        <f>(Table2[[#This Row],[Rank 1Y]]+Table2[[#This Row],[Rank 6M]]+Table2[[#This Row],[Rank Sharpe]])/3</f>
        <v>617.33333333333337</v>
      </c>
    </row>
    <row r="674" spans="1:48" x14ac:dyDescent="0.3">
      <c r="A674" t="s">
        <v>2086</v>
      </c>
      <c r="B674" t="s">
        <v>2087</v>
      </c>
      <c r="C674" t="s">
        <v>3127</v>
      </c>
      <c r="D674" t="s">
        <v>117</v>
      </c>
      <c r="E674">
        <v>2921.3440424999999</v>
      </c>
      <c r="F674">
        <v>1003.5</v>
      </c>
      <c r="G674">
        <v>-27.920056311576602</v>
      </c>
      <c r="H674">
        <f>(Table2[[#This Row],[1Y Return vs Nifty]]-AVERAGE(Table2[1Y Return vs Nifty]))/_xlfn.STDEV.P(Table2[1Y Return vs Nifty])</f>
        <v>-0.88369982827499982</v>
      </c>
      <c r="I674">
        <v>-11.497256487461501</v>
      </c>
      <c r="J674">
        <f>(Table2[[#This Row],[1M Return vs Nifty]]-AVERAGE(Table2[1M Return vs Nifty]))/_xlfn.STDEV.P(Table2[1M Return vs Nifty])</f>
        <v>-1.1417826833179847</v>
      </c>
      <c r="K674">
        <v>-22.337425374965001</v>
      </c>
      <c r="L674">
        <f>(Table2[[#This Row],[6M Return vs Nifty]]-AVERAGE(Table2[6M Return vs Nifty]))/_xlfn.STDEV.P(Table2[6M Return vs Nifty])</f>
        <v>-0.92194976609204782</v>
      </c>
      <c r="M674">
        <v>-5.7685345646675099</v>
      </c>
      <c r="N674">
        <f>(Table2[[#This Row],[1W Return vs Nifty]]-AVERAGE(Table2[1W Return vs Nifty]))/_xlfn.STDEV.P(Table2[1W Return vs Nifty])</f>
        <v>-0.31434509892199741</v>
      </c>
      <c r="O674">
        <v>1078.8499999999999</v>
      </c>
      <c r="P674">
        <v>1105.3412102826101</v>
      </c>
      <c r="Q674">
        <v>1120.3372502165801</v>
      </c>
      <c r="R674">
        <v>15.759100395980999</v>
      </c>
      <c r="S674" s="1">
        <f>(Table2[[#This Row],[Close Price]]-Table2[[#This Row],[20D EMA]])/Table2[[#This Row],[20D EMA]]</f>
        <v>-6.9842888260647829E-2</v>
      </c>
      <c r="T674" s="1">
        <f>(Table2[[#This Row],[Close Price]]-Table2[[#This Row],[50D EMA]])/Table2[[#This Row],[50D EMA]]</f>
        <v>-9.2135540894717594E-2</v>
      </c>
      <c r="U674" s="1">
        <f>(Table2[[#This Row],[Close Price]]-Table2[[#This Row],[200D EMA]])/Table2[[#This Row],[200D EMA]]</f>
        <v>-0.10428757072389894</v>
      </c>
      <c r="V674">
        <v>0.59502220709457798</v>
      </c>
      <c r="W674">
        <v>990</v>
      </c>
      <c r="X674">
        <v>1024.3499999999999</v>
      </c>
      <c r="Y674">
        <v>990</v>
      </c>
      <c r="Z674">
        <v>1062.1500000000001</v>
      </c>
      <c r="AA674">
        <v>990</v>
      </c>
      <c r="AB674">
        <v>1198</v>
      </c>
      <c r="AC674" s="1">
        <f>(Table2[[#This Row],[Close Price]]/Table2[[#This Row],[Day Low]])-1</f>
        <v>1.3636363636363669E-2</v>
      </c>
      <c r="AD674" s="1">
        <f>(Table2[[#This Row],[Day High]]/Table2[[#This Row],[Close Price]])-1</f>
        <v>2.0777279521674075E-2</v>
      </c>
      <c r="AE674" s="1">
        <f>(Table2[[#This Row],[Close Price]]/Table2[[#This Row],[Current Week Low]])-1</f>
        <v>1.3636363636363669E-2</v>
      </c>
      <c r="AF674" s="1">
        <f>(Table2[[#This Row],[Current Week High]]/Table2[[#This Row],[Close Price]])-1</f>
        <v>5.8445440956651717E-2</v>
      </c>
      <c r="AG674" s="1">
        <f>(Table2[[#This Row],[Close Price]]/Table2[[#This Row],[Current Month Low]])-1</f>
        <v>1.3636363636363669E-2</v>
      </c>
      <c r="AH674" s="1">
        <f>(Table2[[#This Row],[Current Month High]]/Table2[[#This Row],[Close Price]])-1</f>
        <v>0.1938216243148978</v>
      </c>
      <c r="AI674">
        <v>35.4260089686098</v>
      </c>
      <c r="AJ674">
        <v>5.0785340314136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-0.06</v>
      </c>
      <c r="AM674" t="s">
        <v>3165</v>
      </c>
      <c r="AN674">
        <v>-7.05</v>
      </c>
      <c r="AO674" t="s">
        <v>3165</v>
      </c>
      <c r="AP674">
        <v>-2.1777729293293E-2</v>
      </c>
      <c r="AQ674">
        <f>(Table2[[#This Row],[Sharpe Ratio]]-AVERAGE(Table2[Sharpe Ratio]))/_xlfn.STDEV.P(Table2[Sharpe Ratio])</f>
        <v>-0.96919085393235127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616</v>
      </c>
      <c r="AT674">
        <f>_xlfn.RANK.AVG(Table2[[#This Row],[6M Return vs Nifty Z-Score]],Table2[6M Return vs Nifty Z-Score])</f>
        <v>623</v>
      </c>
      <c r="AU674">
        <f>_xlfn.RANK.AVG(Table2[[#This Row],[Sharpe Ratio Z-Score]],Table2[Sharpe Ratio Z-Score])</f>
        <v>615</v>
      </c>
      <c r="AV674">
        <f>(Table2[[#This Row],[Rank 1Y]]+Table2[[#This Row],[Rank 6M]]+Table2[[#This Row],[Rank Sharpe]])/3</f>
        <v>618</v>
      </c>
    </row>
    <row r="675" spans="1:48" x14ac:dyDescent="0.3">
      <c r="A675" t="s">
        <v>1128</v>
      </c>
      <c r="B675" t="s">
        <v>1129</v>
      </c>
      <c r="C675" t="s">
        <v>3134</v>
      </c>
      <c r="D675" t="s">
        <v>454</v>
      </c>
      <c r="E675">
        <v>10677.460414589999</v>
      </c>
      <c r="F675">
        <v>2088.0500000000002</v>
      </c>
      <c r="G675">
        <v>-31.4382829851662</v>
      </c>
      <c r="H675">
        <f>(Table2[[#This Row],[1Y Return vs Nifty]]-AVERAGE(Table2[1Y Return vs Nifty]))/_xlfn.STDEV.P(Table2[1Y Return vs Nifty])</f>
        <v>-0.94392426431624799</v>
      </c>
      <c r="I675">
        <v>-8.8160474296921993</v>
      </c>
      <c r="J675">
        <f>(Table2[[#This Row],[1M Return vs Nifty]]-AVERAGE(Table2[1M Return vs Nifty]))/_xlfn.STDEV.P(Table2[1M Return vs Nifty])</f>
        <v>-0.83336239307029558</v>
      </c>
      <c r="K675">
        <v>-10.3373055346981</v>
      </c>
      <c r="L675">
        <f>(Table2[[#This Row],[6M Return vs Nifty]]-AVERAGE(Table2[6M Return vs Nifty]))/_xlfn.STDEV.P(Table2[6M Return vs Nifty])</f>
        <v>-0.50894387200103464</v>
      </c>
      <c r="M675">
        <v>-9.1283855173990993</v>
      </c>
      <c r="N675">
        <f>(Table2[[#This Row],[1W Return vs Nifty]]-AVERAGE(Table2[1W Return vs Nifty]))/_xlfn.STDEV.P(Table2[1W Return vs Nifty])</f>
        <v>-0.97597892907371375</v>
      </c>
      <c r="O675">
        <v>2242.08</v>
      </c>
      <c r="P675">
        <v>2221.3157151069699</v>
      </c>
      <c r="Q675">
        <v>2181.2434439633698</v>
      </c>
      <c r="R675">
        <v>24.671811529040401</v>
      </c>
      <c r="S675" s="1">
        <f>(Table2[[#This Row],[Close Price]]-Table2[[#This Row],[20D EMA]])/Table2[[#This Row],[20D EMA]]</f>
        <v>-6.8699600371083885E-2</v>
      </c>
      <c r="T675" s="1">
        <f>(Table2[[#This Row],[Close Price]]-Table2[[#This Row],[50D EMA]])/Table2[[#This Row],[50D EMA]]</f>
        <v>-5.9994045061060673E-2</v>
      </c>
      <c r="U675" s="1">
        <f>(Table2[[#This Row],[Close Price]]-Table2[[#This Row],[200D EMA]])/Table2[[#This Row],[200D EMA]]</f>
        <v>-4.2724916478847956E-2</v>
      </c>
      <c r="V675">
        <v>0.45576125451377397</v>
      </c>
      <c r="W675">
        <v>2039.95</v>
      </c>
      <c r="X675">
        <v>2114</v>
      </c>
      <c r="Y675">
        <v>2018.05</v>
      </c>
      <c r="Z675">
        <v>2252.1999999999998</v>
      </c>
      <c r="AA675">
        <v>2018.05</v>
      </c>
      <c r="AB675">
        <v>2443.15</v>
      </c>
      <c r="AC675" s="1">
        <f>(Table2[[#This Row],[Close Price]]/Table2[[#This Row],[Day Low]])-1</f>
        <v>2.3579009289443453E-2</v>
      </c>
      <c r="AD675" s="1">
        <f>(Table2[[#This Row],[Day High]]/Table2[[#This Row],[Close Price]])-1</f>
        <v>1.2427863317449273E-2</v>
      </c>
      <c r="AE675" s="1">
        <f>(Table2[[#This Row],[Close Price]]/Table2[[#This Row],[Current Week Low]])-1</f>
        <v>3.4686950273779216E-2</v>
      </c>
      <c r="AF675" s="1">
        <f>(Table2[[#This Row],[Current Week High]]/Table2[[#This Row],[Close Price]])-1</f>
        <v>7.8614017863556818E-2</v>
      </c>
      <c r="AG675" s="1">
        <f>(Table2[[#This Row],[Close Price]]/Table2[[#This Row],[Current Month Low]])-1</f>
        <v>3.4686950273779216E-2</v>
      </c>
      <c r="AH675" s="1">
        <f>(Table2[[#This Row],[Current Month High]]/Table2[[#This Row],[Close Price]])-1</f>
        <v>0.17006297741912313</v>
      </c>
      <c r="AI675">
        <v>30.9834534613634</v>
      </c>
      <c r="AJ675">
        <v>15.489491150442401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0.03</v>
      </c>
      <c r="AM675" t="s">
        <v>3166</v>
      </c>
      <c r="AN675">
        <v>-5.07</v>
      </c>
      <c r="AO675" t="s">
        <v>3165</v>
      </c>
      <c r="AP675">
        <v>-0.122524891736289</v>
      </c>
      <c r="AQ675">
        <f>(Table2[[#This Row],[Sharpe Ratio]]-AVERAGE(Table2[Sharpe Ratio]))/_xlfn.STDEV.P(Table2[Sharpe Ratio])</f>
        <v>-2.1545372056031042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-5.4167466640643962</v>
      </c>
      <c r="AS675">
        <f>_xlfn.RANK.AVG(Table2[[#This Row],[1Y Return vs Nifty Z-Score]],Table2[1Y Return vs Nifty Z-Score])</f>
        <v>646</v>
      </c>
      <c r="AT675">
        <f>_xlfn.RANK.AVG(Table2[[#This Row],[6M Return vs Nifty Z-Score]],Table2[6M Return vs Nifty Z-Score])</f>
        <v>489</v>
      </c>
      <c r="AU675">
        <f>_xlfn.RANK.AVG(Table2[[#This Row],[Sharpe Ratio Z-Score]],Table2[Sharpe Ratio Z-Score])</f>
        <v>728</v>
      </c>
      <c r="AV675">
        <f>(Table2[[#This Row],[Rank 1Y]]+Table2[[#This Row],[Rank 6M]]+Table2[[#This Row],[Rank Sharpe]])/3</f>
        <v>621</v>
      </c>
    </row>
    <row r="676" spans="1:48" x14ac:dyDescent="0.3">
      <c r="A676" t="s">
        <v>52</v>
      </c>
      <c r="B676" t="s">
        <v>53</v>
      </c>
      <c r="C676" t="s">
        <v>3120</v>
      </c>
      <c r="D676" t="s">
        <v>54</v>
      </c>
      <c r="E676">
        <v>432805.53477560001</v>
      </c>
      <c r="F676">
        <v>6995.8</v>
      </c>
      <c r="G676">
        <v>-37.0262484417308</v>
      </c>
      <c r="H676">
        <f>(Table2[[#This Row],[1Y Return vs Nifty]]-AVERAGE(Table2[1Y Return vs Nifty]))/_xlfn.STDEV.P(Table2[1Y Return vs Nifty])</f>
        <v>-1.0395781546030327</v>
      </c>
      <c r="I676">
        <v>-6.6124489988492998</v>
      </c>
      <c r="J676">
        <f>(Table2[[#This Row],[1M Return vs Nifty]]-AVERAGE(Table2[1M Return vs Nifty]))/_xlfn.STDEV.P(Table2[1M Return vs Nifty])</f>
        <v>-0.57988179794081385</v>
      </c>
      <c r="K676">
        <v>-12.880906318668799</v>
      </c>
      <c r="L676">
        <f>(Table2[[#This Row],[6M Return vs Nifty]]-AVERAGE(Table2[6M Return vs Nifty]))/_xlfn.STDEV.P(Table2[6M Return vs Nifty])</f>
        <v>-0.59648650740617037</v>
      </c>
      <c r="M676">
        <v>-2.5884571110160302</v>
      </c>
      <c r="N676">
        <f>(Table2[[#This Row],[1W Return vs Nifty]]-AVERAGE(Table2[1W Return vs Nifty]))/_xlfn.STDEV.P(Table2[1W Return vs Nifty])</f>
        <v>0.31188709275541515</v>
      </c>
      <c r="O676">
        <v>7124.91</v>
      </c>
      <c r="P676">
        <v>7162.0308400301701</v>
      </c>
      <c r="Q676">
        <v>7060.6664930376201</v>
      </c>
      <c r="R676">
        <v>45.876431632605097</v>
      </c>
      <c r="S676" s="1">
        <f>(Table2[[#This Row],[Close Price]]-Table2[[#This Row],[20D EMA]])/Table2[[#This Row],[20D EMA]]</f>
        <v>-1.812093065035203E-2</v>
      </c>
      <c r="T676" s="1">
        <f>(Table2[[#This Row],[Close Price]]-Table2[[#This Row],[50D EMA]])/Table2[[#This Row],[50D EMA]]</f>
        <v>-2.321001455356337E-2</v>
      </c>
      <c r="U676" s="1">
        <f>(Table2[[#This Row],[Close Price]]-Table2[[#This Row],[200D EMA]])/Table2[[#This Row],[200D EMA]]</f>
        <v>-9.1870212396497428E-3</v>
      </c>
      <c r="V676">
        <v>0.95438724389285701</v>
      </c>
      <c r="W676">
        <v>6601</v>
      </c>
      <c r="X676">
        <v>7098.85</v>
      </c>
      <c r="Y676">
        <v>6601</v>
      </c>
      <c r="Z676">
        <v>7098.85</v>
      </c>
      <c r="AA676">
        <v>6601</v>
      </c>
      <c r="AB676">
        <v>7814.65</v>
      </c>
      <c r="AC676" s="1">
        <f>(Table2[[#This Row],[Close Price]]/Table2[[#This Row],[Day Low]])-1</f>
        <v>5.9809119830328772E-2</v>
      </c>
      <c r="AD676" s="1">
        <f>(Table2[[#This Row],[Day High]]/Table2[[#This Row],[Close Price]])-1</f>
        <v>1.473026673146749E-2</v>
      </c>
      <c r="AE676" s="1">
        <f>(Table2[[#This Row],[Close Price]]/Table2[[#This Row],[Current Week Low]])-1</f>
        <v>5.9809119830328772E-2</v>
      </c>
      <c r="AF676" s="1">
        <f>(Table2[[#This Row],[Current Week High]]/Table2[[#This Row],[Close Price]])-1</f>
        <v>1.473026673146749E-2</v>
      </c>
      <c r="AG676" s="1">
        <f>(Table2[[#This Row],[Close Price]]/Table2[[#This Row],[Current Month Low]])-1</f>
        <v>5.9809119830328772E-2</v>
      </c>
      <c r="AH676" s="1">
        <f>(Table2[[#This Row],[Current Month High]]/Table2[[#This Row],[Close Price]])-1</f>
        <v>0.1170488007089967</v>
      </c>
      <c r="AI676">
        <v>12.709054003830801</v>
      </c>
      <c r="AJ676">
        <v>13.0579527457254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0.02</v>
      </c>
      <c r="AM676" t="s">
        <v>3166</v>
      </c>
      <c r="AN676">
        <v>-3.76</v>
      </c>
      <c r="AO676" t="s">
        <v>3165</v>
      </c>
      <c r="AP676">
        <v>-6.0152621300845997E-2</v>
      </c>
      <c r="AQ676">
        <f>(Table2[[#This Row],[Sharpe Ratio]]-AVERAGE(Table2[Sharpe Ratio]))/_xlfn.STDEV.P(Table2[Sharpe Ratio])</f>
        <v>-1.4206927834546788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664</v>
      </c>
      <c r="AT676">
        <f>_xlfn.RANK.AVG(Table2[[#This Row],[6M Return vs Nifty Z-Score]],Table2[6M Return vs Nifty Z-Score])</f>
        <v>523</v>
      </c>
      <c r="AU676">
        <f>_xlfn.RANK.AVG(Table2[[#This Row],[Sharpe Ratio Z-Score]],Table2[Sharpe Ratio Z-Score])</f>
        <v>679</v>
      </c>
      <c r="AV676">
        <f>(Table2[[#This Row],[Rank 1Y]]+Table2[[#This Row],[Rank 6M]]+Table2[[#This Row],[Rank Sharpe]])/3</f>
        <v>622</v>
      </c>
    </row>
    <row r="677" spans="1:48" x14ac:dyDescent="0.3">
      <c r="A677" t="s">
        <v>2092</v>
      </c>
      <c r="B677" t="s">
        <v>2093</v>
      </c>
      <c r="C677" t="s">
        <v>3133</v>
      </c>
      <c r="D677" t="s">
        <v>138</v>
      </c>
      <c r="E677">
        <v>2907.5486662950002</v>
      </c>
      <c r="F677">
        <v>382.55</v>
      </c>
      <c r="G677">
        <v>-39.903857984149901</v>
      </c>
      <c r="H677">
        <f>(Table2[[#This Row],[1Y Return vs Nifty]]-AVERAGE(Table2[1Y Return vs Nifty]))/_xlfn.STDEV.P(Table2[1Y Return vs Nifty])</f>
        <v>-1.0888366100459521</v>
      </c>
      <c r="I677">
        <v>-5.1866665113421</v>
      </c>
      <c r="J677">
        <f>(Table2[[#This Row],[1M Return vs Nifty]]-AVERAGE(Table2[1M Return vs Nifty]))/_xlfn.STDEV.P(Table2[1M Return vs Nifty])</f>
        <v>-0.41587360643004223</v>
      </c>
      <c r="K677">
        <v>-40.065899974647301</v>
      </c>
      <c r="L677">
        <f>(Table2[[#This Row],[6M Return vs Nifty]]-AVERAGE(Table2[6M Return vs Nifty]))/_xlfn.STDEV.P(Table2[6M Return vs Nifty])</f>
        <v>-1.5321073812137276</v>
      </c>
      <c r="M677">
        <v>-0.22443705209496001</v>
      </c>
      <c r="N677">
        <f>(Table2[[#This Row],[1W Return vs Nifty]]-AVERAGE(Table2[1W Return vs Nifty]))/_xlfn.STDEV.P(Table2[1W Return vs Nifty])</f>
        <v>0.77741835236911727</v>
      </c>
      <c r="O677">
        <v>392.98</v>
      </c>
      <c r="P677">
        <v>401.70667237115299</v>
      </c>
      <c r="Q677">
        <v>431.97552962675798</v>
      </c>
      <c r="R677">
        <v>42.818817801524297</v>
      </c>
      <c r="S677" s="1">
        <f>(Table2[[#This Row],[Close Price]]-Table2[[#This Row],[20D EMA]])/Table2[[#This Row],[20D EMA]]</f>
        <v>-2.6540790879943016E-2</v>
      </c>
      <c r="T677" s="1">
        <f>(Table2[[#This Row],[Close Price]]-Table2[[#This Row],[50D EMA]])/Table2[[#This Row],[50D EMA]]</f>
        <v>-4.7688210549446282E-2</v>
      </c>
      <c r="U677" s="1">
        <f>(Table2[[#This Row],[Close Price]]-Table2[[#This Row],[200D EMA]])/Table2[[#This Row],[200D EMA]]</f>
        <v>-0.11441742931471918</v>
      </c>
      <c r="V677">
        <v>2.2496304863244698</v>
      </c>
      <c r="W677">
        <v>360.1</v>
      </c>
      <c r="X677">
        <v>386</v>
      </c>
      <c r="Y677">
        <v>360.1</v>
      </c>
      <c r="Z677">
        <v>407.5</v>
      </c>
      <c r="AA677">
        <v>360.1</v>
      </c>
      <c r="AB677">
        <v>446.35</v>
      </c>
      <c r="AC677" s="1">
        <f>(Table2[[#This Row],[Close Price]]/Table2[[#This Row],[Day Low]])-1</f>
        <v>6.2343793390724711E-2</v>
      </c>
      <c r="AD677" s="1">
        <f>(Table2[[#This Row],[Day High]]/Table2[[#This Row],[Close Price]])-1</f>
        <v>9.0184289635342196E-3</v>
      </c>
      <c r="AE677" s="1">
        <f>(Table2[[#This Row],[Close Price]]/Table2[[#This Row],[Current Week Low]])-1</f>
        <v>6.2343793390724711E-2</v>
      </c>
      <c r="AF677" s="1">
        <f>(Table2[[#This Row],[Current Week High]]/Table2[[#This Row],[Close Price]])-1</f>
        <v>6.5220232649326748E-2</v>
      </c>
      <c r="AG677" s="1">
        <f>(Table2[[#This Row],[Close Price]]/Table2[[#This Row],[Current Month Low]])-1</f>
        <v>6.2343793390724711E-2</v>
      </c>
      <c r="AH677" s="1">
        <f>(Table2[[#This Row],[Current Month High]]/Table2[[#This Row],[Close Price]])-1</f>
        <v>0.16677558489086386</v>
      </c>
      <c r="AI677">
        <v>52.921186772970799</v>
      </c>
      <c r="AJ677">
        <v>10.884057971014499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0.02</v>
      </c>
      <c r="AM677" t="s">
        <v>3166</v>
      </c>
      <c r="AN677">
        <v>1.59</v>
      </c>
      <c r="AO677" t="s">
        <v>3166</v>
      </c>
      <c r="AP677">
        <v>1.6548961102072001E-2</v>
      </c>
      <c r="AQ677">
        <f>(Table2[[#This Row],[Sharpe Ratio]]-AVERAGE(Table2[Sharpe Ratio]))/_xlfn.STDEV.P(Table2[Sharpe Ratio])</f>
        <v>-0.51825604316320961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679</v>
      </c>
      <c r="AT677">
        <f>_xlfn.RANK.AVG(Table2[[#This Row],[6M Return vs Nifty Z-Score]],Table2[6M Return vs Nifty Z-Score])</f>
        <v>718</v>
      </c>
      <c r="AU677">
        <f>_xlfn.RANK.AVG(Table2[[#This Row],[Sharpe Ratio Z-Score]],Table2[Sharpe Ratio Z-Score])</f>
        <v>471</v>
      </c>
      <c r="AV677">
        <f>(Table2[[#This Row],[Rank 1Y]]+Table2[[#This Row],[Rank 6M]]+Table2[[#This Row],[Rank Sharpe]])/3</f>
        <v>622.66666666666663</v>
      </c>
    </row>
    <row r="678" spans="1:48" x14ac:dyDescent="0.3">
      <c r="A678" t="s">
        <v>356</v>
      </c>
      <c r="B678" t="s">
        <v>357</v>
      </c>
      <c r="C678" t="s">
        <v>3134</v>
      </c>
      <c r="D678" t="s">
        <v>166</v>
      </c>
      <c r="E678">
        <v>66642.229156500005</v>
      </c>
      <c r="F678">
        <v>2248.1999999999998</v>
      </c>
      <c r="G678">
        <v>-23.251322045971801</v>
      </c>
      <c r="H678">
        <f>(Table2[[#This Row],[1Y Return vs Nifty]]-AVERAGE(Table2[1Y Return vs Nifty]))/_xlfn.STDEV.P(Table2[1Y Return vs Nifty])</f>
        <v>-0.80378118906872476</v>
      </c>
      <c r="I678">
        <v>-4.7538351227377902</v>
      </c>
      <c r="J678">
        <f>(Table2[[#This Row],[1M Return vs Nifty]]-AVERAGE(Table2[1M Return vs Nifty]))/_xlfn.STDEV.P(Table2[1M Return vs Nifty])</f>
        <v>-0.36608488066290074</v>
      </c>
      <c r="K678">
        <v>-23.348716142590501</v>
      </c>
      <c r="L678">
        <f>(Table2[[#This Row],[6M Return vs Nifty]]-AVERAGE(Table2[6M Return vs Nifty]))/_xlfn.STDEV.P(Table2[6M Return vs Nifty])</f>
        <v>-0.95675517247371167</v>
      </c>
      <c r="M678">
        <v>-4.9716075675344404</v>
      </c>
      <c r="N678">
        <f>(Table2[[#This Row],[1W Return vs Nifty]]-AVERAGE(Table2[1W Return vs Nifty]))/_xlfn.STDEV.P(Table2[1W Return vs Nifty])</f>
        <v>-0.15741139296823173</v>
      </c>
      <c r="O678">
        <v>2335.96</v>
      </c>
      <c r="P678">
        <v>2400.4292789409001</v>
      </c>
      <c r="Q678">
        <v>2415.1204065902102</v>
      </c>
      <c r="R678">
        <v>39.487353218721097</v>
      </c>
      <c r="S678" s="1">
        <f>(Table2[[#This Row],[Close Price]]-Table2[[#This Row],[20D EMA]])/Table2[[#This Row],[20D EMA]]</f>
        <v>-3.7569136457816149E-2</v>
      </c>
      <c r="T678" s="1">
        <f>(Table2[[#This Row],[Close Price]]-Table2[[#This Row],[50D EMA]])/Table2[[#This Row],[50D EMA]]</f>
        <v>-6.34175229724184E-2</v>
      </c>
      <c r="U678" s="1">
        <f>(Table2[[#This Row],[Close Price]]-Table2[[#This Row],[200D EMA]])/Table2[[#This Row],[200D EMA]]</f>
        <v>-6.9114734873975542E-2</v>
      </c>
      <c r="V678">
        <v>1.09059982734026</v>
      </c>
      <c r="W678">
        <v>2167.3000000000002</v>
      </c>
      <c r="X678">
        <v>2329.9</v>
      </c>
      <c r="Y678">
        <v>2146.5</v>
      </c>
      <c r="Z678">
        <v>2336</v>
      </c>
      <c r="AA678">
        <v>2146.5</v>
      </c>
      <c r="AB678">
        <v>2499.5</v>
      </c>
      <c r="AC678" s="1">
        <f>(Table2[[#This Row],[Close Price]]/Table2[[#This Row],[Day Low]])-1</f>
        <v>3.7327550408341903E-2</v>
      </c>
      <c r="AD678" s="1">
        <f>(Table2[[#This Row],[Day High]]/Table2[[#This Row],[Close Price]])-1</f>
        <v>3.6340183257717484E-2</v>
      </c>
      <c r="AE678" s="1">
        <f>(Table2[[#This Row],[Close Price]]/Table2[[#This Row],[Current Week Low]])-1</f>
        <v>4.7379454926624653E-2</v>
      </c>
      <c r="AF678" s="1">
        <f>(Table2[[#This Row],[Current Week High]]/Table2[[#This Row],[Close Price]])-1</f>
        <v>3.9053464994217579E-2</v>
      </c>
      <c r="AG678" s="1">
        <f>(Table2[[#This Row],[Close Price]]/Table2[[#This Row],[Current Month Low]])-1</f>
        <v>4.7379454926624653E-2</v>
      </c>
      <c r="AH678" s="1">
        <f>(Table2[[#This Row],[Current Month High]]/Table2[[#This Row],[Close Price]])-1</f>
        <v>0.11177831153811946</v>
      </c>
      <c r="AI678">
        <v>19.826972689262501</v>
      </c>
      <c r="AJ678">
        <v>7.9697442670188403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-7.0000000000000007E-2</v>
      </c>
      <c r="AM678" t="s">
        <v>3165</v>
      </c>
      <c r="AN678">
        <v>-2.58</v>
      </c>
      <c r="AO678" t="s">
        <v>3165</v>
      </c>
      <c r="AP678">
        <v>-3.9210212172570001E-2</v>
      </c>
      <c r="AQ678">
        <f>(Table2[[#This Row],[Sharpe Ratio]]-AVERAGE(Table2[Sharpe Ratio]))/_xlfn.STDEV.P(Table2[Sharpe Ratio])</f>
        <v>-1.1742937022950088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591</v>
      </c>
      <c r="AT678">
        <f>_xlfn.RANK.AVG(Table2[[#This Row],[6M Return vs Nifty Z-Score]],Table2[6M Return vs Nifty Z-Score])</f>
        <v>638</v>
      </c>
      <c r="AU678">
        <f>_xlfn.RANK.AVG(Table2[[#This Row],[Sharpe Ratio Z-Score]],Table2[Sharpe Ratio Z-Score])</f>
        <v>642</v>
      </c>
      <c r="AV678">
        <f>(Table2[[#This Row],[Rank 1Y]]+Table2[[#This Row],[Rank 6M]]+Table2[[#This Row],[Rank Sharpe]])/3</f>
        <v>623.66666666666663</v>
      </c>
    </row>
    <row r="679" spans="1:48" x14ac:dyDescent="0.3">
      <c r="A679" t="s">
        <v>1548</v>
      </c>
      <c r="B679" t="s">
        <v>1549</v>
      </c>
      <c r="C679" t="s">
        <v>3131</v>
      </c>
      <c r="D679" t="s">
        <v>275</v>
      </c>
      <c r="E679">
        <v>6227.4746684800002</v>
      </c>
      <c r="F679">
        <v>1385.2</v>
      </c>
      <c r="G679">
        <v>-46.501606576191797</v>
      </c>
      <c r="H679">
        <f>(Table2[[#This Row],[1Y Return vs Nifty]]-AVERAGE(Table2[1Y Return vs Nifty]))/_xlfn.STDEV.P(Table2[1Y Return vs Nifty])</f>
        <v>-1.2017758049762937</v>
      </c>
      <c r="I679">
        <v>0.54698553072524803</v>
      </c>
      <c r="J679">
        <f>(Table2[[#This Row],[1M Return vs Nifty]]-AVERAGE(Table2[1M Return vs Nifty]))/_xlfn.STDEV.P(Table2[1M Return vs Nifty])</f>
        <v>0.24367012510759134</v>
      </c>
      <c r="K679">
        <v>-12.0088037788686</v>
      </c>
      <c r="L679">
        <f>(Table2[[#This Row],[6M Return vs Nifty]]-AVERAGE(Table2[6M Return vs Nifty]))/_xlfn.STDEV.P(Table2[6M Return vs Nifty])</f>
        <v>-0.56647151639077953</v>
      </c>
      <c r="M679">
        <v>-1.75395201658504</v>
      </c>
      <c r="N679">
        <f>(Table2[[#This Row],[1W Return vs Nifty]]-AVERAGE(Table2[1W Return vs Nifty]))/_xlfn.STDEV.P(Table2[1W Return vs Nifty])</f>
        <v>0.47622081162487978</v>
      </c>
      <c r="O679">
        <v>1417.46</v>
      </c>
      <c r="P679">
        <v>1407.9854003363</v>
      </c>
      <c r="Q679">
        <v>1416.8928463823099</v>
      </c>
      <c r="R679">
        <v>36.576637839313399</v>
      </c>
      <c r="S679" s="1">
        <f>(Table2[[#This Row],[Close Price]]-Table2[[#This Row],[20D EMA]])/Table2[[#This Row],[20D EMA]]</f>
        <v>-2.2759019654875614E-2</v>
      </c>
      <c r="T679" s="1">
        <f>(Table2[[#This Row],[Close Price]]-Table2[[#This Row],[50D EMA]])/Table2[[#This Row],[50D EMA]]</f>
        <v>-1.6182980541458482E-2</v>
      </c>
      <c r="U679" s="1">
        <f>(Table2[[#This Row],[Close Price]]-Table2[[#This Row],[200D EMA]])/Table2[[#This Row],[200D EMA]]</f>
        <v>-2.2367849808282842E-2</v>
      </c>
      <c r="V679">
        <v>0.410454536245137</v>
      </c>
      <c r="W679">
        <v>1351.25</v>
      </c>
      <c r="X679">
        <v>1405</v>
      </c>
      <c r="Y679">
        <v>1351.25</v>
      </c>
      <c r="Z679">
        <v>1464.45</v>
      </c>
      <c r="AA679">
        <v>1345.05</v>
      </c>
      <c r="AB679">
        <v>1477.5</v>
      </c>
      <c r="AC679" s="1">
        <f>(Table2[[#This Row],[Close Price]]/Table2[[#This Row],[Day Low]])-1</f>
        <v>2.5124884366327427E-2</v>
      </c>
      <c r="AD679" s="1">
        <f>(Table2[[#This Row],[Day High]]/Table2[[#This Row],[Close Price]])-1</f>
        <v>1.4293964770430323E-2</v>
      </c>
      <c r="AE679" s="1">
        <f>(Table2[[#This Row],[Close Price]]/Table2[[#This Row],[Current Week Low]])-1</f>
        <v>2.5124884366327427E-2</v>
      </c>
      <c r="AF679" s="1">
        <f>(Table2[[#This Row],[Current Week High]]/Table2[[#This Row],[Close Price]])-1</f>
        <v>5.7211954952353539E-2</v>
      </c>
      <c r="AG679" s="1">
        <f>(Table2[[#This Row],[Close Price]]/Table2[[#This Row],[Current Month Low]])-1</f>
        <v>2.9850191442697405E-2</v>
      </c>
      <c r="AH679" s="1">
        <f>(Table2[[#This Row],[Current Month High]]/Table2[[#This Row],[Close Price]])-1</f>
        <v>6.6632977187409681E-2</v>
      </c>
      <c r="AI679">
        <v>30.306092982962699</v>
      </c>
      <c r="AJ679">
        <v>21.1792494095004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0.03</v>
      </c>
      <c r="AM679" t="s">
        <v>3166</v>
      </c>
      <c r="AN679">
        <v>0.91</v>
      </c>
      <c r="AO679" t="s">
        <v>3166</v>
      </c>
      <c r="AP679">
        <v>-5.0736950873444001E-2</v>
      </c>
      <c r="AQ679">
        <f>(Table2[[#This Row],[Sharpe Ratio]]-AVERAGE(Table2[Sharpe Ratio]))/_xlfn.STDEV.P(Table2[Sharpe Ratio])</f>
        <v>-1.3099121885573279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701</v>
      </c>
      <c r="AT679">
        <f>_xlfn.RANK.AVG(Table2[[#This Row],[6M Return vs Nifty Z-Score]],Table2[6M Return vs Nifty Z-Score])</f>
        <v>510</v>
      </c>
      <c r="AU679">
        <f>_xlfn.RANK.AVG(Table2[[#This Row],[Sharpe Ratio Z-Score]],Table2[Sharpe Ratio Z-Score])</f>
        <v>661</v>
      </c>
      <c r="AV679">
        <f>(Table2[[#This Row],[Rank 1Y]]+Table2[[#This Row],[Rank 6M]]+Table2[[#This Row],[Rank Sharpe]])/3</f>
        <v>624</v>
      </c>
    </row>
    <row r="680" spans="1:48" x14ac:dyDescent="0.3">
      <c r="A680" t="s">
        <v>747</v>
      </c>
      <c r="B680" t="s">
        <v>748</v>
      </c>
      <c r="C680" t="s">
        <v>3129</v>
      </c>
      <c r="D680" t="s">
        <v>95</v>
      </c>
      <c r="E680">
        <v>22307.711848409999</v>
      </c>
      <c r="F680">
        <v>275.95</v>
      </c>
      <c r="G680">
        <v>-40.210379318444602</v>
      </c>
      <c r="H680">
        <f>(Table2[[#This Row],[1Y Return vs Nifty]]-AVERAGE(Table2[1Y Return vs Nifty]))/_xlfn.STDEV.P(Table2[1Y Return vs Nifty])</f>
        <v>-1.0940835927463803</v>
      </c>
      <c r="I680">
        <v>-3.0732937867069099</v>
      </c>
      <c r="J680">
        <f>(Table2[[#This Row],[1M Return vs Nifty]]-AVERAGE(Table2[1M Return vs Nifty]))/_xlfn.STDEV.P(Table2[1M Return vs Nifty])</f>
        <v>-0.17277170162153682</v>
      </c>
      <c r="K680">
        <v>-9.6401554099638105</v>
      </c>
      <c r="L680">
        <f>(Table2[[#This Row],[6M Return vs Nifty]]-AVERAGE(Table2[6M Return vs Nifty]))/_xlfn.STDEV.P(Table2[6M Return vs Nifty])</f>
        <v>-0.48495018573671955</v>
      </c>
      <c r="M680">
        <v>-2.5280428544397502</v>
      </c>
      <c r="N680">
        <f>(Table2[[#This Row],[1W Return vs Nifty]]-AVERAGE(Table2[1W Return vs Nifty]))/_xlfn.STDEV.P(Table2[1W Return vs Nifty])</f>
        <v>0.32378408358527178</v>
      </c>
      <c r="O680">
        <v>289.8</v>
      </c>
      <c r="P680">
        <v>293.648351356278</v>
      </c>
      <c r="Q680">
        <v>293.929393317039</v>
      </c>
      <c r="R680">
        <v>29.344860040302301</v>
      </c>
      <c r="S680" s="1">
        <f>(Table2[[#This Row],[Close Price]]-Table2[[#This Row],[20D EMA]])/Table2[[#This Row],[20D EMA]]</f>
        <v>-4.7791580400276132E-2</v>
      </c>
      <c r="T680" s="1">
        <f>(Table2[[#This Row],[Close Price]]-Table2[[#This Row],[50D EMA]])/Table2[[#This Row],[50D EMA]]</f>
        <v>-6.0270562645880259E-2</v>
      </c>
      <c r="U680" s="1">
        <f>(Table2[[#This Row],[Close Price]]-Table2[[#This Row],[200D EMA]])/Table2[[#This Row],[200D EMA]]</f>
        <v>-6.1169089331756708E-2</v>
      </c>
      <c r="V680">
        <v>0.46358584543008802</v>
      </c>
      <c r="W680">
        <v>267.10000000000002</v>
      </c>
      <c r="X680">
        <v>279.2</v>
      </c>
      <c r="Y680">
        <v>267.10000000000002</v>
      </c>
      <c r="Z680">
        <v>288.7</v>
      </c>
      <c r="AA680">
        <v>267.10000000000002</v>
      </c>
      <c r="AB680">
        <v>313.5</v>
      </c>
      <c r="AC680" s="1">
        <f>(Table2[[#This Row],[Close Price]]/Table2[[#This Row],[Day Low]])-1</f>
        <v>3.3133657806065031E-2</v>
      </c>
      <c r="AD680" s="1">
        <f>(Table2[[#This Row],[Day High]]/Table2[[#This Row],[Close Price]])-1</f>
        <v>1.1777495923174452E-2</v>
      </c>
      <c r="AE680" s="1">
        <f>(Table2[[#This Row],[Close Price]]/Table2[[#This Row],[Current Week Low]])-1</f>
        <v>3.3133657806065031E-2</v>
      </c>
      <c r="AF680" s="1">
        <f>(Table2[[#This Row],[Current Week High]]/Table2[[#This Row],[Close Price]])-1</f>
        <v>4.620402246783839E-2</v>
      </c>
      <c r="AG680" s="1">
        <f>(Table2[[#This Row],[Close Price]]/Table2[[#This Row],[Current Month Low]])-1</f>
        <v>3.3133657806065031E-2</v>
      </c>
      <c r="AH680" s="1">
        <f>(Table2[[#This Row],[Current Month High]]/Table2[[#This Row],[Close Price]])-1</f>
        <v>0.1360753759739084</v>
      </c>
      <c r="AI680">
        <v>29.4799782569306</v>
      </c>
      <c r="AJ680">
        <v>9.5691880087353596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-0.05</v>
      </c>
      <c r="AM680" t="s">
        <v>3165</v>
      </c>
      <c r="AN680">
        <v>-1.64</v>
      </c>
      <c r="AO680" t="s">
        <v>3165</v>
      </c>
      <c r="AP680">
        <v>-9.1128572096173005E-2</v>
      </c>
      <c r="AQ680">
        <f>(Table2[[#This Row],[Sharpe Ratio]]-AVERAGE(Table2[Sharpe Ratio]))/_xlfn.STDEV.P(Table2[Sharpe Ratio])</f>
        <v>-1.7851420579992465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680</v>
      </c>
      <c r="AT680">
        <f>_xlfn.RANK.AVG(Table2[[#This Row],[6M Return vs Nifty Z-Score]],Table2[6M Return vs Nifty Z-Score])</f>
        <v>486</v>
      </c>
      <c r="AU680">
        <f>_xlfn.RANK.AVG(Table2[[#This Row],[Sharpe Ratio Z-Score]],Table2[Sharpe Ratio Z-Score])</f>
        <v>708</v>
      </c>
      <c r="AV680">
        <f>(Table2[[#This Row],[Rank 1Y]]+Table2[[#This Row],[Rank 6M]]+Table2[[#This Row],[Rank Sharpe]])/3</f>
        <v>624.66666666666663</v>
      </c>
    </row>
    <row r="681" spans="1:48" x14ac:dyDescent="0.3">
      <c r="A681" t="s">
        <v>1479</v>
      </c>
      <c r="B681" t="s">
        <v>1480</v>
      </c>
      <c r="C681" t="s">
        <v>3134</v>
      </c>
      <c r="D681" t="s">
        <v>454</v>
      </c>
      <c r="E681">
        <v>6731.7937650000003</v>
      </c>
      <c r="F681">
        <v>2077.65</v>
      </c>
      <c r="G681">
        <v>-27.854136111048799</v>
      </c>
      <c r="H681">
        <f>(Table2[[#This Row],[1Y Return vs Nifty]]-AVERAGE(Table2[1Y Return vs Nifty]))/_xlfn.STDEV.P(Table2[1Y Return vs Nifty])</f>
        <v>-0.88257141692779617</v>
      </c>
      <c r="I681">
        <v>-4.7446526556497801</v>
      </c>
      <c r="J681">
        <f>(Table2[[#This Row],[1M Return vs Nifty]]-AVERAGE(Table2[1M Return vs Nifty]))/_xlfn.STDEV.P(Table2[1M Return vs Nifty])</f>
        <v>-0.36502861869173236</v>
      </c>
      <c r="K681">
        <v>-15.9955050931594</v>
      </c>
      <c r="L681">
        <f>(Table2[[#This Row],[6M Return vs Nifty]]-AVERAGE(Table2[6M Return vs Nifty]))/_xlfn.STDEV.P(Table2[6M Return vs Nifty])</f>
        <v>-0.70368107452014805</v>
      </c>
      <c r="M681">
        <v>-5.7294231526940296</v>
      </c>
      <c r="N681">
        <f>(Table2[[#This Row],[1W Return vs Nifty]]-AVERAGE(Table2[1W Return vs Nifty]))/_xlfn.STDEV.P(Table2[1W Return vs Nifty])</f>
        <v>-0.3066431402129014</v>
      </c>
      <c r="O681">
        <v>2201.3200000000002</v>
      </c>
      <c r="P681">
        <v>2235.09344776948</v>
      </c>
      <c r="Q681">
        <v>2254.5750376420801</v>
      </c>
      <c r="R681">
        <v>21.742320311507701</v>
      </c>
      <c r="S681" s="1">
        <f>(Table2[[#This Row],[Close Price]]-Table2[[#This Row],[20D EMA]])/Table2[[#This Row],[20D EMA]]</f>
        <v>-5.6179928406592437E-2</v>
      </c>
      <c r="T681" s="1">
        <f>(Table2[[#This Row],[Close Price]]-Table2[[#This Row],[50D EMA]])/Table2[[#This Row],[50D EMA]]</f>
        <v>-7.0441550408821246E-2</v>
      </c>
      <c r="U681" s="1">
        <f>(Table2[[#This Row],[Close Price]]-Table2[[#This Row],[200D EMA]])/Table2[[#This Row],[200D EMA]]</f>
        <v>-7.8473785386675321E-2</v>
      </c>
      <c r="V681">
        <v>0.37816433091586299</v>
      </c>
      <c r="W681">
        <v>2031.15</v>
      </c>
      <c r="X681">
        <v>2127.85</v>
      </c>
      <c r="Y681">
        <v>2031.15</v>
      </c>
      <c r="Z681">
        <v>2189.9499999999998</v>
      </c>
      <c r="AA681">
        <v>2031.15</v>
      </c>
      <c r="AB681">
        <v>2374</v>
      </c>
      <c r="AC681" s="1">
        <f>(Table2[[#This Row],[Close Price]]/Table2[[#This Row],[Day Low]])-1</f>
        <v>2.2893434753710862E-2</v>
      </c>
      <c r="AD681" s="1">
        <f>(Table2[[#This Row],[Day High]]/Table2[[#This Row],[Close Price]])-1</f>
        <v>2.4161913700575077E-2</v>
      </c>
      <c r="AE681" s="1">
        <f>(Table2[[#This Row],[Close Price]]/Table2[[#This Row],[Current Week Low]])-1</f>
        <v>2.2893434753710862E-2</v>
      </c>
      <c r="AF681" s="1">
        <f>(Table2[[#This Row],[Current Week High]]/Table2[[#This Row],[Close Price]])-1</f>
        <v>5.4051452362043451E-2</v>
      </c>
      <c r="AG681" s="1">
        <f>(Table2[[#This Row],[Close Price]]/Table2[[#This Row],[Current Month Low]])-1</f>
        <v>2.2893434753710862E-2</v>
      </c>
      <c r="AH681" s="1">
        <f>(Table2[[#This Row],[Current Month High]]/Table2[[#This Row],[Close Price]])-1</f>
        <v>0.14263711404712054</v>
      </c>
      <c r="AI681">
        <v>31.639111496161501</v>
      </c>
      <c r="AJ681">
        <v>6.00255102040816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-7.0000000000000007E-2</v>
      </c>
      <c r="AM681" t="s">
        <v>3165</v>
      </c>
      <c r="AN681">
        <v>-4.04</v>
      </c>
      <c r="AO681" t="s">
        <v>3165</v>
      </c>
      <c r="AP681">
        <v>-8.7692183140748003E-2</v>
      </c>
      <c r="AQ681">
        <f>(Table2[[#This Row],[Sharpe Ratio]]-AVERAGE(Table2[Sharpe Ratio]))/_xlfn.STDEV.P(Table2[Sharpe Ratio])</f>
        <v>-1.7447110323260482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615</v>
      </c>
      <c r="AT681">
        <f>_xlfn.RANK.AVG(Table2[[#This Row],[6M Return vs Nifty Z-Score]],Table2[6M Return vs Nifty Z-Score])</f>
        <v>556</v>
      </c>
      <c r="AU681">
        <f>_xlfn.RANK.AVG(Table2[[#This Row],[Sharpe Ratio Z-Score]],Table2[Sharpe Ratio Z-Score])</f>
        <v>703</v>
      </c>
      <c r="AV681">
        <f>(Table2[[#This Row],[Rank 1Y]]+Table2[[#This Row],[Rank 6M]]+Table2[[#This Row],[Rank Sharpe]])/3</f>
        <v>624.66666666666663</v>
      </c>
    </row>
    <row r="682" spans="1:48" x14ac:dyDescent="0.3">
      <c r="A682" t="s">
        <v>1438</v>
      </c>
      <c r="B682" t="s">
        <v>1439</v>
      </c>
      <c r="C682" t="s">
        <v>3129</v>
      </c>
      <c r="D682" t="s">
        <v>460</v>
      </c>
      <c r="E682">
        <v>7215.7032928799999</v>
      </c>
      <c r="F682">
        <v>508.1</v>
      </c>
      <c r="G682">
        <v>-44.545059675994203</v>
      </c>
      <c r="H682">
        <f>(Table2[[#This Row],[1Y Return vs Nifty]]-AVERAGE(Table2[1Y Return vs Nifty]))/_xlfn.STDEV.P(Table2[1Y Return vs Nifty])</f>
        <v>-1.1682839511008212</v>
      </c>
      <c r="I682">
        <v>1.4313935203963899</v>
      </c>
      <c r="J682">
        <f>(Table2[[#This Row],[1M Return vs Nifty]]-AVERAGE(Table2[1M Return vs Nifty]))/_xlfn.STDEV.P(Table2[1M Return vs Nifty])</f>
        <v>0.34540384411072128</v>
      </c>
      <c r="K682">
        <v>-15.0982198523102</v>
      </c>
      <c r="L682">
        <f>(Table2[[#This Row],[6M Return vs Nifty]]-AVERAGE(Table2[6M Return vs Nifty]))/_xlfn.STDEV.P(Table2[6M Return vs Nifty])</f>
        <v>-0.67279937516343957</v>
      </c>
      <c r="M682">
        <v>-6.98809113812794</v>
      </c>
      <c r="N682">
        <f>(Table2[[#This Row],[1W Return vs Nifty]]-AVERAGE(Table2[1W Return vs Nifty]))/_xlfn.STDEV.P(Table2[1W Return vs Nifty])</f>
        <v>-0.55450452805658756</v>
      </c>
      <c r="O682">
        <v>522.20000000000005</v>
      </c>
      <c r="P682">
        <v>511.919654676888</v>
      </c>
      <c r="Q682">
        <v>521.77590524333095</v>
      </c>
      <c r="R682">
        <v>43.590587330499702</v>
      </c>
      <c r="S682" s="1">
        <f>(Table2[[#This Row],[Close Price]]-Table2[[#This Row],[20D EMA]])/Table2[[#This Row],[20D EMA]]</f>
        <v>-2.7001148985063235E-2</v>
      </c>
      <c r="T682" s="1">
        <f>(Table2[[#This Row],[Close Price]]-Table2[[#This Row],[50D EMA]])/Table2[[#This Row],[50D EMA]]</f>
        <v>-7.4614339222799668E-3</v>
      </c>
      <c r="U682" s="1">
        <f>(Table2[[#This Row],[Close Price]]-Table2[[#This Row],[200D EMA]])/Table2[[#This Row],[200D EMA]]</f>
        <v>-2.6210304281783867E-2</v>
      </c>
      <c r="V682">
        <v>0.493830571895711</v>
      </c>
      <c r="W682">
        <v>473.6</v>
      </c>
      <c r="X682">
        <v>514.79999999999995</v>
      </c>
      <c r="Y682">
        <v>473.6</v>
      </c>
      <c r="Z682">
        <v>525.75</v>
      </c>
      <c r="AA682">
        <v>473.6</v>
      </c>
      <c r="AB682">
        <v>568</v>
      </c>
      <c r="AC682" s="1">
        <f>(Table2[[#This Row],[Close Price]]/Table2[[#This Row],[Day Low]])-1</f>
        <v>7.2846283783783772E-2</v>
      </c>
      <c r="AD682" s="1">
        <f>(Table2[[#This Row],[Day High]]/Table2[[#This Row],[Close Price]])-1</f>
        <v>1.3186380633733341E-2</v>
      </c>
      <c r="AE682" s="1">
        <f>(Table2[[#This Row],[Close Price]]/Table2[[#This Row],[Current Week Low]])-1</f>
        <v>7.2846283783783772E-2</v>
      </c>
      <c r="AF682" s="1">
        <f>(Table2[[#This Row],[Current Week High]]/Table2[[#This Row],[Close Price]])-1</f>
        <v>3.4737256445581455E-2</v>
      </c>
      <c r="AG682" s="1">
        <f>(Table2[[#This Row],[Close Price]]/Table2[[#This Row],[Current Month Low]])-1</f>
        <v>7.2846283783783772E-2</v>
      </c>
      <c r="AH682" s="1">
        <f>(Table2[[#This Row],[Current Month High]]/Table2[[#This Row],[Close Price]])-1</f>
        <v>0.11789017909860267</v>
      </c>
      <c r="AI682">
        <v>31.430820704585599</v>
      </c>
      <c r="AJ682">
        <v>18.5764294049008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0.16</v>
      </c>
      <c r="AM682" t="s">
        <v>3166</v>
      </c>
      <c r="AN682">
        <v>-3.55</v>
      </c>
      <c r="AO682" t="s">
        <v>3165</v>
      </c>
      <c r="AP682">
        <v>-3.6562059196434002E-2</v>
      </c>
      <c r="AQ682">
        <f>(Table2[[#This Row],[Sharpe Ratio]]-AVERAGE(Table2[Sharpe Ratio]))/_xlfn.STDEV.P(Table2[Sharpe Ratio])</f>
        <v>-1.1431367109434667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696</v>
      </c>
      <c r="AT682">
        <f>_xlfn.RANK.AVG(Table2[[#This Row],[6M Return vs Nifty Z-Score]],Table2[6M Return vs Nifty Z-Score])</f>
        <v>545</v>
      </c>
      <c r="AU682">
        <f>_xlfn.RANK.AVG(Table2[[#This Row],[Sharpe Ratio Z-Score]],Table2[Sharpe Ratio Z-Score])</f>
        <v>635</v>
      </c>
      <c r="AV682">
        <f>(Table2[[#This Row],[Rank 1Y]]+Table2[[#This Row],[Rank 6M]]+Table2[[#This Row],[Rank Sharpe]])/3</f>
        <v>625.33333333333337</v>
      </c>
    </row>
    <row r="683" spans="1:48" x14ac:dyDescent="0.3">
      <c r="A683" t="s">
        <v>892</v>
      </c>
      <c r="B683" t="s">
        <v>893</v>
      </c>
      <c r="C683" t="s">
        <v>611</v>
      </c>
      <c r="D683" t="s">
        <v>611</v>
      </c>
      <c r="E683">
        <v>16681.639671450001</v>
      </c>
      <c r="F683">
        <v>33.15</v>
      </c>
      <c r="G683">
        <v>-28.214526470119601</v>
      </c>
      <c r="H683">
        <f>(Table2[[#This Row],[1Y Return vs Nifty]]-AVERAGE(Table2[1Y Return vs Nifty]))/_xlfn.STDEV.P(Table2[1Y Return vs Nifty])</f>
        <v>-0.88874052089505051</v>
      </c>
      <c r="I683">
        <v>-2.81755251485554</v>
      </c>
      <c r="J683">
        <f>(Table2[[#This Row],[1M Return vs Nifty]]-AVERAGE(Table2[1M Return vs Nifty]))/_xlfn.STDEV.P(Table2[1M Return vs Nifty])</f>
        <v>-0.14335370563791316</v>
      </c>
      <c r="K683">
        <v>-26.264391760265401</v>
      </c>
      <c r="L683">
        <f>(Table2[[#This Row],[6M Return vs Nifty]]-AVERAGE(Table2[6M Return vs Nifty]))/_xlfn.STDEV.P(Table2[6M Return vs Nifty])</f>
        <v>-1.0571034382732312</v>
      </c>
      <c r="M683">
        <v>-2.9847466381804701</v>
      </c>
      <c r="N683">
        <f>(Table2[[#This Row],[1W Return vs Nifty]]-AVERAGE(Table2[1W Return vs Nifty]))/_xlfn.STDEV.P(Table2[1W Return vs Nifty])</f>
        <v>0.23384834597896925</v>
      </c>
      <c r="O683">
        <v>35.04</v>
      </c>
      <c r="P683">
        <v>36.000022726583303</v>
      </c>
      <c r="Q683">
        <v>37.523338347019198</v>
      </c>
      <c r="R683">
        <v>28.401166593312301</v>
      </c>
      <c r="S683" s="1">
        <f>(Table2[[#This Row],[Close Price]]-Table2[[#This Row],[20D EMA]])/Table2[[#This Row],[20D EMA]]</f>
        <v>-5.3938356164383576E-2</v>
      </c>
      <c r="T683" s="1">
        <f>(Table2[[#This Row],[Close Price]]-Table2[[#This Row],[50D EMA]])/Table2[[#This Row],[50D EMA]]</f>
        <v>-7.9167247982840236E-2</v>
      </c>
      <c r="U683" s="1">
        <f>(Table2[[#This Row],[Close Price]]-Table2[[#This Row],[200D EMA]])/Table2[[#This Row],[200D EMA]]</f>
        <v>-0.1165498204497205</v>
      </c>
      <c r="V683">
        <v>0.50204315315297299</v>
      </c>
      <c r="W683">
        <v>32.22</v>
      </c>
      <c r="X683">
        <v>33.770000000000003</v>
      </c>
      <c r="Y683">
        <v>32.22</v>
      </c>
      <c r="Z683">
        <v>35.25</v>
      </c>
      <c r="AA683">
        <v>32.22</v>
      </c>
      <c r="AB683">
        <v>37.39</v>
      </c>
      <c r="AC683" s="1">
        <f>(Table2[[#This Row],[Close Price]]/Table2[[#This Row],[Day Low]])-1</f>
        <v>2.886405959031646E-2</v>
      </c>
      <c r="AD683" s="1">
        <f>(Table2[[#This Row],[Day High]]/Table2[[#This Row],[Close Price]])-1</f>
        <v>1.8702865761689447E-2</v>
      </c>
      <c r="AE683" s="1">
        <f>(Table2[[#This Row],[Close Price]]/Table2[[#This Row],[Current Week Low]])-1</f>
        <v>2.886405959031646E-2</v>
      </c>
      <c r="AF683" s="1">
        <f>(Table2[[#This Row],[Current Week High]]/Table2[[#This Row],[Close Price]])-1</f>
        <v>6.3348416289592757E-2</v>
      </c>
      <c r="AG683" s="1">
        <f>(Table2[[#This Row],[Close Price]]/Table2[[#This Row],[Current Month Low]])-1</f>
        <v>2.886405959031646E-2</v>
      </c>
      <c r="AH683" s="1">
        <f>(Table2[[#This Row],[Current Month High]]/Table2[[#This Row],[Close Price]])-1</f>
        <v>0.12790346907993966</v>
      </c>
      <c r="AI683">
        <v>59.577677224736</v>
      </c>
      <c r="AJ683">
        <v>2.8864059590316402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-0.12</v>
      </c>
      <c r="AM683" t="s">
        <v>3165</v>
      </c>
      <c r="AN683">
        <v>-2.9</v>
      </c>
      <c r="AO683" t="s">
        <v>3165</v>
      </c>
      <c r="AP683">
        <v>-2.0317627416113999E-2</v>
      </c>
      <c r="AQ683">
        <f>(Table2[[#This Row],[Sharpe Ratio]]-AVERAGE(Table2[Sharpe Ratio]))/_xlfn.STDEV.P(Table2[Sharpe Ratio])</f>
        <v>-0.95201194396393396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620</v>
      </c>
      <c r="AT683">
        <f>_xlfn.RANK.AVG(Table2[[#This Row],[6M Return vs Nifty Z-Score]],Table2[6M Return vs Nifty Z-Score])</f>
        <v>653</v>
      </c>
      <c r="AU683">
        <f>_xlfn.RANK.AVG(Table2[[#This Row],[Sharpe Ratio Z-Score]],Table2[Sharpe Ratio Z-Score])</f>
        <v>610</v>
      </c>
      <c r="AV683">
        <f>(Table2[[#This Row],[Rank 1Y]]+Table2[[#This Row],[Rank 6M]]+Table2[[#This Row],[Rank Sharpe]])/3</f>
        <v>627.66666666666663</v>
      </c>
    </row>
    <row r="684" spans="1:48" x14ac:dyDescent="0.3">
      <c r="A684" t="s">
        <v>624</v>
      </c>
      <c r="B684" t="s">
        <v>625</v>
      </c>
      <c r="C684" t="s">
        <v>3120</v>
      </c>
      <c r="D684" t="s">
        <v>24</v>
      </c>
      <c r="E684">
        <v>29366.396283425001</v>
      </c>
      <c r="F684">
        <v>182.29</v>
      </c>
      <c r="G684">
        <v>-44.3562971363638</v>
      </c>
      <c r="H684">
        <f>(Table2[[#This Row],[1Y Return vs Nifty]]-AVERAGE(Table2[1Y Return vs Nifty]))/_xlfn.STDEV.P(Table2[1Y Return vs Nifty])</f>
        <v>-1.1650527444306278</v>
      </c>
      <c r="I684">
        <v>-11.9079638776285</v>
      </c>
      <c r="J684">
        <f>(Table2[[#This Row],[1M Return vs Nifty]]-AVERAGE(Table2[1M Return vs Nifty]))/_xlfn.STDEV.P(Table2[1M Return vs Nifty])</f>
        <v>-1.1890264788419205</v>
      </c>
      <c r="K684">
        <v>-9.5493771278786799</v>
      </c>
      <c r="L684">
        <f>(Table2[[#This Row],[6M Return vs Nifty]]-AVERAGE(Table2[6M Return vs Nifty]))/_xlfn.STDEV.P(Table2[6M Return vs Nifty])</f>
        <v>-0.48182588647507307</v>
      </c>
      <c r="M684">
        <v>-8.1742542192823304</v>
      </c>
      <c r="N684">
        <f>(Table2[[#This Row],[1W Return vs Nifty]]-AVERAGE(Table2[1W Return vs Nifty]))/_xlfn.STDEV.P(Table2[1W Return vs Nifty])</f>
        <v>-0.78808799161192367</v>
      </c>
      <c r="O684">
        <v>191.84</v>
      </c>
      <c r="P684">
        <v>196.085089283435</v>
      </c>
      <c r="Q684">
        <v>202.651595998327</v>
      </c>
      <c r="R684">
        <v>40.660252375940203</v>
      </c>
      <c r="S684" s="1">
        <f>(Table2[[#This Row],[Close Price]]-Table2[[#This Row],[20D EMA]])/Table2[[#This Row],[20D EMA]]</f>
        <v>-4.9781067556296972E-2</v>
      </c>
      <c r="T684" s="1">
        <f>(Table2[[#This Row],[Close Price]]-Table2[[#This Row],[50D EMA]])/Table2[[#This Row],[50D EMA]]</f>
        <v>-7.0352566499814903E-2</v>
      </c>
      <c r="U684" s="1">
        <f>(Table2[[#This Row],[Close Price]]-Table2[[#This Row],[200D EMA]])/Table2[[#This Row],[200D EMA]]</f>
        <v>-0.10047587287935843</v>
      </c>
      <c r="V684">
        <v>1.34291923318796</v>
      </c>
      <c r="W684">
        <v>172.8</v>
      </c>
      <c r="X684">
        <v>183.67</v>
      </c>
      <c r="Y684">
        <v>172.8</v>
      </c>
      <c r="Z684">
        <v>191.95</v>
      </c>
      <c r="AA684">
        <v>172.8</v>
      </c>
      <c r="AB684">
        <v>211.8</v>
      </c>
      <c r="AC684" s="1">
        <f>(Table2[[#This Row],[Close Price]]/Table2[[#This Row],[Day Low]])-1</f>
        <v>5.4918981481481444E-2</v>
      </c>
      <c r="AD684" s="1">
        <f>(Table2[[#This Row],[Day High]]/Table2[[#This Row],[Close Price]])-1</f>
        <v>7.5703549289594108E-3</v>
      </c>
      <c r="AE684" s="1">
        <f>(Table2[[#This Row],[Close Price]]/Table2[[#This Row],[Current Week Low]])-1</f>
        <v>5.4918981481481444E-2</v>
      </c>
      <c r="AF684" s="1">
        <f>(Table2[[#This Row],[Current Week High]]/Table2[[#This Row],[Close Price]])-1</f>
        <v>5.2992484502715431E-2</v>
      </c>
      <c r="AG684" s="1">
        <f>(Table2[[#This Row],[Close Price]]/Table2[[#This Row],[Current Month Low]])-1</f>
        <v>5.4918981481481444E-2</v>
      </c>
      <c r="AH684" s="1">
        <f>(Table2[[#This Row],[Current Month High]]/Table2[[#This Row],[Close Price]])-1</f>
        <v>0.16188490866202221</v>
      </c>
      <c r="AI684">
        <v>44.330462449942402</v>
      </c>
      <c r="AJ684">
        <v>7.76825302985515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-0.12</v>
      </c>
      <c r="AM684" t="s">
        <v>3165</v>
      </c>
      <c r="AN684">
        <v>-1.1100000000000001</v>
      </c>
      <c r="AO684" t="s">
        <v>3165</v>
      </c>
      <c r="AP684">
        <v>-8.8546120291123007E-2</v>
      </c>
      <c r="AQ684">
        <f>(Table2[[#This Row],[Sharpe Ratio]]-AVERAGE(Table2[Sharpe Ratio]))/_xlfn.STDEV.P(Table2[Sharpe Ratio])</f>
        <v>-1.7547580774358875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695</v>
      </c>
      <c r="AT684">
        <f>_xlfn.RANK.AVG(Table2[[#This Row],[6M Return vs Nifty Z-Score]],Table2[6M Return vs Nifty Z-Score])</f>
        <v>485</v>
      </c>
      <c r="AU684">
        <f>_xlfn.RANK.AVG(Table2[[#This Row],[Sharpe Ratio Z-Score]],Table2[Sharpe Ratio Z-Score])</f>
        <v>704</v>
      </c>
      <c r="AV684">
        <f>(Table2[[#This Row],[Rank 1Y]]+Table2[[#This Row],[Rank 6M]]+Table2[[#This Row],[Rank Sharpe]])/3</f>
        <v>628</v>
      </c>
    </row>
    <row r="685" spans="1:48" x14ac:dyDescent="0.3">
      <c r="A685" t="s">
        <v>1985</v>
      </c>
      <c r="B685" t="s">
        <v>1986</v>
      </c>
      <c r="C685" t="s">
        <v>3137</v>
      </c>
      <c r="D685" t="s">
        <v>1987</v>
      </c>
      <c r="E685">
        <v>3350.8078184999999</v>
      </c>
      <c r="F685">
        <v>18.93</v>
      </c>
      <c r="G685">
        <v>-20.6782222010123</v>
      </c>
      <c r="H685">
        <f>(Table2[[#This Row],[1Y Return vs Nifty]]-AVERAGE(Table2[1Y Return vs Nifty]))/_xlfn.STDEV.P(Table2[1Y Return vs Nifty])</f>
        <v>-0.75973528145174851</v>
      </c>
      <c r="I685">
        <v>-4.6172218363502102</v>
      </c>
      <c r="J685">
        <f>(Table2[[#This Row],[1M Return vs Nifty]]-AVERAGE(Table2[1M Return vs Nifty]))/_xlfn.STDEV.P(Table2[1M Return vs Nifty])</f>
        <v>-0.35037021293967485</v>
      </c>
      <c r="K685">
        <v>-25.6669562241233</v>
      </c>
      <c r="L685">
        <f>(Table2[[#This Row],[6M Return vs Nifty]]-AVERAGE(Table2[6M Return vs Nifty]))/_xlfn.STDEV.P(Table2[6M Return vs Nifty])</f>
        <v>-1.0365416104706326</v>
      </c>
      <c r="M685">
        <v>-7.0591560557302904</v>
      </c>
      <c r="N685">
        <f>(Table2[[#This Row],[1W Return vs Nifty]]-AVERAGE(Table2[1W Return vs Nifty]))/_xlfn.STDEV.P(Table2[1W Return vs Nifty])</f>
        <v>-0.56849888503377211</v>
      </c>
      <c r="O685">
        <v>20</v>
      </c>
      <c r="P685">
        <v>20.632549751960401</v>
      </c>
      <c r="Q685">
        <v>21.054163008048999</v>
      </c>
      <c r="R685">
        <v>28.180295066280401</v>
      </c>
      <c r="S685" s="1">
        <f>(Table2[[#This Row],[Close Price]]-Table2[[#This Row],[20D EMA]])/Table2[[#This Row],[20D EMA]]</f>
        <v>-5.3500000000000013E-2</v>
      </c>
      <c r="T685" s="1">
        <f>(Table2[[#This Row],[Close Price]]-Table2[[#This Row],[50D EMA]])/Table2[[#This Row],[50D EMA]]</f>
        <v>-8.251766128898505E-2</v>
      </c>
      <c r="U685" s="1">
        <f>(Table2[[#This Row],[Close Price]]-Table2[[#This Row],[200D EMA]])/Table2[[#This Row],[200D EMA]]</f>
        <v>-0.10089040382355415</v>
      </c>
      <c r="V685">
        <v>0.64426168050759003</v>
      </c>
      <c r="W685">
        <v>18.32</v>
      </c>
      <c r="X685">
        <v>19.079999999999998</v>
      </c>
      <c r="Y685">
        <v>18.32</v>
      </c>
      <c r="Z685">
        <v>19.97</v>
      </c>
      <c r="AA685">
        <v>18.32</v>
      </c>
      <c r="AB685">
        <v>21.11</v>
      </c>
      <c r="AC685" s="1">
        <f>(Table2[[#This Row],[Close Price]]/Table2[[#This Row],[Day Low]])-1</f>
        <v>3.3296943231440945E-2</v>
      </c>
      <c r="AD685" s="1">
        <f>(Table2[[#This Row],[Day High]]/Table2[[#This Row],[Close Price]])-1</f>
        <v>7.923930269413626E-3</v>
      </c>
      <c r="AE685" s="1">
        <f>(Table2[[#This Row],[Close Price]]/Table2[[#This Row],[Current Week Low]])-1</f>
        <v>3.3296943231440945E-2</v>
      </c>
      <c r="AF685" s="1">
        <f>(Table2[[#This Row],[Current Week High]]/Table2[[#This Row],[Close Price]])-1</f>
        <v>5.4939249867934414E-2</v>
      </c>
      <c r="AG685" s="1">
        <f>(Table2[[#This Row],[Close Price]]/Table2[[#This Row],[Current Month Low]])-1</f>
        <v>3.3296943231440945E-2</v>
      </c>
      <c r="AH685" s="1">
        <f>(Table2[[#This Row],[Current Month High]]/Table2[[#This Row],[Close Price]])-1</f>
        <v>0.11516111991547806</v>
      </c>
      <c r="AI685">
        <v>47.649234020073898</v>
      </c>
      <c r="AJ685">
        <v>11.3529411764705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-0.17</v>
      </c>
      <c r="AM685" t="s">
        <v>3165</v>
      </c>
      <c r="AN685">
        <v>-0.94</v>
      </c>
      <c r="AO685" t="s">
        <v>3165</v>
      </c>
      <c r="AP685">
        <v>-4.7482325251202002E-2</v>
      </c>
      <c r="AQ685">
        <f>(Table2[[#This Row],[Sharpe Ratio]]-AVERAGE(Table2[Sharpe Ratio]))/_xlfn.STDEV.P(Table2[Sharpe Ratio])</f>
        <v>-1.2716197095055082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582</v>
      </c>
      <c r="AT685">
        <f>_xlfn.RANK.AVG(Table2[[#This Row],[6M Return vs Nifty Z-Score]],Table2[6M Return vs Nifty Z-Score])</f>
        <v>650</v>
      </c>
      <c r="AU685">
        <f>_xlfn.RANK.AVG(Table2[[#This Row],[Sharpe Ratio Z-Score]],Table2[Sharpe Ratio Z-Score])</f>
        <v>653</v>
      </c>
      <c r="AV685">
        <f>(Table2[[#This Row],[Rank 1Y]]+Table2[[#This Row],[Rank 6M]]+Table2[[#This Row],[Rank Sharpe]])/3</f>
        <v>628.33333333333337</v>
      </c>
    </row>
    <row r="686" spans="1:48" x14ac:dyDescent="0.3">
      <c r="A686" t="s">
        <v>2268</v>
      </c>
      <c r="B686" t="s">
        <v>2269</v>
      </c>
      <c r="C686" t="s">
        <v>3122</v>
      </c>
      <c r="D686" t="s">
        <v>366</v>
      </c>
      <c r="E686">
        <v>2400.9046744799998</v>
      </c>
      <c r="F686">
        <v>1704.3</v>
      </c>
      <c r="G686">
        <v>-39.283798859587499</v>
      </c>
      <c r="H686">
        <f>(Table2[[#This Row],[1Y Return vs Nifty]]-AVERAGE(Table2[1Y Return vs Nifty]))/_xlfn.STDEV.P(Table2[1Y Return vs Nifty])</f>
        <v>-1.0782225380848354</v>
      </c>
      <c r="I686">
        <v>-17.451543209304599</v>
      </c>
      <c r="J686">
        <f>(Table2[[#This Row],[1M Return vs Nifty]]-AVERAGE(Table2[1M Return vs Nifty]))/_xlfn.STDEV.P(Table2[1M Return vs Nifty])</f>
        <v>-1.8267060889164533</v>
      </c>
      <c r="K686">
        <v>-12.231503142662801</v>
      </c>
      <c r="L686">
        <f>(Table2[[#This Row],[6M Return vs Nifty]]-AVERAGE(Table2[6M Return vs Nifty]))/_xlfn.STDEV.P(Table2[6M Return vs Nifty])</f>
        <v>-0.57413611900155459</v>
      </c>
      <c r="M686">
        <v>-7.4776686203738496</v>
      </c>
      <c r="N686">
        <f>(Table2[[#This Row],[1W Return vs Nifty]]-AVERAGE(Table2[1W Return vs Nifty]))/_xlfn.STDEV.P(Table2[1W Return vs Nifty])</f>
        <v>-0.65091387159340264</v>
      </c>
      <c r="O686">
        <v>1914.64</v>
      </c>
      <c r="P686">
        <v>2023.5318087803601</v>
      </c>
      <c r="Q686">
        <v>1973.4987721934899</v>
      </c>
      <c r="R686">
        <v>13.4308959046837</v>
      </c>
      <c r="S686" s="1">
        <f>(Table2[[#This Row],[Close Price]]-Table2[[#This Row],[20D EMA]])/Table2[[#This Row],[20D EMA]]</f>
        <v>-0.109858772406301</v>
      </c>
      <c r="T686" s="1">
        <f>(Table2[[#This Row],[Close Price]]-Table2[[#This Row],[50D EMA]])/Table2[[#This Row],[50D EMA]]</f>
        <v>-0.15775971862422569</v>
      </c>
      <c r="U686" s="1">
        <f>(Table2[[#This Row],[Close Price]]-Table2[[#This Row],[200D EMA]])/Table2[[#This Row],[200D EMA]]</f>
        <v>-0.13640686074219488</v>
      </c>
      <c r="V686">
        <v>0.45483636984255599</v>
      </c>
      <c r="W686">
        <v>1691.75</v>
      </c>
      <c r="X686">
        <v>1753.9</v>
      </c>
      <c r="Y686">
        <v>1685.2</v>
      </c>
      <c r="Z686">
        <v>1869.3</v>
      </c>
      <c r="AA686">
        <v>1685.2</v>
      </c>
      <c r="AB686">
        <v>2029</v>
      </c>
      <c r="AC686" s="1">
        <f>(Table2[[#This Row],[Close Price]]/Table2[[#This Row],[Day Low]])-1</f>
        <v>7.4183537756760121E-3</v>
      </c>
      <c r="AD686" s="1">
        <f>(Table2[[#This Row],[Day High]]/Table2[[#This Row],[Close Price]])-1</f>
        <v>2.9102857478143562E-2</v>
      </c>
      <c r="AE686" s="1">
        <f>(Table2[[#This Row],[Close Price]]/Table2[[#This Row],[Current Week Low]])-1</f>
        <v>1.1333966294801767E-2</v>
      </c>
      <c r="AF686" s="1">
        <f>(Table2[[#This Row],[Current Week High]]/Table2[[#This Row],[Close Price]])-1</f>
        <v>9.6813941207533949E-2</v>
      </c>
      <c r="AG686" s="1">
        <f>(Table2[[#This Row],[Close Price]]/Table2[[#This Row],[Current Month Low]])-1</f>
        <v>1.1333966294801767E-2</v>
      </c>
      <c r="AH686" s="1">
        <f>(Table2[[#This Row],[Current Month High]]/Table2[[#This Row],[Close Price]])-1</f>
        <v>0.19051810127324997</v>
      </c>
      <c r="AI686">
        <v>50.205362905591699</v>
      </c>
      <c r="AJ686">
        <v>11.3193990855649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-0.05</v>
      </c>
      <c r="AM686" t="s">
        <v>3165</v>
      </c>
      <c r="AN686">
        <v>-9.25</v>
      </c>
      <c r="AO686" t="s">
        <v>3165</v>
      </c>
      <c r="AP686">
        <v>-8.0498005712948004E-2</v>
      </c>
      <c r="AQ686">
        <f>(Table2[[#This Row],[Sharpe Ratio]]-AVERAGE(Table2[Sharpe Ratio]))/_xlfn.STDEV.P(Table2[Sharpe Ratio])</f>
        <v>-1.6600675370599671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676</v>
      </c>
      <c r="AT686">
        <f>_xlfn.RANK.AVG(Table2[[#This Row],[6M Return vs Nifty Z-Score]],Table2[6M Return vs Nifty Z-Score])</f>
        <v>514</v>
      </c>
      <c r="AU686">
        <f>_xlfn.RANK.AVG(Table2[[#This Row],[Sharpe Ratio Z-Score]],Table2[Sharpe Ratio Z-Score])</f>
        <v>696</v>
      </c>
      <c r="AV686">
        <f>(Table2[[#This Row],[Rank 1Y]]+Table2[[#This Row],[Rank 6M]]+Table2[[#This Row],[Rank Sharpe]])/3</f>
        <v>628.66666666666663</v>
      </c>
    </row>
    <row r="687" spans="1:48" x14ac:dyDescent="0.3">
      <c r="A687" t="s">
        <v>1971</v>
      </c>
      <c r="B687" t="s">
        <v>1972</v>
      </c>
      <c r="C687" t="s">
        <v>3120</v>
      </c>
      <c r="D687" t="s">
        <v>1973</v>
      </c>
      <c r="E687">
        <v>3419.0253085300001</v>
      </c>
      <c r="F687">
        <v>204.07</v>
      </c>
      <c r="G687">
        <v>-50.053834929665697</v>
      </c>
      <c r="H687">
        <f>(Table2[[#This Row],[1Y Return vs Nifty]]-AVERAGE(Table2[1Y Return vs Nifty]))/_xlfn.STDEV.P(Table2[1Y Return vs Nifty])</f>
        <v>-1.2625822762828813</v>
      </c>
      <c r="I687">
        <v>-5.42663659656814</v>
      </c>
      <c r="J687">
        <f>(Table2[[#This Row],[1M Return vs Nifty]]-AVERAGE(Table2[1M Return vs Nifty]))/_xlfn.STDEV.P(Table2[1M Return vs Nifty])</f>
        <v>-0.44347743803791911</v>
      </c>
      <c r="K687">
        <v>-24.689562233093302</v>
      </c>
      <c r="L687">
        <f>(Table2[[#This Row],[6M Return vs Nifty]]-AVERAGE(Table2[6M Return vs Nifty]))/_xlfn.STDEV.P(Table2[6M Return vs Nifty])</f>
        <v>-1.0029028231486929</v>
      </c>
      <c r="M687">
        <v>-7.1903439087466401</v>
      </c>
      <c r="N687">
        <f>(Table2[[#This Row],[1W Return vs Nifty]]-AVERAGE(Table2[1W Return vs Nifty]))/_xlfn.STDEV.P(Table2[1W Return vs Nifty])</f>
        <v>-0.59433286483874526</v>
      </c>
      <c r="O687">
        <v>219.32</v>
      </c>
      <c r="P687">
        <v>224.90250307053299</v>
      </c>
      <c r="Q687">
        <v>230.685150932749</v>
      </c>
      <c r="R687">
        <v>16.382761623685401</v>
      </c>
      <c r="S687" s="1">
        <f>(Table2[[#This Row],[Close Price]]-Table2[[#This Row],[20D EMA]])/Table2[[#This Row],[20D EMA]]</f>
        <v>-6.9533102316250234E-2</v>
      </c>
      <c r="T687" s="1">
        <f>(Table2[[#This Row],[Close Price]]-Table2[[#This Row],[50D EMA]])/Table2[[#This Row],[50D EMA]]</f>
        <v>-9.2629040522504064E-2</v>
      </c>
      <c r="U687" s="1">
        <f>(Table2[[#This Row],[Close Price]]-Table2[[#This Row],[200D EMA]])/Table2[[#This Row],[200D EMA]]</f>
        <v>-0.11537435688917855</v>
      </c>
      <c r="V687">
        <v>0.49055779747011502</v>
      </c>
      <c r="W687">
        <v>200</v>
      </c>
      <c r="X687">
        <v>205.19</v>
      </c>
      <c r="Y687">
        <v>200</v>
      </c>
      <c r="Z687">
        <v>217.76</v>
      </c>
      <c r="AA687">
        <v>200</v>
      </c>
      <c r="AB687">
        <v>235.77</v>
      </c>
      <c r="AC687" s="1">
        <f>(Table2[[#This Row],[Close Price]]/Table2[[#This Row],[Day Low]])-1</f>
        <v>2.0349999999999868E-2</v>
      </c>
      <c r="AD687" s="1">
        <f>(Table2[[#This Row],[Day High]]/Table2[[#This Row],[Close Price]])-1</f>
        <v>5.4883128338314435E-3</v>
      </c>
      <c r="AE687" s="1">
        <f>(Table2[[#This Row],[Close Price]]/Table2[[#This Row],[Current Week Low]])-1</f>
        <v>2.0349999999999868E-2</v>
      </c>
      <c r="AF687" s="1">
        <f>(Table2[[#This Row],[Current Week High]]/Table2[[#This Row],[Close Price]])-1</f>
        <v>6.7084823834958618E-2</v>
      </c>
      <c r="AG687" s="1">
        <f>(Table2[[#This Row],[Close Price]]/Table2[[#This Row],[Current Month Low]])-1</f>
        <v>2.0349999999999868E-2</v>
      </c>
      <c r="AH687" s="1">
        <f>(Table2[[#This Row],[Current Month High]]/Table2[[#This Row],[Close Price]])-1</f>
        <v>0.15533885431469607</v>
      </c>
      <c r="AI687">
        <v>37.697848777380301</v>
      </c>
      <c r="AJ687">
        <v>3.7995930824008002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-0.15</v>
      </c>
      <c r="AM687" t="s">
        <v>3165</v>
      </c>
      <c r="AN687">
        <v>-6.88</v>
      </c>
      <c r="AO687" t="s">
        <v>3165</v>
      </c>
      <c r="AQ687">
        <f>(Table2[[#This Row],[Sharpe Ratio]]-AVERAGE(Table2[Sharpe Ratio]))/_xlfn.STDEV.P(Table2[Sharpe Ratio])</f>
        <v>-0.71296376684109852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709</v>
      </c>
      <c r="AT687">
        <f>_xlfn.RANK.AVG(Table2[[#This Row],[6M Return vs Nifty Z-Score]],Table2[6M Return vs Nifty Z-Score])</f>
        <v>645</v>
      </c>
      <c r="AU687">
        <f>_xlfn.RANK.AVG(Table2[[#This Row],[Sharpe Ratio Z-Score]],Table2[Sharpe Ratio Z-Score])</f>
        <v>533.5</v>
      </c>
      <c r="AV687">
        <f>(Table2[[#This Row],[Rank 1Y]]+Table2[[#This Row],[Rank 6M]]+Table2[[#This Row],[Rank Sharpe]])/3</f>
        <v>629.16666666666663</v>
      </c>
    </row>
    <row r="688" spans="1:48" x14ac:dyDescent="0.3">
      <c r="A688" t="s">
        <v>1345</v>
      </c>
      <c r="B688" t="s">
        <v>1346</v>
      </c>
      <c r="C688" t="s">
        <v>3132</v>
      </c>
      <c r="D688" t="s">
        <v>120</v>
      </c>
      <c r="E688">
        <v>8119.724653755</v>
      </c>
      <c r="F688">
        <v>679.65</v>
      </c>
      <c r="G688">
        <v>-41.904929420561601</v>
      </c>
      <c r="H688">
        <f>(Table2[[#This Row],[1Y Return vs Nifty]]-AVERAGE(Table2[1Y Return vs Nifty]))/_xlfn.STDEV.P(Table2[1Y Return vs Nifty])</f>
        <v>-1.1230906277420851</v>
      </c>
      <c r="I688">
        <v>6.4819146974262898</v>
      </c>
      <c r="J688">
        <f>(Table2[[#This Row],[1M Return vs Nifty]]-AVERAGE(Table2[1M Return vs Nifty]))/_xlfn.STDEV.P(Table2[1M Return vs Nifty])</f>
        <v>0.92636682527326308</v>
      </c>
      <c r="K688">
        <v>-10.571512377064201</v>
      </c>
      <c r="L688">
        <f>(Table2[[#This Row],[6M Return vs Nifty]]-AVERAGE(Table2[6M Return vs Nifty]))/_xlfn.STDEV.P(Table2[6M Return vs Nifty])</f>
        <v>-0.51700452536293418</v>
      </c>
      <c r="M688">
        <v>0.62267262165505599</v>
      </c>
      <c r="N688">
        <f>(Table2[[#This Row],[1W Return vs Nifty]]-AVERAGE(Table2[1W Return vs Nifty]))/_xlfn.STDEV.P(Table2[1W Return vs Nifty])</f>
        <v>0.94423420994343066</v>
      </c>
      <c r="O688">
        <v>673.95</v>
      </c>
      <c r="P688">
        <v>675.00635503277795</v>
      </c>
      <c r="Q688">
        <v>695.067764445016</v>
      </c>
      <c r="R688">
        <v>56.1055885128863</v>
      </c>
      <c r="S688" s="1">
        <f>(Table2[[#This Row],[Close Price]]-Table2[[#This Row],[20D EMA]])/Table2[[#This Row],[20D EMA]]</f>
        <v>8.4576007122189063E-3</v>
      </c>
      <c r="T688" s="1">
        <f>(Table2[[#This Row],[Close Price]]-Table2[[#This Row],[50D EMA]])/Table2[[#This Row],[50D EMA]]</f>
        <v>6.8794092568158676E-3</v>
      </c>
      <c r="U688" s="1">
        <f>(Table2[[#This Row],[Close Price]]-Table2[[#This Row],[200D EMA]])/Table2[[#This Row],[200D EMA]]</f>
        <v>-2.2181670958840237E-2</v>
      </c>
      <c r="V688">
        <v>0.319262574992424</v>
      </c>
      <c r="W688">
        <v>668.2</v>
      </c>
      <c r="X688">
        <v>686.75</v>
      </c>
      <c r="Y688">
        <v>668.2</v>
      </c>
      <c r="Z688">
        <v>689.9</v>
      </c>
      <c r="AA688">
        <v>634.79999999999995</v>
      </c>
      <c r="AB688">
        <v>692.15</v>
      </c>
      <c r="AC688" s="1">
        <f>(Table2[[#This Row],[Close Price]]/Table2[[#This Row],[Day Low]])-1</f>
        <v>1.7135588147261238E-2</v>
      </c>
      <c r="AD688" s="1">
        <f>(Table2[[#This Row],[Day High]]/Table2[[#This Row],[Close Price]])-1</f>
        <v>1.0446553373059775E-2</v>
      </c>
      <c r="AE688" s="1">
        <f>(Table2[[#This Row],[Close Price]]/Table2[[#This Row],[Current Week Low]])-1</f>
        <v>1.7135588147261238E-2</v>
      </c>
      <c r="AF688" s="1">
        <f>(Table2[[#This Row],[Current Week High]]/Table2[[#This Row],[Close Price]])-1</f>
        <v>1.5081291841388955E-2</v>
      </c>
      <c r="AG688" s="1">
        <f>(Table2[[#This Row],[Close Price]]/Table2[[#This Row],[Current Month Low]])-1</f>
        <v>7.0652173913043459E-2</v>
      </c>
      <c r="AH688" s="1">
        <f>(Table2[[#This Row],[Current Month High]]/Table2[[#This Row],[Close Price]])-1</f>
        <v>1.83918193187671E-2</v>
      </c>
      <c r="AI688">
        <v>24.9172368130655</v>
      </c>
      <c r="AJ688">
        <v>13.539926495155299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-0.02</v>
      </c>
      <c r="AM688" t="s">
        <v>3165</v>
      </c>
      <c r="AN688">
        <v>6.14</v>
      </c>
      <c r="AO688" t="s">
        <v>3166</v>
      </c>
      <c r="AP688">
        <v>-9.3524442624245002E-2</v>
      </c>
      <c r="AQ688">
        <f>(Table2[[#This Row],[Sharpe Ratio]]-AVERAGE(Table2[Sharpe Ratio]))/_xlfn.STDEV.P(Table2[Sharpe Ratio])</f>
        <v>-1.8133308061551312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686</v>
      </c>
      <c r="AT688">
        <f>_xlfn.RANK.AVG(Table2[[#This Row],[6M Return vs Nifty Z-Score]],Table2[6M Return vs Nifty Z-Score])</f>
        <v>494</v>
      </c>
      <c r="AU688">
        <f>_xlfn.RANK.AVG(Table2[[#This Row],[Sharpe Ratio Z-Score]],Table2[Sharpe Ratio Z-Score])</f>
        <v>709</v>
      </c>
      <c r="AV688">
        <f>(Table2[[#This Row],[Rank 1Y]]+Table2[[#This Row],[Rank 6M]]+Table2[[#This Row],[Rank Sharpe]])/3</f>
        <v>629.66666666666663</v>
      </c>
    </row>
    <row r="689" spans="1:48" x14ac:dyDescent="0.3">
      <c r="A689" t="s">
        <v>599</v>
      </c>
      <c r="B689" t="s">
        <v>600</v>
      </c>
      <c r="C689" t="s">
        <v>3120</v>
      </c>
      <c r="D689" t="s">
        <v>43</v>
      </c>
      <c r="E689">
        <v>32048.879160144999</v>
      </c>
      <c r="F689">
        <v>545.45000000000005</v>
      </c>
      <c r="G689">
        <v>-33.727789854160498</v>
      </c>
      <c r="H689">
        <f>(Table2[[#This Row],[1Y Return vs Nifty]]-AVERAGE(Table2[1Y Return vs Nifty]))/_xlfn.STDEV.P(Table2[1Y Return vs Nifty])</f>
        <v>-0.98311567316798742</v>
      </c>
      <c r="I689">
        <v>-4.5163606804984697</v>
      </c>
      <c r="J689">
        <f>(Table2[[#This Row],[1M Return vs Nifty]]-AVERAGE(Table2[1M Return vs Nifty]))/_xlfn.STDEV.P(Table2[1M Return vs Nifty])</f>
        <v>-0.3387681236238973</v>
      </c>
      <c r="K689">
        <v>-13.0013860070438</v>
      </c>
      <c r="L689">
        <f>(Table2[[#This Row],[6M Return vs Nifty]]-AVERAGE(Table2[6M Return vs Nifty]))/_xlfn.STDEV.P(Table2[6M Return vs Nifty])</f>
        <v>-0.6006330344475217</v>
      </c>
      <c r="M689">
        <v>-1.1563906029844599</v>
      </c>
      <c r="N689">
        <f>(Table2[[#This Row],[1W Return vs Nifty]]-AVERAGE(Table2[1W Return vs Nifty]))/_xlfn.STDEV.P(Table2[1W Return vs Nifty])</f>
        <v>0.59389473597262177</v>
      </c>
      <c r="O689">
        <v>567.45000000000005</v>
      </c>
      <c r="P689">
        <v>582.24280880582501</v>
      </c>
      <c r="Q689">
        <v>576.04730809932801</v>
      </c>
      <c r="R689">
        <v>30.771511535727502</v>
      </c>
      <c r="S689" s="1">
        <f>(Table2[[#This Row],[Close Price]]-Table2[[#This Row],[20D EMA]])/Table2[[#This Row],[20D EMA]]</f>
        <v>-3.8769935677152166E-2</v>
      </c>
      <c r="T689" s="1">
        <f>(Table2[[#This Row],[Close Price]]-Table2[[#This Row],[50D EMA]])/Table2[[#This Row],[50D EMA]]</f>
        <v>-6.3191521216529406E-2</v>
      </c>
      <c r="U689" s="1">
        <f>(Table2[[#This Row],[Close Price]]-Table2[[#This Row],[200D EMA]])/Table2[[#This Row],[200D EMA]]</f>
        <v>-5.3115964034766497E-2</v>
      </c>
      <c r="V689">
        <v>0.93340490863374503</v>
      </c>
      <c r="W689">
        <v>541.29999999999995</v>
      </c>
      <c r="X689">
        <v>552.9</v>
      </c>
      <c r="Y689">
        <v>539</v>
      </c>
      <c r="Z689">
        <v>562.5</v>
      </c>
      <c r="AA689">
        <v>539</v>
      </c>
      <c r="AB689">
        <v>606.5</v>
      </c>
      <c r="AC689" s="1">
        <f>(Table2[[#This Row],[Close Price]]/Table2[[#This Row],[Day Low]])-1</f>
        <v>7.6667282468134701E-3</v>
      </c>
      <c r="AD689" s="1">
        <f>(Table2[[#This Row],[Day High]]/Table2[[#This Row],[Close Price]])-1</f>
        <v>1.3658447153726216E-2</v>
      </c>
      <c r="AE689" s="1">
        <f>(Table2[[#This Row],[Close Price]]/Table2[[#This Row],[Current Week Low]])-1</f>
        <v>1.1966604823747673E-2</v>
      </c>
      <c r="AF689" s="1">
        <f>(Table2[[#This Row],[Current Week High]]/Table2[[#This Row],[Close Price]])-1</f>
        <v>3.1258593821614999E-2</v>
      </c>
      <c r="AG689" s="1">
        <f>(Table2[[#This Row],[Close Price]]/Table2[[#This Row],[Current Month Low]])-1</f>
        <v>1.1966604823747673E-2</v>
      </c>
      <c r="AH689" s="1">
        <f>(Table2[[#This Row],[Current Month High]]/Table2[[#This Row],[Close Price]])-1</f>
        <v>0.11192593271610596</v>
      </c>
      <c r="AI689">
        <v>18.6176551471262</v>
      </c>
      <c r="AJ689">
        <v>19.931838170624399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</v>
      </c>
      <c r="AM689" t="s">
        <v>3165</v>
      </c>
      <c r="AN689">
        <v>-4.59</v>
      </c>
      <c r="AO689" t="s">
        <v>3165</v>
      </c>
      <c r="AP689">
        <v>-9.5287588730330997E-2</v>
      </c>
      <c r="AQ689">
        <f>(Table2[[#This Row],[Sharpe Ratio]]-AVERAGE(Table2[Sharpe Ratio]))/_xlfn.STDEV.P(Table2[Sharpe Ratio])</f>
        <v>-1.8340751998793126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654</v>
      </c>
      <c r="AT689">
        <f>_xlfn.RANK.AVG(Table2[[#This Row],[6M Return vs Nifty Z-Score]],Table2[6M Return vs Nifty Z-Score])</f>
        <v>525</v>
      </c>
      <c r="AU689">
        <f>_xlfn.RANK.AVG(Table2[[#This Row],[Sharpe Ratio Z-Score]],Table2[Sharpe Ratio Z-Score])</f>
        <v>713</v>
      </c>
      <c r="AV689">
        <f>(Table2[[#This Row],[Rank 1Y]]+Table2[[#This Row],[Rank 6M]]+Table2[[#This Row],[Rank Sharpe]])/3</f>
        <v>630.66666666666663</v>
      </c>
    </row>
    <row r="690" spans="1:48" x14ac:dyDescent="0.3">
      <c r="A690" t="s">
        <v>960</v>
      </c>
      <c r="B690" t="s">
        <v>961</v>
      </c>
      <c r="C690" t="s">
        <v>3132</v>
      </c>
      <c r="D690" t="s">
        <v>120</v>
      </c>
      <c r="E690">
        <v>14901.22663576</v>
      </c>
      <c r="F690">
        <v>2485.4</v>
      </c>
      <c r="G690">
        <v>-34.439230735429902</v>
      </c>
      <c r="H690">
        <f>(Table2[[#This Row],[1Y Return vs Nifty]]-AVERAGE(Table2[1Y Return vs Nifty]))/_xlfn.STDEV.P(Table2[1Y Return vs Nifty])</f>
        <v>-0.99529400328320516</v>
      </c>
      <c r="I690">
        <v>-11.673863304372601</v>
      </c>
      <c r="J690">
        <f>(Table2[[#This Row],[1M Return vs Nifty]]-AVERAGE(Table2[1M Return vs Nifty]))/_xlfn.STDEV.P(Table2[1M Return vs Nifty])</f>
        <v>-1.1620978189742692</v>
      </c>
      <c r="K690">
        <v>-14.950951346397501</v>
      </c>
      <c r="L690">
        <f>(Table2[[#This Row],[6M Return vs Nifty]]-AVERAGE(Table2[6M Return vs Nifty]))/_xlfn.STDEV.P(Table2[6M Return vs Nifty])</f>
        <v>-0.66773086236810664</v>
      </c>
      <c r="M690">
        <v>-15.226630865211099</v>
      </c>
      <c r="N690">
        <f>(Table2[[#This Row],[1W Return vs Nifty]]-AVERAGE(Table2[1W Return vs Nifty]))/_xlfn.STDEV.P(Table2[1W Return vs Nifty])</f>
        <v>-2.176867148057775</v>
      </c>
      <c r="O690">
        <v>2863.06</v>
      </c>
      <c r="P690">
        <v>2900.3685984294302</v>
      </c>
      <c r="Q690">
        <v>2793.0262204455898</v>
      </c>
      <c r="R690">
        <v>15.1109505640454</v>
      </c>
      <c r="S690" s="1">
        <f>(Table2[[#This Row],[Close Price]]-Table2[[#This Row],[20D EMA]])/Table2[[#This Row],[20D EMA]]</f>
        <v>-0.13190781890704348</v>
      </c>
      <c r="T690" s="1">
        <f>(Table2[[#This Row],[Close Price]]-Table2[[#This Row],[50D EMA]])/Table2[[#This Row],[50D EMA]]</f>
        <v>-0.14307443497152</v>
      </c>
      <c r="U690" s="1">
        <f>(Table2[[#This Row],[Close Price]]-Table2[[#This Row],[200D EMA]])/Table2[[#This Row],[200D EMA]]</f>
        <v>-0.11014082796419725</v>
      </c>
      <c r="V690">
        <v>2.2013624965769298</v>
      </c>
      <c r="W690">
        <v>2450</v>
      </c>
      <c r="X690">
        <v>2505</v>
      </c>
      <c r="Y690">
        <v>2447.5</v>
      </c>
      <c r="Z690">
        <v>2879.05</v>
      </c>
      <c r="AA690">
        <v>2447.5</v>
      </c>
      <c r="AB690">
        <v>3127.6</v>
      </c>
      <c r="AC690" s="1">
        <f>(Table2[[#This Row],[Close Price]]/Table2[[#This Row],[Day Low]])-1</f>
        <v>1.4448979591836775E-2</v>
      </c>
      <c r="AD690" s="1">
        <f>(Table2[[#This Row],[Day High]]/Table2[[#This Row],[Close Price]])-1</f>
        <v>7.8860545586223463E-3</v>
      </c>
      <c r="AE690" s="1">
        <f>(Table2[[#This Row],[Close Price]]/Table2[[#This Row],[Current Week Low]])-1</f>
        <v>1.5485188968335173E-2</v>
      </c>
      <c r="AF690" s="1">
        <f>(Table2[[#This Row],[Current Week High]]/Table2[[#This Row],[Close Price]])-1</f>
        <v>0.15838496821437187</v>
      </c>
      <c r="AG690" s="1">
        <f>(Table2[[#This Row],[Close Price]]/Table2[[#This Row],[Current Month Low]])-1</f>
        <v>1.5485188968335173E-2</v>
      </c>
      <c r="AH690" s="1">
        <f>(Table2[[#This Row],[Current Month High]]/Table2[[#This Row],[Close Price]])-1</f>
        <v>0.25838899171159557</v>
      </c>
      <c r="AI690">
        <v>28.6875352056007</v>
      </c>
      <c r="AJ690">
        <v>11.4529147982062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-0.15</v>
      </c>
      <c r="AM690" t="s">
        <v>3165</v>
      </c>
      <c r="AN690">
        <v>-10.57</v>
      </c>
      <c r="AO690" t="s">
        <v>3165</v>
      </c>
      <c r="AP690">
        <v>-8.2523154548428998E-2</v>
      </c>
      <c r="AQ690">
        <f>(Table2[[#This Row],[Sharpe Ratio]]-AVERAGE(Table2[Sharpe Ratio]))/_xlfn.STDEV.P(Table2[Sharpe Ratio])</f>
        <v>-1.6838945384912571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656</v>
      </c>
      <c r="AT690">
        <f>_xlfn.RANK.AVG(Table2[[#This Row],[6M Return vs Nifty Z-Score]],Table2[6M Return vs Nifty Z-Score])</f>
        <v>542</v>
      </c>
      <c r="AU690">
        <f>_xlfn.RANK.AVG(Table2[[#This Row],[Sharpe Ratio Z-Score]],Table2[Sharpe Ratio Z-Score])</f>
        <v>699</v>
      </c>
      <c r="AV690">
        <f>(Table2[[#This Row],[Rank 1Y]]+Table2[[#This Row],[Rank 6M]]+Table2[[#This Row],[Rank Sharpe]])/3</f>
        <v>632.33333333333337</v>
      </c>
    </row>
    <row r="691" spans="1:48" x14ac:dyDescent="0.3">
      <c r="A691" t="s">
        <v>1084</v>
      </c>
      <c r="B691" t="s">
        <v>1085</v>
      </c>
      <c r="C691" t="s">
        <v>3119</v>
      </c>
      <c r="D691" t="s">
        <v>21</v>
      </c>
      <c r="E691">
        <v>11639.47979032</v>
      </c>
      <c r="F691">
        <v>777.2</v>
      </c>
      <c r="G691">
        <v>-30.937676694586401</v>
      </c>
      <c r="H691">
        <f>(Table2[[#This Row],[1Y Return vs Nifty]]-AVERAGE(Table2[1Y Return vs Nifty]))/_xlfn.STDEV.P(Table2[1Y Return vs Nifty])</f>
        <v>-0.93535496667684681</v>
      </c>
      <c r="I691">
        <v>2.4693817493958599</v>
      </c>
      <c r="J691">
        <f>(Table2[[#This Row],[1M Return vs Nifty]]-AVERAGE(Table2[1M Return vs Nifty]))/_xlfn.STDEV.P(Table2[1M Return vs Nifty])</f>
        <v>0.4648039445743708</v>
      </c>
      <c r="K691">
        <v>-13.4285309322578</v>
      </c>
      <c r="L691">
        <f>(Table2[[#This Row],[6M Return vs Nifty]]-AVERAGE(Table2[6M Return vs Nifty]))/_xlfn.STDEV.P(Table2[6M Return vs Nifty])</f>
        <v>-0.61533400194556997</v>
      </c>
      <c r="M691">
        <v>-0.61083558560414497</v>
      </c>
      <c r="N691">
        <f>(Table2[[#This Row],[1W Return vs Nifty]]-AVERAGE(Table2[1W Return vs Nifty]))/_xlfn.STDEV.P(Table2[1W Return vs Nifty])</f>
        <v>0.7013273753325201</v>
      </c>
      <c r="O691">
        <v>795.34</v>
      </c>
      <c r="P691">
        <v>800.14722455285596</v>
      </c>
      <c r="Q691">
        <v>822.87813268035904</v>
      </c>
      <c r="R691">
        <v>30.092134624392902</v>
      </c>
      <c r="S691" s="1">
        <f>(Table2[[#This Row],[Close Price]]-Table2[[#This Row],[20D EMA]])/Table2[[#This Row],[20D EMA]]</f>
        <v>-2.2807855759800821E-2</v>
      </c>
      <c r="T691" s="1">
        <f>(Table2[[#This Row],[Close Price]]-Table2[[#This Row],[50D EMA]])/Table2[[#This Row],[50D EMA]]</f>
        <v>-2.8678752920350936E-2</v>
      </c>
      <c r="U691" s="1">
        <f>(Table2[[#This Row],[Close Price]]-Table2[[#This Row],[200D EMA]])/Table2[[#This Row],[200D EMA]]</f>
        <v>-5.551020359669994E-2</v>
      </c>
      <c r="V691">
        <v>0.59495380267967501</v>
      </c>
      <c r="W691">
        <v>761.95</v>
      </c>
      <c r="X691">
        <v>787.6</v>
      </c>
      <c r="Y691">
        <v>761.95</v>
      </c>
      <c r="Z691">
        <v>799</v>
      </c>
      <c r="AA691">
        <v>761.95</v>
      </c>
      <c r="AB691">
        <v>813.4</v>
      </c>
      <c r="AC691" s="1">
        <f>(Table2[[#This Row],[Close Price]]/Table2[[#This Row],[Day Low]])-1</f>
        <v>2.0014436642824318E-2</v>
      </c>
      <c r="AD691" s="1">
        <f>(Table2[[#This Row],[Day High]]/Table2[[#This Row],[Close Price]])-1</f>
        <v>1.3381369016983946E-2</v>
      </c>
      <c r="AE691" s="1">
        <f>(Table2[[#This Row],[Close Price]]/Table2[[#This Row],[Current Week Low]])-1</f>
        <v>2.0014436642824318E-2</v>
      </c>
      <c r="AF691" s="1">
        <f>(Table2[[#This Row],[Current Week High]]/Table2[[#This Row],[Close Price]])-1</f>
        <v>2.8049408131755049E-2</v>
      </c>
      <c r="AG691" s="1">
        <f>(Table2[[#This Row],[Close Price]]/Table2[[#This Row],[Current Month Low]])-1</f>
        <v>2.0014436642824318E-2</v>
      </c>
      <c r="AH691" s="1">
        <f>(Table2[[#This Row],[Current Month High]]/Table2[[#This Row],[Close Price]])-1</f>
        <v>4.6577457539886735E-2</v>
      </c>
      <c r="AI691">
        <v>23.6489963973237</v>
      </c>
      <c r="AJ691">
        <v>4.8852901484480498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-0.09</v>
      </c>
      <c r="AM691" t="s">
        <v>3165</v>
      </c>
      <c r="AN691">
        <v>-2.56</v>
      </c>
      <c r="AO691" t="s">
        <v>3165</v>
      </c>
      <c r="AP691">
        <v>-0.12763629789966899</v>
      </c>
      <c r="AQ691">
        <f>(Table2[[#This Row],[Sharpe Ratio]]-AVERAGE(Table2[Sharpe Ratio]))/_xlfn.STDEV.P(Table2[Sharpe Ratio])</f>
        <v>-2.2146757395404539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643</v>
      </c>
      <c r="AT691">
        <f>_xlfn.RANK.AVG(Table2[[#This Row],[6M Return vs Nifty Z-Score]],Table2[6M Return vs Nifty Z-Score])</f>
        <v>528</v>
      </c>
      <c r="AU691">
        <f>_xlfn.RANK.AVG(Table2[[#This Row],[Sharpe Ratio Z-Score]],Table2[Sharpe Ratio Z-Score])</f>
        <v>729</v>
      </c>
      <c r="AV691">
        <f>(Table2[[#This Row],[Rank 1Y]]+Table2[[#This Row],[Rank 6M]]+Table2[[#This Row],[Rank Sharpe]])/3</f>
        <v>633.33333333333337</v>
      </c>
    </row>
    <row r="692" spans="1:48" x14ac:dyDescent="0.3">
      <c r="A692" t="s">
        <v>2230</v>
      </c>
      <c r="B692" t="s">
        <v>2231</v>
      </c>
      <c r="C692" t="s">
        <v>3126</v>
      </c>
      <c r="D692" t="s">
        <v>1624</v>
      </c>
      <c r="E692">
        <v>2488.74074565</v>
      </c>
      <c r="F692">
        <v>602.15</v>
      </c>
      <c r="G692">
        <v>-42.629480357906303</v>
      </c>
      <c r="H692">
        <f>(Table2[[#This Row],[1Y Return vs Nifty]]-AVERAGE(Table2[1Y Return vs Nifty]))/_xlfn.STDEV.P(Table2[1Y Return vs Nifty])</f>
        <v>-1.1354933736800612</v>
      </c>
      <c r="I692">
        <v>2.8157036547065202</v>
      </c>
      <c r="J692">
        <f>(Table2[[#This Row],[1M Return vs Nifty]]-AVERAGE(Table2[1M Return vs Nifty]))/_xlfn.STDEV.P(Table2[1M Return vs Nifty])</f>
        <v>0.50464145826825335</v>
      </c>
      <c r="K692">
        <v>-30.3863838916029</v>
      </c>
      <c r="L692">
        <f>(Table2[[#This Row],[6M Return vs Nifty]]-AVERAGE(Table2[6M Return vs Nifty]))/_xlfn.STDEV.P(Table2[6M Return vs Nifty])</f>
        <v>-1.1989692753065138</v>
      </c>
      <c r="M692">
        <v>-6.4041857212200499</v>
      </c>
      <c r="N692">
        <f>(Table2[[#This Row],[1W Return vs Nifty]]-AVERAGE(Table2[1W Return vs Nifty]))/_xlfn.STDEV.P(Table2[1W Return vs Nifty])</f>
        <v>-0.4395197912720552</v>
      </c>
      <c r="O692">
        <v>633.27</v>
      </c>
      <c r="P692">
        <v>629.55977867161505</v>
      </c>
      <c r="Q692">
        <v>672.64596190111695</v>
      </c>
      <c r="R692">
        <v>27.970180188902201</v>
      </c>
      <c r="S692" s="1">
        <f>(Table2[[#This Row],[Close Price]]-Table2[[#This Row],[20D EMA]])/Table2[[#This Row],[20D EMA]]</f>
        <v>-4.9141756280891256E-2</v>
      </c>
      <c r="T692" s="1">
        <f>(Table2[[#This Row],[Close Price]]-Table2[[#This Row],[50D EMA]])/Table2[[#This Row],[50D EMA]]</f>
        <v>-4.3538007986231753E-2</v>
      </c>
      <c r="U692" s="1">
        <f>(Table2[[#This Row],[Close Price]]-Table2[[#This Row],[200D EMA]])/Table2[[#This Row],[200D EMA]]</f>
        <v>-0.10480396210492721</v>
      </c>
      <c r="V692">
        <v>0.44824330938697499</v>
      </c>
      <c r="W692">
        <v>593.95000000000005</v>
      </c>
      <c r="X692">
        <v>609.85</v>
      </c>
      <c r="Y692">
        <v>593.95000000000005</v>
      </c>
      <c r="Z692">
        <v>664</v>
      </c>
      <c r="AA692">
        <v>593.95000000000005</v>
      </c>
      <c r="AB692">
        <v>670</v>
      </c>
      <c r="AC692" s="1">
        <f>(Table2[[#This Row],[Close Price]]/Table2[[#This Row],[Day Low]])-1</f>
        <v>1.3805875915480881E-2</v>
      </c>
      <c r="AD692" s="1">
        <f>(Table2[[#This Row],[Day High]]/Table2[[#This Row],[Close Price]])-1</f>
        <v>1.278751141742096E-2</v>
      </c>
      <c r="AE692" s="1">
        <f>(Table2[[#This Row],[Close Price]]/Table2[[#This Row],[Current Week Low]])-1</f>
        <v>1.3805875915480881E-2</v>
      </c>
      <c r="AF692" s="1">
        <f>(Table2[[#This Row],[Current Week High]]/Table2[[#This Row],[Close Price]])-1</f>
        <v>0.1027152702814913</v>
      </c>
      <c r="AG692" s="1">
        <f>(Table2[[#This Row],[Close Price]]/Table2[[#This Row],[Current Month Low]])-1</f>
        <v>1.3805875915480881E-2</v>
      </c>
      <c r="AH692" s="1">
        <f>(Table2[[#This Row],[Current Month High]]/Table2[[#This Row],[Close Price]])-1</f>
        <v>0.11267956489246878</v>
      </c>
      <c r="AI692">
        <v>50.294777048908003</v>
      </c>
      <c r="AJ692">
        <v>11.2620103473761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</v>
      </c>
      <c r="AM692" t="s">
        <v>3167</v>
      </c>
      <c r="AN692">
        <v>-3.42</v>
      </c>
      <c r="AO692" t="s">
        <v>3165</v>
      </c>
      <c r="AQ692">
        <f>(Table2[[#This Row],[Sharpe Ratio]]-AVERAGE(Table2[Sharpe Ratio]))/_xlfn.STDEV.P(Table2[Sharpe Ratio])</f>
        <v>-0.71296376684109852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690</v>
      </c>
      <c r="AT692">
        <f>_xlfn.RANK.AVG(Table2[[#This Row],[6M Return vs Nifty Z-Score]],Table2[6M Return vs Nifty Z-Score])</f>
        <v>680</v>
      </c>
      <c r="AU692">
        <f>_xlfn.RANK.AVG(Table2[[#This Row],[Sharpe Ratio Z-Score]],Table2[Sharpe Ratio Z-Score])</f>
        <v>533.5</v>
      </c>
      <c r="AV692">
        <f>(Table2[[#This Row],[Rank 1Y]]+Table2[[#This Row],[Rank 6M]]+Table2[[#This Row],[Rank Sharpe]])/3</f>
        <v>634.5</v>
      </c>
    </row>
    <row r="693" spans="1:48" x14ac:dyDescent="0.3">
      <c r="A693" t="s">
        <v>259</v>
      </c>
      <c r="B693" t="s">
        <v>260</v>
      </c>
      <c r="C693" t="s">
        <v>3120</v>
      </c>
      <c r="D693" t="s">
        <v>24</v>
      </c>
      <c r="E693">
        <v>99267.089203840005</v>
      </c>
      <c r="F693">
        <v>1274.3</v>
      </c>
      <c r="G693">
        <v>-37.927248640856497</v>
      </c>
      <c r="H693">
        <f>(Table2[[#This Row],[1Y Return vs Nifty]]-AVERAGE(Table2[1Y Return vs Nifty]))/_xlfn.STDEV.P(Table2[1Y Return vs Nifty])</f>
        <v>-1.055001330509443</v>
      </c>
      <c r="I693">
        <v>-8.1598418912029498</v>
      </c>
      <c r="J693">
        <f>(Table2[[#This Row],[1M Return vs Nifty]]-AVERAGE(Table2[1M Return vs Nifty]))/_xlfn.STDEV.P(Table2[1M Return vs Nifty])</f>
        <v>-0.75787887116567521</v>
      </c>
      <c r="K693">
        <v>-22.820599057365701</v>
      </c>
      <c r="L693">
        <f>(Table2[[#This Row],[6M Return vs Nifty]]-AVERAGE(Table2[6M Return vs Nifty]))/_xlfn.STDEV.P(Table2[6M Return vs Nifty])</f>
        <v>-0.93857906491217613</v>
      </c>
      <c r="M693">
        <v>-3.6673449087031602</v>
      </c>
      <c r="N693">
        <f>(Table2[[#This Row],[1W Return vs Nifty]]-AVERAGE(Table2[1W Return vs Nifty]))/_xlfn.STDEV.P(Table2[1W Return vs Nifty])</f>
        <v>9.9428660542124056E-2</v>
      </c>
      <c r="O693">
        <v>1356.69</v>
      </c>
      <c r="P693">
        <v>1390.7892277369101</v>
      </c>
      <c r="Q693">
        <v>1428.4386750080801</v>
      </c>
      <c r="R693">
        <v>16.6424665454647</v>
      </c>
      <c r="S693" s="1">
        <f>(Table2[[#This Row],[Close Price]]-Table2[[#This Row],[20D EMA]])/Table2[[#This Row],[20D EMA]]</f>
        <v>-6.0728685256027606E-2</v>
      </c>
      <c r="T693" s="1">
        <f>(Table2[[#This Row],[Close Price]]-Table2[[#This Row],[50D EMA]])/Table2[[#This Row],[50D EMA]]</f>
        <v>-8.3757643080440897E-2</v>
      </c>
      <c r="U693" s="1">
        <f>(Table2[[#This Row],[Close Price]]-Table2[[#This Row],[200D EMA]])/Table2[[#This Row],[200D EMA]]</f>
        <v>-0.1079071000420849</v>
      </c>
      <c r="V693">
        <v>0.91174261189371297</v>
      </c>
      <c r="W693">
        <v>1266.5</v>
      </c>
      <c r="X693">
        <v>1284.9000000000001</v>
      </c>
      <c r="Y693">
        <v>1266.5</v>
      </c>
      <c r="Z693">
        <v>1353.95</v>
      </c>
      <c r="AA693">
        <v>1266.5</v>
      </c>
      <c r="AB693">
        <v>1450.3</v>
      </c>
      <c r="AC693" s="1">
        <f>(Table2[[#This Row],[Close Price]]/Table2[[#This Row],[Day Low]])-1</f>
        <v>6.158705092775385E-3</v>
      </c>
      <c r="AD693" s="1">
        <f>(Table2[[#This Row],[Day High]]/Table2[[#This Row],[Close Price]])-1</f>
        <v>8.3182923958251553E-3</v>
      </c>
      <c r="AE693" s="1">
        <f>(Table2[[#This Row],[Close Price]]/Table2[[#This Row],[Current Week Low]])-1</f>
        <v>6.158705092775385E-3</v>
      </c>
      <c r="AF693" s="1">
        <f>(Table2[[#This Row],[Current Week High]]/Table2[[#This Row],[Close Price]])-1</f>
        <v>6.2504904653535309E-2</v>
      </c>
      <c r="AG693" s="1">
        <f>(Table2[[#This Row],[Close Price]]/Table2[[#This Row],[Current Month Low]])-1</f>
        <v>6.158705092775385E-3</v>
      </c>
      <c r="AH693" s="1">
        <f>(Table2[[#This Row],[Current Month High]]/Table2[[#This Row],[Close Price]])-1</f>
        <v>0.13811504355332338</v>
      </c>
      <c r="AI693">
        <v>32.974966648355903</v>
      </c>
      <c r="AJ693">
        <v>0.61587050927753795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</v>
      </c>
      <c r="AM693" t="s">
        <v>3165</v>
      </c>
      <c r="AN693">
        <v>-5.67</v>
      </c>
      <c r="AO693" t="s">
        <v>3165</v>
      </c>
      <c r="AP693">
        <v>-1.7229543804850998E-2</v>
      </c>
      <c r="AQ693">
        <f>(Table2[[#This Row],[Sharpe Ratio]]-AVERAGE(Table2[Sharpe Ratio]))/_xlfn.STDEV.P(Table2[Sharpe Ratio])</f>
        <v>-0.91567892421922426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672</v>
      </c>
      <c r="AT693">
        <f>_xlfn.RANK.AVG(Table2[[#This Row],[6M Return vs Nifty Z-Score]],Table2[6M Return vs Nifty Z-Score])</f>
        <v>629</v>
      </c>
      <c r="AU693">
        <f>_xlfn.RANK.AVG(Table2[[#This Row],[Sharpe Ratio Z-Score]],Table2[Sharpe Ratio Z-Score])</f>
        <v>605</v>
      </c>
      <c r="AV693">
        <f>(Table2[[#This Row],[Rank 1Y]]+Table2[[#This Row],[Rank 6M]]+Table2[[#This Row],[Rank Sharpe]])/3</f>
        <v>635.33333333333337</v>
      </c>
    </row>
    <row r="694" spans="1:48" x14ac:dyDescent="0.3">
      <c r="A694" t="s">
        <v>1546</v>
      </c>
      <c r="B694" t="s">
        <v>1547</v>
      </c>
      <c r="C694" t="s">
        <v>3122</v>
      </c>
      <c r="D694" t="s">
        <v>366</v>
      </c>
      <c r="E694">
        <v>6244.1162537600003</v>
      </c>
      <c r="F694">
        <v>272.8</v>
      </c>
      <c r="G694">
        <v>-50.3207276050004</v>
      </c>
      <c r="H694">
        <f>(Table2[[#This Row],[1Y Return vs Nifty]]-AVERAGE(Table2[1Y Return vs Nifty]))/_xlfn.STDEV.P(Table2[1Y Return vs Nifty])</f>
        <v>-1.2671509019988512</v>
      </c>
      <c r="I694">
        <v>-4.1953771552740298</v>
      </c>
      <c r="J694">
        <f>(Table2[[#This Row],[1M Return vs Nifty]]-AVERAGE(Table2[1M Return vs Nifty]))/_xlfn.STDEV.P(Table2[1M Return vs Nifty])</f>
        <v>-0.3018452914681638</v>
      </c>
      <c r="K694">
        <v>-17.653388792185599</v>
      </c>
      <c r="L694">
        <f>(Table2[[#This Row],[6M Return vs Nifty]]-AVERAGE(Table2[6M Return vs Nifty]))/_xlfn.STDEV.P(Table2[6M Return vs Nifty])</f>
        <v>-0.76074014964018466</v>
      </c>
      <c r="M694">
        <v>-0.97714379616571201</v>
      </c>
      <c r="N694">
        <f>(Table2[[#This Row],[1W Return vs Nifty]]-AVERAGE(Table2[1W Return vs Nifty]))/_xlfn.STDEV.P(Table2[1W Return vs Nifty])</f>
        <v>0.62919265632874155</v>
      </c>
      <c r="O694">
        <v>289.81</v>
      </c>
      <c r="P694">
        <v>295.11139327753199</v>
      </c>
      <c r="Q694">
        <v>310.266338523917</v>
      </c>
      <c r="R694">
        <v>25.319825148347</v>
      </c>
      <c r="S694" s="1">
        <f>(Table2[[#This Row],[Close Price]]-Table2[[#This Row],[20D EMA]])/Table2[[#This Row],[20D EMA]]</f>
        <v>-5.8693626858976541E-2</v>
      </c>
      <c r="T694" s="1">
        <f>(Table2[[#This Row],[Close Price]]-Table2[[#This Row],[50D EMA]])/Table2[[#This Row],[50D EMA]]</f>
        <v>-7.56032934877226E-2</v>
      </c>
      <c r="U694" s="1">
        <f>(Table2[[#This Row],[Close Price]]-Table2[[#This Row],[200D EMA]])/Table2[[#This Row],[200D EMA]]</f>
        <v>-0.12075540873096964</v>
      </c>
      <c r="V694">
        <v>0.47871878711250798</v>
      </c>
      <c r="W694">
        <v>267.35000000000002</v>
      </c>
      <c r="X694">
        <v>287</v>
      </c>
      <c r="Y694">
        <v>267.35000000000002</v>
      </c>
      <c r="Z694">
        <v>299.75</v>
      </c>
      <c r="AA694">
        <v>267.35000000000002</v>
      </c>
      <c r="AB694">
        <v>306.8</v>
      </c>
      <c r="AC694" s="1">
        <f>(Table2[[#This Row],[Close Price]]/Table2[[#This Row],[Day Low]])-1</f>
        <v>2.0385262764166745E-2</v>
      </c>
      <c r="AD694" s="1">
        <f>(Table2[[#This Row],[Day High]]/Table2[[#This Row],[Close Price]])-1</f>
        <v>5.2052785923753619E-2</v>
      </c>
      <c r="AE694" s="1">
        <f>(Table2[[#This Row],[Close Price]]/Table2[[#This Row],[Current Week Low]])-1</f>
        <v>2.0385262764166745E-2</v>
      </c>
      <c r="AF694" s="1">
        <f>(Table2[[#This Row],[Current Week High]]/Table2[[#This Row],[Close Price]])-1</f>
        <v>9.8790322580645018E-2</v>
      </c>
      <c r="AG694" s="1">
        <f>(Table2[[#This Row],[Close Price]]/Table2[[#This Row],[Current Month Low]])-1</f>
        <v>2.0385262764166745E-2</v>
      </c>
      <c r="AH694" s="1">
        <f>(Table2[[#This Row],[Current Month High]]/Table2[[#This Row],[Close Price]])-1</f>
        <v>0.12463343108504388</v>
      </c>
      <c r="AI694">
        <v>43.878299120234601</v>
      </c>
      <c r="AJ694">
        <v>5.6749951578539601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</v>
      </c>
      <c r="AM694" t="s">
        <v>3167</v>
      </c>
      <c r="AN694">
        <v>-2.4300000000000002</v>
      </c>
      <c r="AO694" t="s">
        <v>3165</v>
      </c>
      <c r="AP694">
        <v>-2.2914306360982E-2</v>
      </c>
      <c r="AQ694">
        <f>(Table2[[#This Row],[Sharpe Ratio]]-AVERAGE(Table2[Sharpe Ratio]))/_xlfn.STDEV.P(Table2[Sharpe Ratio])</f>
        <v>-0.98256331473332015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710</v>
      </c>
      <c r="AT694">
        <f>_xlfn.RANK.AVG(Table2[[#This Row],[6M Return vs Nifty Z-Score]],Table2[6M Return vs Nifty Z-Score])</f>
        <v>578</v>
      </c>
      <c r="AU694">
        <f>_xlfn.RANK.AVG(Table2[[#This Row],[Sharpe Ratio Z-Score]],Table2[Sharpe Ratio Z-Score])</f>
        <v>618</v>
      </c>
      <c r="AV694">
        <f>(Table2[[#This Row],[Rank 1Y]]+Table2[[#This Row],[Rank 6M]]+Table2[[#This Row],[Rank Sharpe]])/3</f>
        <v>635.33333333333337</v>
      </c>
    </row>
    <row r="695" spans="1:48" x14ac:dyDescent="0.3">
      <c r="A695" t="s">
        <v>674</v>
      </c>
      <c r="B695" t="s">
        <v>675</v>
      </c>
      <c r="C695" t="s">
        <v>3124</v>
      </c>
      <c r="D695" t="s">
        <v>51</v>
      </c>
      <c r="E695">
        <v>26481.368196404899</v>
      </c>
      <c r="F695">
        <v>1607.35</v>
      </c>
      <c r="G695">
        <v>-20.933210262188201</v>
      </c>
      <c r="H695">
        <f>(Table2[[#This Row],[1Y Return vs Nifty]]-AVERAGE(Table2[1Y Return vs Nifty]))/_xlfn.STDEV.P(Table2[1Y Return vs Nifty])</f>
        <v>-0.76410012590502019</v>
      </c>
      <c r="I695">
        <v>-3.8745797461031901</v>
      </c>
      <c r="J695">
        <f>(Table2[[#This Row],[1M Return vs Nifty]]-AVERAGE(Table2[1M Return vs Nifty]))/_xlfn.STDEV.P(Table2[1M Return vs Nifty])</f>
        <v>-0.26494386829846395</v>
      </c>
      <c r="K695">
        <v>-19.038838830270699</v>
      </c>
      <c r="L695">
        <f>(Table2[[#This Row],[6M Return vs Nifty]]-AVERAGE(Table2[6M Return vs Nifty]))/_xlfn.STDEV.P(Table2[6M Return vs Nifty])</f>
        <v>-0.80842292608861033</v>
      </c>
      <c r="M695">
        <v>2.0759134109156601</v>
      </c>
      <c r="N695">
        <f>(Table2[[#This Row],[1W Return vs Nifty]]-AVERAGE(Table2[1W Return vs Nifty]))/_xlfn.STDEV.P(Table2[1W Return vs Nifty])</f>
        <v>1.2304115681234054</v>
      </c>
      <c r="O695">
        <v>1708.45</v>
      </c>
      <c r="P695">
        <v>1790.9420203171301</v>
      </c>
      <c r="Q695">
        <v>1816.42667543836</v>
      </c>
      <c r="R695">
        <v>24.076252651483799</v>
      </c>
      <c r="S695" s="1">
        <f>(Table2[[#This Row],[Close Price]]-Table2[[#This Row],[20D EMA]])/Table2[[#This Row],[20D EMA]]</f>
        <v>-5.9176446486581484E-2</v>
      </c>
      <c r="T695" s="1">
        <f>(Table2[[#This Row],[Close Price]]-Table2[[#This Row],[50D EMA]])/Table2[[#This Row],[50D EMA]]</f>
        <v>-0.10251142596152873</v>
      </c>
      <c r="U695" s="1">
        <f>(Table2[[#This Row],[Close Price]]-Table2[[#This Row],[200D EMA]])/Table2[[#This Row],[200D EMA]]</f>
        <v>-0.11510328397258503</v>
      </c>
      <c r="V695">
        <v>0.66697052197779405</v>
      </c>
      <c r="W695">
        <v>1585.7</v>
      </c>
      <c r="X695">
        <v>1647.15</v>
      </c>
      <c r="Y695">
        <v>1585.7</v>
      </c>
      <c r="Z695">
        <v>1696.85</v>
      </c>
      <c r="AA695">
        <v>1585.7</v>
      </c>
      <c r="AB695">
        <v>1805</v>
      </c>
      <c r="AC695" s="1">
        <f>(Table2[[#This Row],[Close Price]]/Table2[[#This Row],[Day Low]])-1</f>
        <v>1.3653276155640937E-2</v>
      </c>
      <c r="AD695" s="1">
        <f>(Table2[[#This Row],[Day High]]/Table2[[#This Row],[Close Price]])-1</f>
        <v>2.4761252994058625E-2</v>
      </c>
      <c r="AE695" s="1">
        <f>(Table2[[#This Row],[Close Price]]/Table2[[#This Row],[Current Week Low]])-1</f>
        <v>1.3653276155640937E-2</v>
      </c>
      <c r="AF695" s="1">
        <f>(Table2[[#This Row],[Current Week High]]/Table2[[#This Row],[Close Price]])-1</f>
        <v>5.568171213488049E-2</v>
      </c>
      <c r="AG695" s="1">
        <f>(Table2[[#This Row],[Close Price]]/Table2[[#This Row],[Current Month Low]])-1</f>
        <v>1.3653276155640937E-2</v>
      </c>
      <c r="AH695" s="1">
        <f>(Table2[[#This Row],[Current Month High]]/Table2[[#This Row],[Close Price]])-1</f>
        <v>0.12296637322300685</v>
      </c>
      <c r="AI695">
        <v>38.174635269231899</v>
      </c>
      <c r="AJ695">
        <v>8.9691874851699893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-0.27</v>
      </c>
      <c r="AM695" t="s">
        <v>3165</v>
      </c>
      <c r="AN695">
        <v>-5.95</v>
      </c>
      <c r="AO695" t="s">
        <v>3165</v>
      </c>
      <c r="AP695">
        <v>-0.11824261531326399</v>
      </c>
      <c r="AQ695">
        <f>(Table2[[#This Row],[Sharpe Ratio]]-AVERAGE(Table2[Sharpe Ratio]))/_xlfn.STDEV.P(Table2[Sharpe Ratio])</f>
        <v>-2.1041538438111482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584</v>
      </c>
      <c r="AT695">
        <f>_xlfn.RANK.AVG(Table2[[#This Row],[6M Return vs Nifty Z-Score]],Table2[6M Return vs Nifty Z-Score])</f>
        <v>597</v>
      </c>
      <c r="AU695">
        <f>_xlfn.RANK.AVG(Table2[[#This Row],[Sharpe Ratio Z-Score]],Table2[Sharpe Ratio Z-Score])</f>
        <v>726</v>
      </c>
      <c r="AV695">
        <f>(Table2[[#This Row],[Rank 1Y]]+Table2[[#This Row],[Rank 6M]]+Table2[[#This Row],[Rank Sharpe]])/3</f>
        <v>635.66666666666663</v>
      </c>
    </row>
    <row r="696" spans="1:48" x14ac:dyDescent="0.3">
      <c r="A696" t="s">
        <v>1805</v>
      </c>
      <c r="B696" t="s">
        <v>1806</v>
      </c>
      <c r="C696" t="s">
        <v>3130</v>
      </c>
      <c r="D696" t="s">
        <v>445</v>
      </c>
      <c r="E696">
        <v>4183.0181949919997</v>
      </c>
      <c r="F696">
        <v>83.72</v>
      </c>
      <c r="G696">
        <v>-31.157866113371799</v>
      </c>
      <c r="H696">
        <f>(Table2[[#This Row],[1Y Return vs Nifty]]-AVERAGE(Table2[1Y Return vs Nifty]))/_xlfn.STDEV.P(Table2[1Y Return vs Nifty])</f>
        <v>-0.93912413358929903</v>
      </c>
      <c r="I696">
        <v>-6.24468985587795</v>
      </c>
      <c r="J696">
        <f>(Table2[[#This Row],[1M Return vs Nifty]]-AVERAGE(Table2[1M Return vs Nifty]))/_xlfn.STDEV.P(Table2[1M Return vs Nifty])</f>
        <v>-0.53757835230392959</v>
      </c>
      <c r="K696">
        <v>-28.471286896310399</v>
      </c>
      <c r="L696">
        <f>(Table2[[#This Row],[6M Return vs Nifty]]-AVERAGE(Table2[6M Return vs Nifty]))/_xlfn.STDEV.P(Table2[6M Return vs Nifty])</f>
        <v>-1.1330577379768831</v>
      </c>
      <c r="M696">
        <v>-2.7522491438432501</v>
      </c>
      <c r="N696">
        <f>(Table2[[#This Row],[1W Return vs Nifty]]-AVERAGE(Table2[1W Return vs Nifty]))/_xlfn.STDEV.P(Table2[1W Return vs Nifty])</f>
        <v>0.27963258160226323</v>
      </c>
      <c r="O696">
        <v>88.25</v>
      </c>
      <c r="P696">
        <v>93.320465935872207</v>
      </c>
      <c r="Q696">
        <v>98.260728174374293</v>
      </c>
      <c r="R696">
        <v>20.343877336412302</v>
      </c>
      <c r="S696" s="1">
        <f>(Table2[[#This Row],[Close Price]]-Table2[[#This Row],[20D EMA]])/Table2[[#This Row],[20D EMA]]</f>
        <v>-5.1331444759206812E-2</v>
      </c>
      <c r="T696" s="1">
        <f>(Table2[[#This Row],[Close Price]]-Table2[[#This Row],[50D EMA]])/Table2[[#This Row],[50D EMA]]</f>
        <v>-0.1028763180679942</v>
      </c>
      <c r="U696" s="1">
        <f>(Table2[[#This Row],[Close Price]]-Table2[[#This Row],[200D EMA]])/Table2[[#This Row],[200D EMA]]</f>
        <v>-0.14798107488650195</v>
      </c>
      <c r="V696">
        <v>0.67610326604496496</v>
      </c>
      <c r="W696">
        <v>81.349999999999994</v>
      </c>
      <c r="X696">
        <v>84.27</v>
      </c>
      <c r="Y696">
        <v>81.349999999999994</v>
      </c>
      <c r="Z696">
        <v>86.74</v>
      </c>
      <c r="AA696">
        <v>81.349999999999994</v>
      </c>
      <c r="AB696">
        <v>93</v>
      </c>
      <c r="AC696" s="1">
        <f>(Table2[[#This Row],[Close Price]]/Table2[[#This Row],[Day Low]])-1</f>
        <v>2.9133374308543347E-2</v>
      </c>
      <c r="AD696" s="1">
        <f>(Table2[[#This Row],[Day High]]/Table2[[#This Row],[Close Price]])-1</f>
        <v>6.5695174390825173E-3</v>
      </c>
      <c r="AE696" s="1">
        <f>(Table2[[#This Row],[Close Price]]/Table2[[#This Row],[Current Week Low]])-1</f>
        <v>2.9133374308543347E-2</v>
      </c>
      <c r="AF696" s="1">
        <f>(Table2[[#This Row],[Current Week High]]/Table2[[#This Row],[Close Price]])-1</f>
        <v>3.6072623029144824E-2</v>
      </c>
      <c r="AG696" s="1">
        <f>(Table2[[#This Row],[Close Price]]/Table2[[#This Row],[Current Month Low]])-1</f>
        <v>2.9133374308543347E-2</v>
      </c>
      <c r="AH696" s="1">
        <f>(Table2[[#This Row],[Current Month High]]/Table2[[#This Row],[Close Price]])-1</f>
        <v>0.11084567606306739</v>
      </c>
      <c r="AI696">
        <v>45.186335403726602</v>
      </c>
      <c r="AJ696">
        <v>2.9133374308543298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-0.17</v>
      </c>
      <c r="AM696" t="s">
        <v>3165</v>
      </c>
      <c r="AN696">
        <v>-5.9</v>
      </c>
      <c r="AO696" t="s">
        <v>3165</v>
      </c>
      <c r="AP696">
        <v>-1.3885770829470999E-2</v>
      </c>
      <c r="AQ696">
        <f>(Table2[[#This Row],[Sharpe Ratio]]-AVERAGE(Table2[Sharpe Ratio]))/_xlfn.STDEV.P(Table2[Sharpe Ratio])</f>
        <v>-0.87633757701825921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645</v>
      </c>
      <c r="AT696">
        <f>_xlfn.RANK.AVG(Table2[[#This Row],[6M Return vs Nifty Z-Score]],Table2[6M Return vs Nifty Z-Score])</f>
        <v>671</v>
      </c>
      <c r="AU696">
        <f>_xlfn.RANK.AVG(Table2[[#This Row],[Sharpe Ratio Z-Score]],Table2[Sharpe Ratio Z-Score])</f>
        <v>592</v>
      </c>
      <c r="AV696">
        <f>(Table2[[#This Row],[Rank 1Y]]+Table2[[#This Row],[Rank 6M]]+Table2[[#This Row],[Rank Sharpe]])/3</f>
        <v>636</v>
      </c>
    </row>
    <row r="697" spans="1:48" x14ac:dyDescent="0.3">
      <c r="A697" t="s">
        <v>1959</v>
      </c>
      <c r="B697" t="s">
        <v>1960</v>
      </c>
      <c r="C697" t="s">
        <v>3122</v>
      </c>
      <c r="D697" t="s">
        <v>240</v>
      </c>
      <c r="E697">
        <v>3486.1266758449901</v>
      </c>
      <c r="F697">
        <v>413.05</v>
      </c>
      <c r="G697">
        <v>-37.6804586890105</v>
      </c>
      <c r="H697">
        <f>(Table2[[#This Row],[1Y Return vs Nifty]]-AVERAGE(Table2[1Y Return vs Nifty]))/_xlfn.STDEV.P(Table2[1Y Return vs Nifty])</f>
        <v>-1.0507768199677705</v>
      </c>
      <c r="I697">
        <v>-8.5803267854415495</v>
      </c>
      <c r="J697">
        <f>(Table2[[#This Row],[1M Return vs Nifty]]-AVERAGE(Table2[1M Return vs Nifty]))/_xlfn.STDEV.P(Table2[1M Return vs Nifty])</f>
        <v>-0.8062473759452814</v>
      </c>
      <c r="K697">
        <v>-35.681227363986402</v>
      </c>
      <c r="L697">
        <f>(Table2[[#This Row],[6M Return vs Nifty]]-AVERAGE(Table2[6M Return vs Nifty]))/_xlfn.STDEV.P(Table2[6M Return vs Nifty])</f>
        <v>-1.3812009189477554</v>
      </c>
      <c r="M697">
        <v>-3.4338332630854498</v>
      </c>
      <c r="N697">
        <f>(Table2[[#This Row],[1W Return vs Nifty]]-AVERAGE(Table2[1W Return vs Nifty]))/_xlfn.STDEV.P(Table2[1W Return vs Nifty])</f>
        <v>0.1454126064518278</v>
      </c>
      <c r="O697">
        <v>445.01</v>
      </c>
      <c r="P697">
        <v>464.73177762870699</v>
      </c>
      <c r="Q697">
        <v>491.78275621323399</v>
      </c>
      <c r="R697">
        <v>14.2891411238349</v>
      </c>
      <c r="S697" s="1">
        <f>(Table2[[#This Row],[Close Price]]-Table2[[#This Row],[20D EMA]])/Table2[[#This Row],[20D EMA]]</f>
        <v>-7.1818610817734385E-2</v>
      </c>
      <c r="T697" s="1">
        <f>(Table2[[#This Row],[Close Price]]-Table2[[#This Row],[50D EMA]])/Table2[[#This Row],[50D EMA]]</f>
        <v>-0.11120775491706884</v>
      </c>
      <c r="U697" s="1">
        <f>(Table2[[#This Row],[Close Price]]-Table2[[#This Row],[200D EMA]])/Table2[[#This Row],[200D EMA]]</f>
        <v>-0.16009661831065899</v>
      </c>
      <c r="V697">
        <v>1.2525028971648899</v>
      </c>
      <c r="W697">
        <v>411.2</v>
      </c>
      <c r="X697">
        <v>424</v>
      </c>
      <c r="Y697">
        <v>411.2</v>
      </c>
      <c r="Z697">
        <v>438.2</v>
      </c>
      <c r="AA697">
        <v>411.2</v>
      </c>
      <c r="AB697">
        <v>481.65</v>
      </c>
      <c r="AC697" s="1">
        <f>(Table2[[#This Row],[Close Price]]/Table2[[#This Row],[Day Low]])-1</f>
        <v>4.4990272373541806E-3</v>
      </c>
      <c r="AD697" s="1">
        <f>(Table2[[#This Row],[Day High]]/Table2[[#This Row],[Close Price]])-1</f>
        <v>2.6510107735141064E-2</v>
      </c>
      <c r="AE697" s="1">
        <f>(Table2[[#This Row],[Close Price]]/Table2[[#This Row],[Current Week Low]])-1</f>
        <v>4.4990272373541806E-3</v>
      </c>
      <c r="AF697" s="1">
        <f>(Table2[[#This Row],[Current Week High]]/Table2[[#This Row],[Close Price]])-1</f>
        <v>6.0888512286648044E-2</v>
      </c>
      <c r="AG697" s="1">
        <f>(Table2[[#This Row],[Close Price]]/Table2[[#This Row],[Current Month Low]])-1</f>
        <v>4.4990272373541806E-3</v>
      </c>
      <c r="AH697" s="1">
        <f>(Table2[[#This Row],[Current Month High]]/Table2[[#This Row],[Close Price]])-1</f>
        <v>0.1660815881854496</v>
      </c>
      <c r="AI697">
        <v>69.228906911996106</v>
      </c>
      <c r="AJ697">
        <v>0.44990272373541801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-0.16</v>
      </c>
      <c r="AM697" t="s">
        <v>3165</v>
      </c>
      <c r="AN697">
        <v>-7.72</v>
      </c>
      <c r="AO697" t="s">
        <v>3165</v>
      </c>
      <c r="AQ697">
        <f>(Table2[[#This Row],[Sharpe Ratio]]-AVERAGE(Table2[Sharpe Ratio]))/_xlfn.STDEV.P(Table2[Sharpe Ratio])</f>
        <v>-0.71296376684109852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671</v>
      </c>
      <c r="AT697">
        <f>_xlfn.RANK.AVG(Table2[[#This Row],[6M Return vs Nifty Z-Score]],Table2[6M Return vs Nifty Z-Score])</f>
        <v>708</v>
      </c>
      <c r="AU697">
        <f>_xlfn.RANK.AVG(Table2[[#This Row],[Sharpe Ratio Z-Score]],Table2[Sharpe Ratio Z-Score])</f>
        <v>533.5</v>
      </c>
      <c r="AV697">
        <f>(Table2[[#This Row],[Rank 1Y]]+Table2[[#This Row],[Rank 6M]]+Table2[[#This Row],[Rank Sharpe]])/3</f>
        <v>637.5</v>
      </c>
    </row>
    <row r="698" spans="1:48" x14ac:dyDescent="0.3">
      <c r="A698" t="s">
        <v>2234</v>
      </c>
      <c r="B698" t="s">
        <v>2235</v>
      </c>
      <c r="C698" t="s">
        <v>3132</v>
      </c>
      <c r="D698" t="s">
        <v>611</v>
      </c>
      <c r="E698">
        <v>2474.3006458639902</v>
      </c>
      <c r="F698">
        <v>167.92</v>
      </c>
      <c r="G698">
        <v>-57.254087135318699</v>
      </c>
      <c r="H698">
        <f>(Table2[[#This Row],[1Y Return vs Nifty]]-AVERAGE(Table2[1Y Return vs Nifty]))/_xlfn.STDEV.P(Table2[1Y Return vs Nifty])</f>
        <v>-1.385835030772909</v>
      </c>
      <c r="I698">
        <v>-8.7984156408972698</v>
      </c>
      <c r="J698">
        <f>(Table2[[#This Row],[1M Return vs Nifty]]-AVERAGE(Table2[1M Return vs Nifty]))/_xlfn.STDEV.P(Table2[1M Return vs Nifty])</f>
        <v>-0.83133420306326855</v>
      </c>
      <c r="K698">
        <v>-27.310936584379199</v>
      </c>
      <c r="L698">
        <f>(Table2[[#This Row],[6M Return vs Nifty]]-AVERAGE(Table2[6M Return vs Nifty]))/_xlfn.STDEV.P(Table2[6M Return vs Nifty])</f>
        <v>-1.0931221769644131</v>
      </c>
      <c r="M698">
        <v>-6.0063835622475903</v>
      </c>
      <c r="N698">
        <f>(Table2[[#This Row],[1W Return vs Nifty]]-AVERAGE(Table2[1W Return vs Nifty]))/_xlfn.STDEV.P(Table2[1W Return vs Nifty])</f>
        <v>-0.36118317164623909</v>
      </c>
      <c r="O698">
        <v>170.9</v>
      </c>
      <c r="P698">
        <v>172.93423491898801</v>
      </c>
      <c r="Q698">
        <v>199.510199848052</v>
      </c>
      <c r="R698">
        <v>46.985102484766998</v>
      </c>
      <c r="S698" s="1">
        <f>(Table2[[#This Row],[Close Price]]-Table2[[#This Row],[20D EMA]])/Table2[[#This Row],[20D EMA]]</f>
        <v>-1.7437097717963826E-2</v>
      </c>
      <c r="T698" s="1">
        <f>(Table2[[#This Row],[Close Price]]-Table2[[#This Row],[50D EMA]])/Table2[[#This Row],[50D EMA]]</f>
        <v>-2.8995039191268109E-2</v>
      </c>
      <c r="U698" s="1">
        <f>(Table2[[#This Row],[Close Price]]-Table2[[#This Row],[200D EMA]])/Table2[[#This Row],[200D EMA]]</f>
        <v>-0.15833877101076171</v>
      </c>
      <c r="V698">
        <v>0.42248667397915302</v>
      </c>
      <c r="W698">
        <v>154.99</v>
      </c>
      <c r="X698">
        <v>170.49</v>
      </c>
      <c r="Y698">
        <v>154.99</v>
      </c>
      <c r="Z698">
        <v>172.57</v>
      </c>
      <c r="AA698">
        <v>154.99</v>
      </c>
      <c r="AB698">
        <v>179.9</v>
      </c>
      <c r="AC698" s="1">
        <f>(Table2[[#This Row],[Close Price]]/Table2[[#This Row],[Day Low]])-1</f>
        <v>8.3424737079811351E-2</v>
      </c>
      <c r="AD698" s="1">
        <f>(Table2[[#This Row],[Day High]]/Table2[[#This Row],[Close Price]])-1</f>
        <v>1.5304907098618425E-2</v>
      </c>
      <c r="AE698" s="1">
        <f>(Table2[[#This Row],[Close Price]]/Table2[[#This Row],[Current Week Low]])-1</f>
        <v>8.3424737079811351E-2</v>
      </c>
      <c r="AF698" s="1">
        <f>(Table2[[#This Row],[Current Week High]]/Table2[[#This Row],[Close Price]])-1</f>
        <v>2.7691757979990461E-2</v>
      </c>
      <c r="AG698" s="1">
        <f>(Table2[[#This Row],[Close Price]]/Table2[[#This Row],[Current Month Low]])-1</f>
        <v>8.3424737079811351E-2</v>
      </c>
      <c r="AH698" s="1">
        <f>(Table2[[#This Row],[Current Month High]]/Table2[[#This Row],[Close Price]])-1</f>
        <v>7.134349690328734E-2</v>
      </c>
      <c r="AI698">
        <v>85.802763220581198</v>
      </c>
      <c r="AJ698">
        <v>16.675931072818202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0.03</v>
      </c>
      <c r="AM698" t="s">
        <v>3166</v>
      </c>
      <c r="AN698">
        <v>0.5</v>
      </c>
      <c r="AO698" t="s">
        <v>3166</v>
      </c>
      <c r="AQ698">
        <f>(Table2[[#This Row],[Sharpe Ratio]]-AVERAGE(Table2[Sharpe Ratio]))/_xlfn.STDEV.P(Table2[Sharpe Ratio])</f>
        <v>-0.71296376684109852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721</v>
      </c>
      <c r="AT698">
        <f>_xlfn.RANK.AVG(Table2[[#This Row],[6M Return vs Nifty Z-Score]],Table2[6M Return vs Nifty Z-Score])</f>
        <v>664</v>
      </c>
      <c r="AU698">
        <f>_xlfn.RANK.AVG(Table2[[#This Row],[Sharpe Ratio Z-Score]],Table2[Sharpe Ratio Z-Score])</f>
        <v>533.5</v>
      </c>
      <c r="AV698">
        <f>(Table2[[#This Row],[Rank 1Y]]+Table2[[#This Row],[Rank 6M]]+Table2[[#This Row],[Rank Sharpe]])/3</f>
        <v>639.5</v>
      </c>
    </row>
    <row r="699" spans="1:48" x14ac:dyDescent="0.3">
      <c r="A699" t="s">
        <v>1167</v>
      </c>
      <c r="B699" t="s">
        <v>1168</v>
      </c>
      <c r="C699" t="s">
        <v>3120</v>
      </c>
      <c r="D699" t="s">
        <v>581</v>
      </c>
      <c r="E699">
        <v>10140.156477684999</v>
      </c>
      <c r="F699">
        <v>138.97999999999999</v>
      </c>
      <c r="G699">
        <v>-27.7352850261424</v>
      </c>
      <c r="H699">
        <f>(Table2[[#This Row],[1Y Return vs Nifty]]-AVERAGE(Table2[1Y Return vs Nifty]))/_xlfn.STDEV.P(Table2[1Y Return vs Nifty])</f>
        <v>-0.88053694324959064</v>
      </c>
      <c r="I699">
        <v>-13.5065574175545</v>
      </c>
      <c r="J699">
        <f>(Table2[[#This Row],[1M Return vs Nifty]]-AVERAGE(Table2[1M Return vs Nifty]))/_xlfn.STDEV.P(Table2[1M Return vs Nifty])</f>
        <v>-1.372913178069415</v>
      </c>
      <c r="K699">
        <v>-29.346593175443399</v>
      </c>
      <c r="L699">
        <f>(Table2[[#This Row],[6M Return vs Nifty]]-AVERAGE(Table2[6M Return vs Nifty]))/_xlfn.STDEV.P(Table2[6M Return vs Nifty])</f>
        <v>-1.1631829914934149</v>
      </c>
      <c r="M699">
        <v>-7.7724749289499799</v>
      </c>
      <c r="N699">
        <f>(Table2[[#This Row],[1W Return vs Nifty]]-AVERAGE(Table2[1W Return vs Nifty]))/_xlfn.STDEV.P(Table2[1W Return vs Nifty])</f>
        <v>-0.70896818109708259</v>
      </c>
      <c r="O699">
        <v>149.61000000000001</v>
      </c>
      <c r="P699">
        <v>156.66900005605601</v>
      </c>
      <c r="Q699">
        <v>162.42695218533001</v>
      </c>
      <c r="R699">
        <v>35.0434987861019</v>
      </c>
      <c r="S699" s="1">
        <f>(Table2[[#This Row],[Close Price]]-Table2[[#This Row],[20D EMA]])/Table2[[#This Row],[20D EMA]]</f>
        <v>-7.1051400307466234E-2</v>
      </c>
      <c r="T699" s="1">
        <f>(Table2[[#This Row],[Close Price]]-Table2[[#This Row],[50D EMA]])/Table2[[#This Row],[50D EMA]]</f>
        <v>-0.11290682936462804</v>
      </c>
      <c r="U699" s="1">
        <f>(Table2[[#This Row],[Close Price]]-Table2[[#This Row],[200D EMA]])/Table2[[#This Row],[200D EMA]]</f>
        <v>-0.1443538271811991</v>
      </c>
      <c r="V699">
        <v>0.94691909885716596</v>
      </c>
      <c r="W699">
        <v>131.13</v>
      </c>
      <c r="X699">
        <v>140.69999999999999</v>
      </c>
      <c r="Y699">
        <v>131.13</v>
      </c>
      <c r="Z699">
        <v>145.4</v>
      </c>
      <c r="AA699">
        <v>131.13</v>
      </c>
      <c r="AB699">
        <v>164.34</v>
      </c>
      <c r="AC699" s="1">
        <f>(Table2[[#This Row],[Close Price]]/Table2[[#This Row],[Day Low]])-1</f>
        <v>5.9864256844352814E-2</v>
      </c>
      <c r="AD699" s="1">
        <f>(Table2[[#This Row],[Day High]]/Table2[[#This Row],[Close Price]])-1</f>
        <v>1.237588142178736E-2</v>
      </c>
      <c r="AE699" s="1">
        <f>(Table2[[#This Row],[Close Price]]/Table2[[#This Row],[Current Week Low]])-1</f>
        <v>5.9864256844352814E-2</v>
      </c>
      <c r="AF699" s="1">
        <f>(Table2[[#This Row],[Current Week High]]/Table2[[#This Row],[Close Price]])-1</f>
        <v>4.6193696934810902E-2</v>
      </c>
      <c r="AG699" s="1">
        <f>(Table2[[#This Row],[Close Price]]/Table2[[#This Row],[Current Month Low]])-1</f>
        <v>5.9864256844352814E-2</v>
      </c>
      <c r="AH699" s="1">
        <f>(Table2[[#This Row],[Current Month High]]/Table2[[#This Row],[Close Price]])-1</f>
        <v>0.18247229817239896</v>
      </c>
      <c r="AI699">
        <v>50.595321828431103</v>
      </c>
      <c r="AJ699">
        <v>5.9864256844352797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-0.16</v>
      </c>
      <c r="AM699" t="s">
        <v>3165</v>
      </c>
      <c r="AN699">
        <v>-6.6</v>
      </c>
      <c r="AO699" t="s">
        <v>3165</v>
      </c>
      <c r="AP699">
        <v>-3.5729428111167E-2</v>
      </c>
      <c r="AQ699">
        <f>(Table2[[#This Row],[Sharpe Ratio]]-AVERAGE(Table2[Sharpe Ratio]))/_xlfn.STDEV.P(Table2[Sharpe Ratio])</f>
        <v>-1.1333403435294729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613</v>
      </c>
      <c r="AT699">
        <f>_xlfn.RANK.AVG(Table2[[#This Row],[6M Return vs Nifty Z-Score]],Table2[6M Return vs Nifty Z-Score])</f>
        <v>674</v>
      </c>
      <c r="AU699">
        <f>_xlfn.RANK.AVG(Table2[[#This Row],[Sharpe Ratio Z-Score]],Table2[Sharpe Ratio Z-Score])</f>
        <v>634</v>
      </c>
      <c r="AV699">
        <f>(Table2[[#This Row],[Rank 1Y]]+Table2[[#This Row],[Rank 6M]]+Table2[[#This Row],[Rank Sharpe]])/3</f>
        <v>640.33333333333337</v>
      </c>
    </row>
    <row r="700" spans="1:48" x14ac:dyDescent="0.3">
      <c r="A700" t="s">
        <v>1309</v>
      </c>
      <c r="B700" t="s">
        <v>1310</v>
      </c>
      <c r="C700" t="s">
        <v>3123</v>
      </c>
      <c r="D700" t="s">
        <v>48</v>
      </c>
      <c r="E700">
        <v>8526.0791487749993</v>
      </c>
      <c r="F700">
        <v>332.35</v>
      </c>
      <c r="G700">
        <v>-29.3509687681419</v>
      </c>
      <c r="H700">
        <f>(Table2[[#This Row],[1Y Return vs Nifty]]-AVERAGE(Table2[1Y Return vs Nifty]))/_xlfn.STDEV.P(Table2[1Y Return vs Nifty])</f>
        <v>-0.90819395662890656</v>
      </c>
      <c r="I700">
        <v>-15.945639597377401</v>
      </c>
      <c r="J700">
        <f>(Table2[[#This Row],[1M Return vs Nifty]]-AVERAGE(Table2[1M Return vs Nifty]))/_xlfn.STDEV.P(Table2[1M Return vs Nifty])</f>
        <v>-1.6534815401891556</v>
      </c>
      <c r="K700">
        <v>-33.225274359397197</v>
      </c>
      <c r="L700">
        <f>(Table2[[#This Row],[6M Return vs Nifty]]-AVERAGE(Table2[6M Return vs Nifty]))/_xlfn.STDEV.P(Table2[6M Return vs Nifty])</f>
        <v>-1.296674840874579</v>
      </c>
      <c r="M700">
        <v>-24.367861896698201</v>
      </c>
      <c r="N700">
        <f>(Table2[[#This Row],[1W Return vs Nifty]]-AVERAGE(Table2[1W Return vs Nifty]))/_xlfn.STDEV.P(Table2[1W Return vs Nifty])</f>
        <v>-3.976990958534349</v>
      </c>
      <c r="O700">
        <v>420.13</v>
      </c>
      <c r="P700">
        <v>440.97001813176303</v>
      </c>
      <c r="Q700">
        <v>438.67064134630101</v>
      </c>
      <c r="R700">
        <v>16.4361612489561</v>
      </c>
      <c r="S700" s="1">
        <f>(Table2[[#This Row],[Close Price]]-Table2[[#This Row],[20D EMA]])/Table2[[#This Row],[20D EMA]]</f>
        <v>-0.20893532954085633</v>
      </c>
      <c r="T700" s="1">
        <f>(Table2[[#This Row],[Close Price]]-Table2[[#This Row],[50D EMA]])/Table2[[#This Row],[50D EMA]]</f>
        <v>-0.24632064236917589</v>
      </c>
      <c r="U700" s="1">
        <f>(Table2[[#This Row],[Close Price]]-Table2[[#This Row],[200D EMA]])/Table2[[#This Row],[200D EMA]]</f>
        <v>-0.24237008663264514</v>
      </c>
      <c r="V700">
        <v>3.1319743950785202</v>
      </c>
      <c r="W700">
        <v>322</v>
      </c>
      <c r="X700">
        <v>345.6</v>
      </c>
      <c r="Y700">
        <v>299</v>
      </c>
      <c r="Z700">
        <v>435</v>
      </c>
      <c r="AA700">
        <v>299</v>
      </c>
      <c r="AB700">
        <v>469.65</v>
      </c>
      <c r="AC700" s="1">
        <f>(Table2[[#This Row],[Close Price]]/Table2[[#This Row],[Day Low]])-1</f>
        <v>3.2142857142857251E-2</v>
      </c>
      <c r="AD700" s="1">
        <f>(Table2[[#This Row],[Day High]]/Table2[[#This Row],[Close Price]])-1</f>
        <v>3.9867609447871155E-2</v>
      </c>
      <c r="AE700" s="1">
        <f>(Table2[[#This Row],[Close Price]]/Table2[[#This Row],[Current Week Low]])-1</f>
        <v>0.11153846153846159</v>
      </c>
      <c r="AF700" s="1">
        <f>(Table2[[#This Row],[Current Week High]]/Table2[[#This Row],[Close Price]])-1</f>
        <v>0.30886114036407397</v>
      </c>
      <c r="AG700" s="1">
        <f>(Table2[[#This Row],[Close Price]]/Table2[[#This Row],[Current Month Low]])-1</f>
        <v>0.11153846153846159</v>
      </c>
      <c r="AH700" s="1">
        <f>(Table2[[#This Row],[Current Month High]]/Table2[[#This Row],[Close Price]])-1</f>
        <v>0.41311870016548813</v>
      </c>
      <c r="AI700">
        <v>72.950203099142399</v>
      </c>
      <c r="AJ700">
        <v>11.1538461538461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-0.27</v>
      </c>
      <c r="AM700" t="s">
        <v>3165</v>
      </c>
      <c r="AN700">
        <v>-20.43</v>
      </c>
      <c r="AO700" t="s">
        <v>3165</v>
      </c>
      <c r="AP700">
        <v>-1.3284760723061E-2</v>
      </c>
      <c r="AQ700">
        <f>(Table2[[#This Row],[Sharpe Ratio]]-AVERAGE(Table2[Sharpe Ratio]))/_xlfn.STDEV.P(Table2[Sharpe Ratio])</f>
        <v>-0.86926635913305639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632</v>
      </c>
      <c r="AT700">
        <f>_xlfn.RANK.AVG(Table2[[#This Row],[6M Return vs Nifty Z-Score]],Table2[6M Return vs Nifty Z-Score])</f>
        <v>700</v>
      </c>
      <c r="AU700">
        <f>_xlfn.RANK.AVG(Table2[[#This Row],[Sharpe Ratio Z-Score]],Table2[Sharpe Ratio Z-Score])</f>
        <v>590</v>
      </c>
      <c r="AV700">
        <f>(Table2[[#This Row],[Rank 1Y]]+Table2[[#This Row],[Rank 6M]]+Table2[[#This Row],[Rank Sharpe]])/3</f>
        <v>640.66666666666663</v>
      </c>
    </row>
    <row r="701" spans="1:48" x14ac:dyDescent="0.3">
      <c r="A701" t="s">
        <v>2284</v>
      </c>
      <c r="B701" t="s">
        <v>2285</v>
      </c>
      <c r="C701" t="s">
        <v>3130</v>
      </c>
      <c r="D701" t="s">
        <v>445</v>
      </c>
      <c r="E701">
        <v>2345.8956404</v>
      </c>
      <c r="F701">
        <v>442</v>
      </c>
      <c r="G701">
        <v>-38.849854490291598</v>
      </c>
      <c r="H701">
        <f>(Table2[[#This Row],[1Y Return vs Nifty]]-AVERAGE(Table2[1Y Return vs Nifty]))/_xlfn.STDEV.P(Table2[1Y Return vs Nifty])</f>
        <v>-1.0707943484487603</v>
      </c>
      <c r="I701">
        <v>-3.5600133249430401</v>
      </c>
      <c r="J701">
        <f>(Table2[[#This Row],[1M Return vs Nifty]]-AVERAGE(Table2[1M Return vs Nifty]))/_xlfn.STDEV.P(Table2[1M Return vs Nifty])</f>
        <v>-0.22875919756745153</v>
      </c>
      <c r="K701">
        <v>-25.164743469637699</v>
      </c>
      <c r="L701">
        <f>(Table2[[#This Row],[6M Return vs Nifty]]-AVERAGE(Table2[6M Return vs Nifty]))/_xlfn.STDEV.P(Table2[6M Return vs Nifty])</f>
        <v>-1.0192570474453335</v>
      </c>
      <c r="M701">
        <v>-0.55170519967449405</v>
      </c>
      <c r="N701">
        <f>(Table2[[#This Row],[1W Return vs Nifty]]-AVERAGE(Table2[1W Return vs Nifty]))/_xlfn.STDEV.P(Table2[1W Return vs Nifty])</f>
        <v>0.71297154177662303</v>
      </c>
      <c r="O701">
        <v>460.7</v>
      </c>
      <c r="P701">
        <v>468.49027448344401</v>
      </c>
      <c r="Q701">
        <v>487.52493378966699</v>
      </c>
      <c r="R701">
        <v>23.468413967371401</v>
      </c>
      <c r="S701" s="1">
        <f>(Table2[[#This Row],[Close Price]]-Table2[[#This Row],[20D EMA]])/Table2[[#This Row],[20D EMA]]</f>
        <v>-4.0590405904059018E-2</v>
      </c>
      <c r="T701" s="1">
        <f>(Table2[[#This Row],[Close Price]]-Table2[[#This Row],[50D EMA]])/Table2[[#This Row],[50D EMA]]</f>
        <v>-5.654391547968015E-2</v>
      </c>
      <c r="U701" s="1">
        <f>(Table2[[#This Row],[Close Price]]-Table2[[#This Row],[200D EMA]])/Table2[[#This Row],[200D EMA]]</f>
        <v>-9.3379703548265747E-2</v>
      </c>
      <c r="V701">
        <v>0.300004290691401</v>
      </c>
      <c r="W701">
        <v>434.55</v>
      </c>
      <c r="X701">
        <v>452.45</v>
      </c>
      <c r="Y701">
        <v>434.55</v>
      </c>
      <c r="Z701">
        <v>466.4</v>
      </c>
      <c r="AA701">
        <v>434.55</v>
      </c>
      <c r="AB701">
        <v>470</v>
      </c>
      <c r="AC701" s="1">
        <f>(Table2[[#This Row],[Close Price]]/Table2[[#This Row],[Day Low]])-1</f>
        <v>1.7144172132090629E-2</v>
      </c>
      <c r="AD701" s="1">
        <f>(Table2[[#This Row],[Day High]]/Table2[[#This Row],[Close Price]])-1</f>
        <v>2.36425339366515E-2</v>
      </c>
      <c r="AE701" s="1">
        <f>(Table2[[#This Row],[Close Price]]/Table2[[#This Row],[Current Week Low]])-1</f>
        <v>1.7144172132090629E-2</v>
      </c>
      <c r="AF701" s="1">
        <f>(Table2[[#This Row],[Current Week High]]/Table2[[#This Row],[Close Price]])-1</f>
        <v>5.5203619909502288E-2</v>
      </c>
      <c r="AG701" s="1">
        <f>(Table2[[#This Row],[Close Price]]/Table2[[#This Row],[Current Month Low]])-1</f>
        <v>1.7144172132090629E-2</v>
      </c>
      <c r="AH701" s="1">
        <f>(Table2[[#This Row],[Current Month High]]/Table2[[#This Row],[Close Price]])-1</f>
        <v>6.3348416289592757E-2</v>
      </c>
      <c r="AI701">
        <v>31.6742081447963</v>
      </c>
      <c r="AJ701">
        <v>2.0549526668205802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</v>
      </c>
      <c r="AM701" t="s">
        <v>3167</v>
      </c>
      <c r="AN701">
        <v>-1.26</v>
      </c>
      <c r="AO701" t="s">
        <v>3165</v>
      </c>
      <c r="AP701">
        <v>-1.6733692070799999E-2</v>
      </c>
      <c r="AQ701">
        <f>(Table2[[#This Row],[Sharpe Ratio]]-AVERAGE(Table2[Sharpe Ratio]))/_xlfn.STDEV.P(Table2[Sharpe Ratio])</f>
        <v>-0.909844953021678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674</v>
      </c>
      <c r="AT701">
        <f>_xlfn.RANK.AVG(Table2[[#This Row],[6M Return vs Nifty Z-Score]],Table2[6M Return vs Nifty Z-Score])</f>
        <v>647</v>
      </c>
      <c r="AU701">
        <f>_xlfn.RANK.AVG(Table2[[#This Row],[Sharpe Ratio Z-Score]],Table2[Sharpe Ratio Z-Score])</f>
        <v>604</v>
      </c>
      <c r="AV701">
        <f>(Table2[[#This Row],[Rank 1Y]]+Table2[[#This Row],[Rank 6M]]+Table2[[#This Row],[Rank Sharpe]])/3</f>
        <v>641.66666666666663</v>
      </c>
    </row>
    <row r="702" spans="1:48" x14ac:dyDescent="0.3">
      <c r="A702" t="s">
        <v>2046</v>
      </c>
      <c r="B702" t="s">
        <v>2047</v>
      </c>
      <c r="C702" t="s">
        <v>3132</v>
      </c>
      <c r="D702" t="s">
        <v>1499</v>
      </c>
      <c r="E702">
        <v>3112.5712315279902</v>
      </c>
      <c r="F702">
        <v>116.24</v>
      </c>
      <c r="G702">
        <v>-37.313257753694899</v>
      </c>
      <c r="H702">
        <f>(Table2[[#This Row],[1Y Return vs Nifty]]-AVERAGE(Table2[1Y Return vs Nifty]))/_xlfn.STDEV.P(Table2[1Y Return vs Nifty])</f>
        <v>-1.0444911336561955</v>
      </c>
      <c r="I702">
        <v>-6.4898034044319504</v>
      </c>
      <c r="J702">
        <f>(Table2[[#This Row],[1M Return vs Nifty]]-AVERAGE(Table2[1M Return vs Nifty]))/_xlfn.STDEV.P(Table2[1M Return vs Nifty])</f>
        <v>-0.56577383805674941</v>
      </c>
      <c r="K702">
        <v>-14.662155034333599</v>
      </c>
      <c r="L702">
        <f>(Table2[[#This Row],[6M Return vs Nifty]]-AVERAGE(Table2[6M Return vs Nifty]))/_xlfn.STDEV.P(Table2[6M Return vs Nifty])</f>
        <v>-0.6577914133741134</v>
      </c>
      <c r="M702">
        <v>-3.0934050254547101</v>
      </c>
      <c r="N702">
        <f>(Table2[[#This Row],[1W Return vs Nifty]]-AVERAGE(Table2[1W Return vs Nifty]))/_xlfn.STDEV.P(Table2[1W Return vs Nifty])</f>
        <v>0.21245094890338917</v>
      </c>
      <c r="O702">
        <v>123.21</v>
      </c>
      <c r="P702">
        <v>126.79875279846</v>
      </c>
      <c r="Q702">
        <v>134.80417611694199</v>
      </c>
      <c r="R702">
        <v>22.4676657165144</v>
      </c>
      <c r="S702" s="1">
        <f>(Table2[[#This Row],[Close Price]]-Table2[[#This Row],[20D EMA]])/Table2[[#This Row],[20D EMA]]</f>
        <v>-5.6570083597110618E-2</v>
      </c>
      <c r="T702" s="1">
        <f>(Table2[[#This Row],[Close Price]]-Table2[[#This Row],[50D EMA]])/Table2[[#This Row],[50D EMA]]</f>
        <v>-8.3271740182197157E-2</v>
      </c>
      <c r="U702" s="1">
        <f>(Table2[[#This Row],[Close Price]]-Table2[[#This Row],[200D EMA]])/Table2[[#This Row],[200D EMA]]</f>
        <v>-0.13771217370029887</v>
      </c>
      <c r="V702">
        <v>0.36808026139255701</v>
      </c>
      <c r="W702">
        <v>113.51</v>
      </c>
      <c r="X702">
        <v>119.24</v>
      </c>
      <c r="Y702">
        <v>113.51</v>
      </c>
      <c r="Z702">
        <v>122.59</v>
      </c>
      <c r="AA702">
        <v>113.51</v>
      </c>
      <c r="AB702">
        <v>131.6</v>
      </c>
      <c r="AC702" s="1">
        <f>(Table2[[#This Row],[Close Price]]/Table2[[#This Row],[Day Low]])-1</f>
        <v>2.4050744427803528E-2</v>
      </c>
      <c r="AD702" s="1">
        <f>(Table2[[#This Row],[Day High]]/Table2[[#This Row],[Close Price]])-1</f>
        <v>2.580867171369583E-2</v>
      </c>
      <c r="AE702" s="1">
        <f>(Table2[[#This Row],[Close Price]]/Table2[[#This Row],[Current Week Low]])-1</f>
        <v>2.4050744427803528E-2</v>
      </c>
      <c r="AF702" s="1">
        <f>(Table2[[#This Row],[Current Week High]]/Table2[[#This Row],[Close Price]])-1</f>
        <v>5.4628355127322781E-2</v>
      </c>
      <c r="AG702" s="1">
        <f>(Table2[[#This Row],[Close Price]]/Table2[[#This Row],[Current Month Low]])-1</f>
        <v>2.4050744427803528E-2</v>
      </c>
      <c r="AH702" s="1">
        <f>(Table2[[#This Row],[Current Month High]]/Table2[[#This Row],[Close Price]])-1</f>
        <v>0.13214039917412257</v>
      </c>
      <c r="AI702">
        <v>37.474191328286302</v>
      </c>
      <c r="AJ702">
        <v>11.287697462900899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-0.12</v>
      </c>
      <c r="AM702" t="s">
        <v>3165</v>
      </c>
      <c r="AN702">
        <v>-3.25</v>
      </c>
      <c r="AO702" t="s">
        <v>3165</v>
      </c>
      <c r="AP702">
        <v>-0.103809201641689</v>
      </c>
      <c r="AQ702">
        <f>(Table2[[#This Row],[Sharpe Ratio]]-AVERAGE(Table2[Sharpe Ratio]))/_xlfn.STDEV.P(Table2[Sharpe Ratio])</f>
        <v>-1.9343367112697092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670</v>
      </c>
      <c r="AT702">
        <f>_xlfn.RANK.AVG(Table2[[#This Row],[6M Return vs Nifty Z-Score]],Table2[6M Return vs Nifty Z-Score])</f>
        <v>538</v>
      </c>
      <c r="AU702">
        <f>_xlfn.RANK.AVG(Table2[[#This Row],[Sharpe Ratio Z-Score]],Table2[Sharpe Ratio Z-Score])</f>
        <v>718</v>
      </c>
      <c r="AV702">
        <f>(Table2[[#This Row],[Rank 1Y]]+Table2[[#This Row],[Rank 6M]]+Table2[[#This Row],[Rank Sharpe]])/3</f>
        <v>642</v>
      </c>
    </row>
    <row r="703" spans="1:48" x14ac:dyDescent="0.3">
      <c r="A703" t="s">
        <v>353</v>
      </c>
      <c r="B703" t="s">
        <v>354</v>
      </c>
      <c r="C703" t="s">
        <v>3120</v>
      </c>
      <c r="D703" t="s">
        <v>355</v>
      </c>
      <c r="E703">
        <v>67149.992166659998</v>
      </c>
      <c r="F703">
        <v>705.9</v>
      </c>
      <c r="G703">
        <v>-35.633017127112801</v>
      </c>
      <c r="H703">
        <f>(Table2[[#This Row],[1Y Return vs Nifty]]-AVERAGE(Table2[1Y Return vs Nifty]))/_xlfn.STDEV.P(Table2[1Y Return vs Nifty])</f>
        <v>-1.0157290459518644</v>
      </c>
      <c r="I703">
        <v>-4.9264186807892898</v>
      </c>
      <c r="J703">
        <f>(Table2[[#This Row],[1M Return vs Nifty]]-AVERAGE(Table2[1M Return vs Nifty]))/_xlfn.STDEV.P(Table2[1M Return vs Nifty])</f>
        <v>-0.38593721963362876</v>
      </c>
      <c r="K703">
        <v>-14.8209642816957</v>
      </c>
      <c r="L703">
        <f>(Table2[[#This Row],[6M Return vs Nifty]]-AVERAGE(Table2[6M Return vs Nifty]))/_xlfn.STDEV.P(Table2[6M Return vs Nifty])</f>
        <v>-0.66325712172284323</v>
      </c>
      <c r="M703">
        <v>-2.55209620460167</v>
      </c>
      <c r="N703">
        <f>(Table2[[#This Row],[1W Return vs Nifty]]-AVERAGE(Table2[1W Return vs Nifty]))/_xlfn.STDEV.P(Table2[1W Return vs Nifty])</f>
        <v>0.31904741210207016</v>
      </c>
      <c r="O703">
        <v>739.39</v>
      </c>
      <c r="P703">
        <v>745.34474529624401</v>
      </c>
      <c r="Q703">
        <v>743.29412459057096</v>
      </c>
      <c r="R703">
        <v>19.4232625285448</v>
      </c>
      <c r="S703" s="1">
        <f>(Table2[[#This Row],[Close Price]]-Table2[[#This Row],[20D EMA]])/Table2[[#This Row],[20D EMA]]</f>
        <v>-4.5294093780007857E-2</v>
      </c>
      <c r="T703" s="1">
        <f>(Table2[[#This Row],[Close Price]]-Table2[[#This Row],[50D EMA]])/Table2[[#This Row],[50D EMA]]</f>
        <v>-5.2921477672142662E-2</v>
      </c>
      <c r="U703" s="1">
        <f>(Table2[[#This Row],[Close Price]]-Table2[[#This Row],[200D EMA]])/Table2[[#This Row],[200D EMA]]</f>
        <v>-5.0308650846888917E-2</v>
      </c>
      <c r="V703">
        <v>0.54283462983505004</v>
      </c>
      <c r="W703">
        <v>701.3</v>
      </c>
      <c r="X703">
        <v>713</v>
      </c>
      <c r="Y703">
        <v>701.3</v>
      </c>
      <c r="Z703">
        <v>741.1</v>
      </c>
      <c r="AA703">
        <v>701.3</v>
      </c>
      <c r="AB703">
        <v>780</v>
      </c>
      <c r="AC703" s="1">
        <f>(Table2[[#This Row],[Close Price]]/Table2[[#This Row],[Day Low]])-1</f>
        <v>6.5592471125053287E-3</v>
      </c>
      <c r="AD703" s="1">
        <f>(Table2[[#This Row],[Day High]]/Table2[[#This Row],[Close Price]])-1</f>
        <v>1.0058081881286318E-2</v>
      </c>
      <c r="AE703" s="1">
        <f>(Table2[[#This Row],[Close Price]]/Table2[[#This Row],[Current Week Low]])-1</f>
        <v>6.5592471125053287E-3</v>
      </c>
      <c r="AF703" s="1">
        <f>(Table2[[#This Row],[Current Week High]]/Table2[[#This Row],[Close Price]])-1</f>
        <v>4.9865420031165897E-2</v>
      </c>
      <c r="AG703" s="1">
        <f>(Table2[[#This Row],[Close Price]]/Table2[[#This Row],[Current Month Low]])-1</f>
        <v>6.5592471125053287E-3</v>
      </c>
      <c r="AH703" s="1">
        <f>(Table2[[#This Row],[Current Month High]]/Table2[[#This Row],[Close Price]])-1</f>
        <v>0.1049723756906078</v>
      </c>
      <c r="AI703">
        <v>15.795438447372099</v>
      </c>
      <c r="AJ703">
        <v>8.9435913264912301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-0.04</v>
      </c>
      <c r="AM703" t="s">
        <v>3165</v>
      </c>
      <c r="AN703">
        <v>-3.43</v>
      </c>
      <c r="AO703" t="s">
        <v>3165</v>
      </c>
      <c r="AP703">
        <v>-0.13431410627079199</v>
      </c>
      <c r="AQ703">
        <f>(Table2[[#This Row],[Sharpe Ratio]]-AVERAGE(Table2[Sharpe Ratio]))/_xlfn.STDEV.P(Table2[Sharpe Ratio])</f>
        <v>-2.2932438659067502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657</v>
      </c>
      <c r="AT703">
        <f>_xlfn.RANK.AVG(Table2[[#This Row],[6M Return vs Nifty Z-Score]],Table2[6M Return vs Nifty Z-Score])</f>
        <v>539</v>
      </c>
      <c r="AU703">
        <f>_xlfn.RANK.AVG(Table2[[#This Row],[Sharpe Ratio Z-Score]],Table2[Sharpe Ratio Z-Score])</f>
        <v>731</v>
      </c>
      <c r="AV703">
        <f>(Table2[[#This Row],[Rank 1Y]]+Table2[[#This Row],[Rank 6M]]+Table2[[#This Row],[Rank Sharpe]])/3</f>
        <v>642.33333333333337</v>
      </c>
    </row>
    <row r="704" spans="1:48" x14ac:dyDescent="0.3">
      <c r="A704" t="s">
        <v>1645</v>
      </c>
      <c r="B704" t="s">
        <v>1646</v>
      </c>
      <c r="C704" t="s">
        <v>3132</v>
      </c>
      <c r="D704" t="s">
        <v>883</v>
      </c>
      <c r="E704">
        <v>5335.6143007979999</v>
      </c>
      <c r="F704">
        <v>30.11</v>
      </c>
      <c r="G704">
        <v>-49.523514163951297</v>
      </c>
      <c r="H704">
        <f>(Table2[[#This Row],[1Y Return vs Nifty]]-AVERAGE(Table2[1Y Return vs Nifty]))/_xlfn.STDEV.P(Table2[1Y Return vs Nifty])</f>
        <v>-1.2535043310567067</v>
      </c>
      <c r="I704">
        <v>-21.506790070378301</v>
      </c>
      <c r="J704">
        <f>(Table2[[#This Row],[1M Return vs Nifty]]-AVERAGE(Table2[1M Return vs Nifty]))/_xlfn.STDEV.P(Table2[1M Return vs Nifty])</f>
        <v>-2.2931823639738522</v>
      </c>
      <c r="K704">
        <v>-45.383093955612999</v>
      </c>
      <c r="L704">
        <f>(Table2[[#This Row],[6M Return vs Nifty]]-AVERAGE(Table2[6M Return vs Nifty]))/_xlfn.STDEV.P(Table2[6M Return vs Nifty])</f>
        <v>-1.715108258154574</v>
      </c>
      <c r="M704">
        <v>-6.4240410634740002</v>
      </c>
      <c r="N704">
        <f>(Table2[[#This Row],[1W Return vs Nifty]]-AVERAGE(Table2[1W Return vs Nifty]))/_xlfn.STDEV.P(Table2[1W Return vs Nifty])</f>
        <v>-0.4434297760687837</v>
      </c>
      <c r="O704">
        <v>33.61</v>
      </c>
      <c r="P704">
        <v>36.518670211438902</v>
      </c>
      <c r="Q704">
        <v>40.819771979841398</v>
      </c>
      <c r="R704">
        <v>18.3398747307074</v>
      </c>
      <c r="S704" s="1">
        <f>(Table2[[#This Row],[Close Price]]-Table2[[#This Row],[20D EMA]])/Table2[[#This Row],[20D EMA]]</f>
        <v>-0.10413567390657542</v>
      </c>
      <c r="T704" s="1">
        <f>(Table2[[#This Row],[Close Price]]-Table2[[#This Row],[50D EMA]])/Table2[[#This Row],[50D EMA]]</f>
        <v>-0.17549024031634883</v>
      </c>
      <c r="U704" s="1">
        <f>(Table2[[#This Row],[Close Price]]-Table2[[#This Row],[200D EMA]])/Table2[[#This Row],[200D EMA]]</f>
        <v>-0.26236726616528766</v>
      </c>
      <c r="V704">
        <v>0.57715882762158499</v>
      </c>
      <c r="W704">
        <v>28.41</v>
      </c>
      <c r="X704">
        <v>30.49</v>
      </c>
      <c r="Y704">
        <v>28.41</v>
      </c>
      <c r="Z704">
        <v>32.85</v>
      </c>
      <c r="AA704">
        <v>28.41</v>
      </c>
      <c r="AB704">
        <v>34.75</v>
      </c>
      <c r="AC704" s="1">
        <f>(Table2[[#This Row],[Close Price]]/Table2[[#This Row],[Day Low]])-1</f>
        <v>5.9838085181274092E-2</v>
      </c>
      <c r="AD704" s="1">
        <f>(Table2[[#This Row],[Day High]]/Table2[[#This Row],[Close Price]])-1</f>
        <v>1.2620391896379868E-2</v>
      </c>
      <c r="AE704" s="1">
        <f>(Table2[[#This Row],[Close Price]]/Table2[[#This Row],[Current Week Low]])-1</f>
        <v>5.9838085181274092E-2</v>
      </c>
      <c r="AF704" s="1">
        <f>(Table2[[#This Row],[Current Week High]]/Table2[[#This Row],[Close Price]])-1</f>
        <v>9.0999667884423818E-2</v>
      </c>
      <c r="AG704" s="1">
        <f>(Table2[[#This Row],[Close Price]]/Table2[[#This Row],[Current Month Low]])-1</f>
        <v>5.9838085181274092E-2</v>
      </c>
      <c r="AH704" s="1">
        <f>(Table2[[#This Row],[Current Month High]]/Table2[[#This Row],[Close Price]])-1</f>
        <v>0.1541016273663236</v>
      </c>
      <c r="AI704">
        <v>79.342411159083298</v>
      </c>
      <c r="AJ704">
        <v>5.9838085181274003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-0.27</v>
      </c>
      <c r="AM704" t="s">
        <v>3165</v>
      </c>
      <c r="AN704">
        <v>-6.17</v>
      </c>
      <c r="AO704" t="s">
        <v>3165</v>
      </c>
      <c r="AP704">
        <v>3.4136523202899999E-3</v>
      </c>
      <c r="AQ704">
        <f>(Table2[[#This Row],[Sharpe Ratio]]-AVERAGE(Table2[Sharpe Ratio]))/_xlfn.STDEV.P(Table2[Sharpe Ratio])</f>
        <v>-0.67280025031508583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706</v>
      </c>
      <c r="AT704">
        <f>_xlfn.RANK.AVG(Table2[[#This Row],[6M Return vs Nifty Z-Score]],Table2[6M Return vs Nifty Z-Score])</f>
        <v>726</v>
      </c>
      <c r="AU704">
        <f>_xlfn.RANK.AVG(Table2[[#This Row],[Sharpe Ratio Z-Score]],Table2[Sharpe Ratio Z-Score])</f>
        <v>497</v>
      </c>
      <c r="AV704">
        <f>(Table2[[#This Row],[Rank 1Y]]+Table2[[#This Row],[Rank 6M]]+Table2[[#This Row],[Rank Sharpe]])/3</f>
        <v>643</v>
      </c>
    </row>
    <row r="705" spans="1:48" x14ac:dyDescent="0.3">
      <c r="A705" t="s">
        <v>1706</v>
      </c>
      <c r="B705" t="s">
        <v>1707</v>
      </c>
      <c r="C705" t="s">
        <v>3132</v>
      </c>
      <c r="D705" t="s">
        <v>518</v>
      </c>
      <c r="E705">
        <v>4805.6401516759997</v>
      </c>
      <c r="F705">
        <v>96.46</v>
      </c>
      <c r="G705">
        <v>-42.520872836124497</v>
      </c>
      <c r="H705">
        <f>(Table2[[#This Row],[1Y Return vs Nifty]]-AVERAGE(Table2[1Y Return vs Nifty]))/_xlfn.STDEV.P(Table2[1Y Return vs Nifty])</f>
        <v>-1.1336342476611929</v>
      </c>
      <c r="I705">
        <v>-5.1932502883044496</v>
      </c>
      <c r="J705">
        <f>(Table2[[#This Row],[1M Return vs Nifty]]-AVERAGE(Table2[1M Return vs Nifty]))/_xlfn.STDEV.P(Table2[1M Return vs Nifty])</f>
        <v>-0.41663094028872438</v>
      </c>
      <c r="K705">
        <v>-13.7381646694712</v>
      </c>
      <c r="L705">
        <f>(Table2[[#This Row],[6M Return vs Nifty]]-AVERAGE(Table2[6M Return vs Nifty]))/_xlfn.STDEV.P(Table2[6M Return vs Nifty])</f>
        <v>-0.62599060872790002</v>
      </c>
      <c r="M705">
        <v>-6.5099187263653198</v>
      </c>
      <c r="N705">
        <f>(Table2[[#This Row],[1W Return vs Nifty]]-AVERAGE(Table2[1W Return vs Nifty]))/_xlfn.STDEV.P(Table2[1W Return vs Nifty])</f>
        <v>-0.46034111166748548</v>
      </c>
      <c r="O705">
        <v>104.33</v>
      </c>
      <c r="P705">
        <v>106.492693198716</v>
      </c>
      <c r="Q705">
        <v>108.132932919738</v>
      </c>
      <c r="R705">
        <v>13.178664976582899</v>
      </c>
      <c r="S705" s="1">
        <f>(Table2[[#This Row],[Close Price]]-Table2[[#This Row],[20D EMA]])/Table2[[#This Row],[20D EMA]]</f>
        <v>-7.5433719927154266E-2</v>
      </c>
      <c r="T705" s="1">
        <f>(Table2[[#This Row],[Close Price]]-Table2[[#This Row],[50D EMA]])/Table2[[#This Row],[50D EMA]]</f>
        <v>-9.4210155620676611E-2</v>
      </c>
      <c r="U705" s="1">
        <f>(Table2[[#This Row],[Close Price]]-Table2[[#This Row],[200D EMA]])/Table2[[#This Row],[200D EMA]]</f>
        <v>-0.10794984103873584</v>
      </c>
      <c r="V705">
        <v>0.43857472783908402</v>
      </c>
      <c r="W705">
        <v>94.59</v>
      </c>
      <c r="X705">
        <v>99.03</v>
      </c>
      <c r="Y705">
        <v>94.59</v>
      </c>
      <c r="Z705">
        <v>103.94</v>
      </c>
      <c r="AA705">
        <v>94.59</v>
      </c>
      <c r="AB705">
        <v>114.1</v>
      </c>
      <c r="AC705" s="1">
        <f>(Table2[[#This Row],[Close Price]]/Table2[[#This Row],[Day Low]])-1</f>
        <v>1.9769531662966466E-2</v>
      </c>
      <c r="AD705" s="1">
        <f>(Table2[[#This Row],[Day High]]/Table2[[#This Row],[Close Price]])-1</f>
        <v>2.6643168152602259E-2</v>
      </c>
      <c r="AE705" s="1">
        <f>(Table2[[#This Row],[Close Price]]/Table2[[#This Row],[Current Week Low]])-1</f>
        <v>1.9769531662966466E-2</v>
      </c>
      <c r="AF705" s="1">
        <f>(Table2[[#This Row],[Current Week High]]/Table2[[#This Row],[Close Price]])-1</f>
        <v>7.7545096413021097E-2</v>
      </c>
      <c r="AG705" s="1">
        <f>(Table2[[#This Row],[Close Price]]/Table2[[#This Row],[Current Month Low]])-1</f>
        <v>1.9769531662966466E-2</v>
      </c>
      <c r="AH705" s="1">
        <f>(Table2[[#This Row],[Current Month High]]/Table2[[#This Row],[Close Price]])-1</f>
        <v>0.18287373004354146</v>
      </c>
      <c r="AI705">
        <v>38.606676342525297</v>
      </c>
      <c r="AJ705">
        <v>5.4207650273223997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-0.14000000000000001</v>
      </c>
      <c r="AM705" t="s">
        <v>3165</v>
      </c>
      <c r="AN705">
        <v>-9.01</v>
      </c>
      <c r="AO705" t="s">
        <v>3165</v>
      </c>
      <c r="AP705">
        <v>-9.7402902271021996E-2</v>
      </c>
      <c r="AQ705">
        <f>(Table2[[#This Row],[Sharpe Ratio]]-AVERAGE(Table2[Sharpe Ratio]))/_xlfn.STDEV.P(Table2[Sharpe Ratio])</f>
        <v>-1.8589630391722209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689</v>
      </c>
      <c r="AT705">
        <f>_xlfn.RANK.AVG(Table2[[#This Row],[6M Return vs Nifty Z-Score]],Table2[6M Return vs Nifty Z-Score])</f>
        <v>531</v>
      </c>
      <c r="AU705">
        <f>_xlfn.RANK.AVG(Table2[[#This Row],[Sharpe Ratio Z-Score]],Table2[Sharpe Ratio Z-Score])</f>
        <v>714</v>
      </c>
      <c r="AV705">
        <f>(Table2[[#This Row],[Rank 1Y]]+Table2[[#This Row],[Rank 6M]]+Table2[[#This Row],[Rank Sharpe]])/3</f>
        <v>644.66666666666663</v>
      </c>
    </row>
    <row r="706" spans="1:48" x14ac:dyDescent="0.3">
      <c r="A706" t="s">
        <v>1058</v>
      </c>
      <c r="B706" t="s">
        <v>1059</v>
      </c>
      <c r="C706" t="s">
        <v>3120</v>
      </c>
      <c r="D706" t="s">
        <v>54</v>
      </c>
      <c r="E706">
        <v>12412.965300784999</v>
      </c>
      <c r="F706">
        <v>146.65</v>
      </c>
      <c r="G706">
        <v>-17.978178891141098</v>
      </c>
      <c r="H706">
        <f>(Table2[[#This Row],[1Y Return vs Nifty]]-AVERAGE(Table2[1Y Return vs Nifty]))/_xlfn.STDEV.P(Table2[1Y Return vs Nifty])</f>
        <v>-0.71351637610247198</v>
      </c>
      <c r="I706">
        <v>-26.293878589550999</v>
      </c>
      <c r="J706">
        <f>(Table2[[#This Row],[1M Return vs Nifty]]-AVERAGE(Table2[1M Return vs Nifty]))/_xlfn.STDEV.P(Table2[1M Return vs Nifty])</f>
        <v>-2.8438426066902411</v>
      </c>
      <c r="K706">
        <v>-32.160329356373502</v>
      </c>
      <c r="L706">
        <f>(Table2[[#This Row],[6M Return vs Nifty]]-AVERAGE(Table2[6M Return vs Nifty]))/_xlfn.STDEV.P(Table2[6M Return vs Nifty])</f>
        <v>-1.2600228266458797</v>
      </c>
      <c r="M706">
        <v>-21.624828581900498</v>
      </c>
      <c r="N706">
        <f>(Table2[[#This Row],[1W Return vs Nifty]]-AVERAGE(Table2[1W Return vs Nifty]))/_xlfn.STDEV.P(Table2[1W Return vs Nifty])</f>
        <v>-3.4368230570898382</v>
      </c>
      <c r="O706">
        <v>176.42</v>
      </c>
      <c r="P706">
        <v>190.75327426324699</v>
      </c>
      <c r="Q706">
        <v>186.573595542622</v>
      </c>
      <c r="R706">
        <v>21.117277632072799</v>
      </c>
      <c r="S706" s="1">
        <f>(Table2[[#This Row],[Close Price]]-Table2[[#This Row],[20D EMA]])/Table2[[#This Row],[20D EMA]]</f>
        <v>-0.16874504024487011</v>
      </c>
      <c r="T706" s="1">
        <f>(Table2[[#This Row],[Close Price]]-Table2[[#This Row],[50D EMA]])/Table2[[#This Row],[50D EMA]]</f>
        <v>-0.23120585706110994</v>
      </c>
      <c r="U706" s="1">
        <f>(Table2[[#This Row],[Close Price]]-Table2[[#This Row],[200D EMA]])/Table2[[#This Row],[200D EMA]]</f>
        <v>-0.213983095659973</v>
      </c>
      <c r="V706">
        <v>1.85595645035212</v>
      </c>
      <c r="W706">
        <v>138.35</v>
      </c>
      <c r="X706">
        <v>149.16</v>
      </c>
      <c r="Y706">
        <v>138.35</v>
      </c>
      <c r="Z706">
        <v>155.44</v>
      </c>
      <c r="AA706">
        <v>138.35</v>
      </c>
      <c r="AB706">
        <v>198.59</v>
      </c>
      <c r="AC706" s="1">
        <f>(Table2[[#This Row],[Close Price]]/Table2[[#This Row],[Day Low]])-1</f>
        <v>5.9992771955186264E-2</v>
      </c>
      <c r="AD706" s="1">
        <f>(Table2[[#This Row],[Day High]]/Table2[[#This Row],[Close Price]])-1</f>
        <v>1.7115581316058615E-2</v>
      </c>
      <c r="AE706" s="1">
        <f>(Table2[[#This Row],[Close Price]]/Table2[[#This Row],[Current Week Low]])-1</f>
        <v>5.9992771955186264E-2</v>
      </c>
      <c r="AF706" s="1">
        <f>(Table2[[#This Row],[Current Week High]]/Table2[[#This Row],[Close Price]])-1</f>
        <v>5.9938629389703291E-2</v>
      </c>
      <c r="AG706" s="1">
        <f>(Table2[[#This Row],[Close Price]]/Table2[[#This Row],[Current Month Low]])-1</f>
        <v>5.9992771955186264E-2</v>
      </c>
      <c r="AH706" s="1">
        <f>(Table2[[#This Row],[Current Month High]]/Table2[[#This Row],[Close Price]])-1</f>
        <v>0.35417661097852027</v>
      </c>
      <c r="AI706">
        <v>57.108762359358998</v>
      </c>
      <c r="AJ706">
        <v>16.992421220582301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-0.3</v>
      </c>
      <c r="AM706" t="s">
        <v>3165</v>
      </c>
      <c r="AN706">
        <v>-19.75</v>
      </c>
      <c r="AO706" t="s">
        <v>3165</v>
      </c>
      <c r="AP706">
        <v>-6.1814704645621998E-2</v>
      </c>
      <c r="AQ706">
        <f>(Table2[[#This Row],[Sharpe Ratio]]-AVERAGE(Table2[Sharpe Ratio]))/_xlfn.STDEV.P(Table2[Sharpe Ratio])</f>
        <v>-1.4402481176311395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563</v>
      </c>
      <c r="AT706">
        <f>_xlfn.RANK.AVG(Table2[[#This Row],[6M Return vs Nifty Z-Score]],Table2[6M Return vs Nifty Z-Score])</f>
        <v>694</v>
      </c>
      <c r="AU706">
        <f>_xlfn.RANK.AVG(Table2[[#This Row],[Sharpe Ratio Z-Score]],Table2[Sharpe Ratio Z-Score])</f>
        <v>681</v>
      </c>
      <c r="AV706">
        <f>(Table2[[#This Row],[Rank 1Y]]+Table2[[#This Row],[Rank 6M]]+Table2[[#This Row],[Rank Sharpe]])/3</f>
        <v>646</v>
      </c>
    </row>
    <row r="707" spans="1:48" x14ac:dyDescent="0.3">
      <c r="A707" t="s">
        <v>1734</v>
      </c>
      <c r="B707" t="s">
        <v>1735</v>
      </c>
      <c r="C707" t="s">
        <v>3120</v>
      </c>
      <c r="D707" t="s">
        <v>405</v>
      </c>
      <c r="E707">
        <v>4563.3707586150003</v>
      </c>
      <c r="F707">
        <v>41.43</v>
      </c>
      <c r="G707">
        <v>-43.951419591856698</v>
      </c>
      <c r="H707">
        <f>(Table2[[#This Row],[1Y Return vs Nifty]]-AVERAGE(Table2[1Y Return vs Nifty]))/_xlfn.STDEV.P(Table2[1Y Return vs Nifty])</f>
        <v>-1.1581221160072956</v>
      </c>
      <c r="I707">
        <v>-10.4684610906298</v>
      </c>
      <c r="J707">
        <f>(Table2[[#This Row],[1M Return vs Nifty]]-AVERAGE(Table2[1M Return vs Nifty]))/_xlfn.STDEV.P(Table2[1M Return vs Nifty])</f>
        <v>-1.0234400371237689</v>
      </c>
      <c r="K707">
        <v>-37.626866244901002</v>
      </c>
      <c r="L707">
        <f>(Table2[[#This Row],[6M Return vs Nifty]]-AVERAGE(Table2[6M Return vs Nifty]))/_xlfn.STDEV.P(Table2[6M Return vs Nifty])</f>
        <v>-1.4481636106780491</v>
      </c>
      <c r="M707">
        <v>-7.3058326988394304</v>
      </c>
      <c r="N707">
        <f>(Table2[[#This Row],[1W Return vs Nifty]]-AVERAGE(Table2[1W Return vs Nifty]))/_xlfn.STDEV.P(Table2[1W Return vs Nifty])</f>
        <v>-0.61707532919317065</v>
      </c>
      <c r="O707">
        <v>44.11</v>
      </c>
      <c r="P707">
        <v>46.255815480689797</v>
      </c>
      <c r="Q707">
        <v>49.822222797369797</v>
      </c>
      <c r="R707">
        <v>32.721685106002901</v>
      </c>
      <c r="S707" s="1">
        <f>(Table2[[#This Row],[Close Price]]-Table2[[#This Row],[20D EMA]])/Table2[[#This Row],[20D EMA]]</f>
        <v>-6.0757197914305137E-2</v>
      </c>
      <c r="T707" s="1">
        <f>(Table2[[#This Row],[Close Price]]-Table2[[#This Row],[50D EMA]])/Table2[[#This Row],[50D EMA]]</f>
        <v>-0.10432883801831164</v>
      </c>
      <c r="U707" s="1">
        <f>(Table2[[#This Row],[Close Price]]-Table2[[#This Row],[200D EMA]])/Table2[[#This Row],[200D EMA]]</f>
        <v>-0.16844336374756924</v>
      </c>
      <c r="V707">
        <v>1.05176301977955</v>
      </c>
      <c r="W707">
        <v>39.130000000000003</v>
      </c>
      <c r="X707">
        <v>41.85</v>
      </c>
      <c r="Y707">
        <v>39.130000000000003</v>
      </c>
      <c r="Z707">
        <v>43.34</v>
      </c>
      <c r="AA707">
        <v>39.130000000000003</v>
      </c>
      <c r="AB707">
        <v>46.39</v>
      </c>
      <c r="AC707" s="1">
        <f>(Table2[[#This Row],[Close Price]]/Table2[[#This Row],[Day Low]])-1</f>
        <v>5.8778430871454068E-2</v>
      </c>
      <c r="AD707" s="1">
        <f>(Table2[[#This Row],[Day High]]/Table2[[#This Row],[Close Price]])-1</f>
        <v>1.0137581462708267E-2</v>
      </c>
      <c r="AE707" s="1">
        <f>(Table2[[#This Row],[Close Price]]/Table2[[#This Row],[Current Week Low]])-1</f>
        <v>5.8778430871454068E-2</v>
      </c>
      <c r="AF707" s="1">
        <f>(Table2[[#This Row],[Current Week High]]/Table2[[#This Row],[Close Price]])-1</f>
        <v>4.6101858556601538E-2</v>
      </c>
      <c r="AG707" s="1">
        <f>(Table2[[#This Row],[Close Price]]/Table2[[#This Row],[Current Month Low]])-1</f>
        <v>5.8778430871454068E-2</v>
      </c>
      <c r="AH707" s="1">
        <f>(Table2[[#This Row],[Current Month High]]/Table2[[#This Row],[Close Price]])-1</f>
        <v>0.11972000965483942</v>
      </c>
      <c r="AI707">
        <v>64.856384262611599</v>
      </c>
      <c r="AJ707">
        <v>5.8778430871453997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-0.17</v>
      </c>
      <c r="AM707" t="s">
        <v>3165</v>
      </c>
      <c r="AN707">
        <v>-7.99</v>
      </c>
      <c r="AO707" t="s">
        <v>3165</v>
      </c>
      <c r="AQ707">
        <f>(Table2[[#This Row],[Sharpe Ratio]]-AVERAGE(Table2[Sharpe Ratio]))/_xlfn.STDEV.P(Table2[Sharpe Ratio])</f>
        <v>-0.71296376684109852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692</v>
      </c>
      <c r="AT707">
        <f>_xlfn.RANK.AVG(Table2[[#This Row],[6M Return vs Nifty Z-Score]],Table2[6M Return vs Nifty Z-Score])</f>
        <v>713</v>
      </c>
      <c r="AU707">
        <f>_xlfn.RANK.AVG(Table2[[#This Row],[Sharpe Ratio Z-Score]],Table2[Sharpe Ratio Z-Score])</f>
        <v>533.5</v>
      </c>
      <c r="AV707">
        <f>(Table2[[#This Row],[Rank 1Y]]+Table2[[#This Row],[Rank 6M]]+Table2[[#This Row],[Rank Sharpe]])/3</f>
        <v>646.16666666666663</v>
      </c>
    </row>
    <row r="708" spans="1:48" x14ac:dyDescent="0.3">
      <c r="A708" t="s">
        <v>584</v>
      </c>
      <c r="B708" t="s">
        <v>585</v>
      </c>
      <c r="C708" t="s">
        <v>3128</v>
      </c>
      <c r="D708" t="s">
        <v>77</v>
      </c>
      <c r="E708">
        <v>33024.324252464998</v>
      </c>
      <c r="F708">
        <v>1760.85</v>
      </c>
      <c r="G708">
        <v>-41.886800840736299</v>
      </c>
      <c r="H708">
        <f>(Table2[[#This Row],[1Y Return vs Nifty]]-AVERAGE(Table2[1Y Return vs Nifty]))/_xlfn.STDEV.P(Table2[1Y Return vs Nifty])</f>
        <v>-1.1227803056402141</v>
      </c>
      <c r="I708">
        <v>3.53771817973678</v>
      </c>
      <c r="J708">
        <f>(Table2[[#This Row],[1M Return vs Nifty]]-AVERAGE(Table2[1M Return vs Nifty]))/_xlfn.STDEV.P(Table2[1M Return vs Nifty])</f>
        <v>0.58769500783299622</v>
      </c>
      <c r="K708">
        <v>-19.0102114262748</v>
      </c>
      <c r="L708">
        <f>(Table2[[#This Row],[6M Return vs Nifty]]-AVERAGE(Table2[6M Return vs Nifty]))/_xlfn.STDEV.P(Table2[6M Return vs Nifty])</f>
        <v>-0.80743766204623324</v>
      </c>
      <c r="M708">
        <v>-2.07419399351609</v>
      </c>
      <c r="N708">
        <f>(Table2[[#This Row],[1W Return vs Nifty]]-AVERAGE(Table2[1W Return vs Nifty]))/_xlfn.STDEV.P(Table2[1W Return vs Nifty])</f>
        <v>0.41315761961036929</v>
      </c>
      <c r="O708">
        <v>1854.61</v>
      </c>
      <c r="P708">
        <v>1857.5032629887501</v>
      </c>
      <c r="Q708">
        <v>1909.2603140180399</v>
      </c>
      <c r="R708">
        <v>24.4490786257644</v>
      </c>
      <c r="S708" s="1">
        <f>(Table2[[#This Row],[Close Price]]-Table2[[#This Row],[20D EMA]])/Table2[[#This Row],[20D EMA]]</f>
        <v>-5.0555103229250352E-2</v>
      </c>
      <c r="T708" s="1">
        <f>(Table2[[#This Row],[Close Price]]-Table2[[#This Row],[50D EMA]])/Table2[[#This Row],[50D EMA]]</f>
        <v>-5.2033966730822126E-2</v>
      </c>
      <c r="U708" s="1">
        <f>(Table2[[#This Row],[Close Price]]-Table2[[#This Row],[200D EMA]])/Table2[[#This Row],[200D EMA]]</f>
        <v>-7.7731838308475812E-2</v>
      </c>
      <c r="V708">
        <v>0.74526665567820605</v>
      </c>
      <c r="W708">
        <v>1757</v>
      </c>
      <c r="X708">
        <v>1829.9</v>
      </c>
      <c r="Y708">
        <v>1757</v>
      </c>
      <c r="Z708">
        <v>1856</v>
      </c>
      <c r="AA708">
        <v>1757</v>
      </c>
      <c r="AB708">
        <v>1982</v>
      </c>
      <c r="AC708" s="1">
        <f>(Table2[[#This Row],[Close Price]]/Table2[[#This Row],[Day Low]])-1</f>
        <v>2.191235059760821E-3</v>
      </c>
      <c r="AD708" s="1">
        <f>(Table2[[#This Row],[Day High]]/Table2[[#This Row],[Close Price]])-1</f>
        <v>3.9214015958202175E-2</v>
      </c>
      <c r="AE708" s="1">
        <f>(Table2[[#This Row],[Close Price]]/Table2[[#This Row],[Current Week Low]])-1</f>
        <v>2.191235059760821E-3</v>
      </c>
      <c r="AF708" s="1">
        <f>(Table2[[#This Row],[Current Week High]]/Table2[[#This Row],[Close Price]])-1</f>
        <v>5.4036402873612221E-2</v>
      </c>
      <c r="AG708" s="1">
        <f>(Table2[[#This Row],[Close Price]]/Table2[[#This Row],[Current Month Low]])-1</f>
        <v>2.191235059760821E-3</v>
      </c>
      <c r="AH708" s="1">
        <f>(Table2[[#This Row],[Current Month High]]/Table2[[#This Row],[Close Price]])-1</f>
        <v>0.12559275349973031</v>
      </c>
      <c r="AI708">
        <v>38.041286878496102</v>
      </c>
      <c r="AJ708">
        <v>6.6277098219692299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0.03</v>
      </c>
      <c r="AM708" t="s">
        <v>3166</v>
      </c>
      <c r="AN708">
        <v>-5.01</v>
      </c>
      <c r="AO708" t="s">
        <v>3165</v>
      </c>
      <c r="AP708">
        <v>-4.8570974557567002E-2</v>
      </c>
      <c r="AQ708">
        <f>(Table2[[#This Row],[Sharpe Ratio]]-AVERAGE(Table2[Sharpe Ratio]))/_xlfn.STDEV.P(Table2[Sharpe Ratio])</f>
        <v>-1.2844282735608856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685</v>
      </c>
      <c r="AT708">
        <f>_xlfn.RANK.AVG(Table2[[#This Row],[6M Return vs Nifty Z-Score]],Table2[6M Return vs Nifty Z-Score])</f>
        <v>596</v>
      </c>
      <c r="AU708">
        <f>_xlfn.RANK.AVG(Table2[[#This Row],[Sharpe Ratio Z-Score]],Table2[Sharpe Ratio Z-Score])</f>
        <v>659</v>
      </c>
      <c r="AV708">
        <f>(Table2[[#This Row],[Rank 1Y]]+Table2[[#This Row],[Rank 6M]]+Table2[[#This Row],[Rank Sharpe]])/3</f>
        <v>646.66666666666663</v>
      </c>
    </row>
    <row r="709" spans="1:48" x14ac:dyDescent="0.3">
      <c r="A709" t="s">
        <v>1180</v>
      </c>
      <c r="B709" t="s">
        <v>1181</v>
      </c>
      <c r="C709" t="s">
        <v>3129</v>
      </c>
      <c r="D709" t="s">
        <v>295</v>
      </c>
      <c r="E709">
        <v>9954.7736594399994</v>
      </c>
      <c r="F709">
        <v>863.55</v>
      </c>
      <c r="G709">
        <v>-44.1554926272551</v>
      </c>
      <c r="H709">
        <f>(Table2[[#This Row],[1Y Return vs Nifty]]-AVERAGE(Table2[1Y Return vs Nifty]))/_xlfn.STDEV.P(Table2[1Y Return vs Nifty])</f>
        <v>-1.1616154052715588</v>
      </c>
      <c r="I709">
        <v>-8.2751424836652703</v>
      </c>
      <c r="J709">
        <f>(Table2[[#This Row],[1M Return vs Nifty]]-AVERAGE(Table2[1M Return vs Nifty]))/_xlfn.STDEV.P(Table2[1M Return vs Nifty])</f>
        <v>-0.7711419332495193</v>
      </c>
      <c r="K709">
        <v>-17.833143745022401</v>
      </c>
      <c r="L709">
        <f>(Table2[[#This Row],[6M Return vs Nifty]]-AVERAGE(Table2[6M Return vs Nifty]))/_xlfn.STDEV.P(Table2[6M Return vs Nifty])</f>
        <v>-0.76692674244107784</v>
      </c>
      <c r="M709">
        <v>-2.61464893023836</v>
      </c>
      <c r="N709">
        <f>(Table2[[#This Row],[1W Return vs Nifty]]-AVERAGE(Table2[1W Return vs Nifty]))/_xlfn.STDEV.P(Table2[1W Return vs Nifty])</f>
        <v>0.3067293063194953</v>
      </c>
      <c r="O709">
        <v>905.37</v>
      </c>
      <c r="P709">
        <v>942.29695123098395</v>
      </c>
      <c r="Q709">
        <v>981.32650168964801</v>
      </c>
      <c r="R709">
        <v>26.2728273369917</v>
      </c>
      <c r="S709" s="1">
        <f>(Table2[[#This Row],[Close Price]]-Table2[[#This Row],[20D EMA]])/Table2[[#This Row],[20D EMA]]</f>
        <v>-4.6191060008615316E-2</v>
      </c>
      <c r="T709" s="1">
        <f>(Table2[[#This Row],[Close Price]]-Table2[[#This Row],[50D EMA]])/Table2[[#This Row],[50D EMA]]</f>
        <v>-8.3569145722175706E-2</v>
      </c>
      <c r="U709" s="1">
        <f>(Table2[[#This Row],[Close Price]]-Table2[[#This Row],[200D EMA]])/Table2[[#This Row],[200D EMA]]</f>
        <v>-0.12001765109457502</v>
      </c>
      <c r="V709">
        <v>0.62043343744216495</v>
      </c>
      <c r="W709">
        <v>827.9</v>
      </c>
      <c r="X709">
        <v>869</v>
      </c>
      <c r="Y709">
        <v>827.9</v>
      </c>
      <c r="Z709">
        <v>870.95</v>
      </c>
      <c r="AA709">
        <v>827.9</v>
      </c>
      <c r="AB709">
        <v>973.95</v>
      </c>
      <c r="AC709" s="1">
        <f>(Table2[[#This Row],[Close Price]]/Table2[[#This Row],[Day Low]])-1</f>
        <v>4.3060756129967404E-2</v>
      </c>
      <c r="AD709" s="1">
        <f>(Table2[[#This Row],[Day High]]/Table2[[#This Row],[Close Price]])-1</f>
        <v>6.3111574315326546E-3</v>
      </c>
      <c r="AE709" s="1">
        <f>(Table2[[#This Row],[Close Price]]/Table2[[#This Row],[Current Week Low]])-1</f>
        <v>4.3060756129967404E-2</v>
      </c>
      <c r="AF709" s="1">
        <f>(Table2[[#This Row],[Current Week High]]/Table2[[#This Row],[Close Price]])-1</f>
        <v>8.5692779804298347E-3</v>
      </c>
      <c r="AG709" s="1">
        <f>(Table2[[#This Row],[Close Price]]/Table2[[#This Row],[Current Month Low]])-1</f>
        <v>4.3060756129967404E-2</v>
      </c>
      <c r="AH709" s="1">
        <f>(Table2[[#This Row],[Current Month High]]/Table2[[#This Row],[Close Price]])-1</f>
        <v>0.12784436338370697</v>
      </c>
      <c r="AI709">
        <v>28.539169706444302</v>
      </c>
      <c r="AJ709">
        <v>5.2917149301956901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-0.12</v>
      </c>
      <c r="AM709" t="s">
        <v>3165</v>
      </c>
      <c r="AN709">
        <v>-5.45</v>
      </c>
      <c r="AO709" t="s">
        <v>3165</v>
      </c>
      <c r="AP709">
        <v>-5.3920098852680003E-2</v>
      </c>
      <c r="AQ709">
        <f>(Table2[[#This Row],[Sharpe Ratio]]-AVERAGE(Table2[Sharpe Ratio]))/_xlfn.STDEV.P(Table2[Sharpe Ratio])</f>
        <v>-1.3473636934188211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693</v>
      </c>
      <c r="AT709">
        <f>_xlfn.RANK.AVG(Table2[[#This Row],[6M Return vs Nifty Z-Score]],Table2[6M Return vs Nifty Z-Score])</f>
        <v>582</v>
      </c>
      <c r="AU709">
        <f>_xlfn.RANK.AVG(Table2[[#This Row],[Sharpe Ratio Z-Score]],Table2[Sharpe Ratio Z-Score])</f>
        <v>668</v>
      </c>
      <c r="AV709">
        <f>(Table2[[#This Row],[Rank 1Y]]+Table2[[#This Row],[Rank 6M]]+Table2[[#This Row],[Rank Sharpe]])/3</f>
        <v>647.66666666666663</v>
      </c>
    </row>
    <row r="710" spans="1:48" x14ac:dyDescent="0.3">
      <c r="A710" t="s">
        <v>2302</v>
      </c>
      <c r="B710" t="s">
        <v>2303</v>
      </c>
      <c r="C710" t="s">
        <v>3120</v>
      </c>
      <c r="D710" t="s">
        <v>24</v>
      </c>
      <c r="E710">
        <v>2298.9119456399999</v>
      </c>
      <c r="F710">
        <v>44.65</v>
      </c>
      <c r="G710">
        <v>-62.065354896233799</v>
      </c>
      <c r="H710">
        <f>(Table2[[#This Row],[1Y Return vs Nifty]]-AVERAGE(Table2[1Y Return vs Nifty]))/_xlfn.STDEV.P(Table2[1Y Return vs Nifty])</f>
        <v>-1.4681935353342188</v>
      </c>
      <c r="I710">
        <v>-6.2639284656070897</v>
      </c>
      <c r="J710">
        <f>(Table2[[#This Row],[1M Return vs Nifty]]-AVERAGE(Table2[1M Return vs Nifty]))/_xlfn.STDEV.P(Table2[1M Return vs Nifty])</f>
        <v>-0.53979137540984135</v>
      </c>
      <c r="K710">
        <v>-35.926202192435298</v>
      </c>
      <c r="L710">
        <f>(Table2[[#This Row],[6M Return vs Nifty]]-AVERAGE(Table2[6M Return vs Nifty]))/_xlfn.STDEV.P(Table2[6M Return vs Nifty])</f>
        <v>-1.3896321720852307</v>
      </c>
      <c r="M710">
        <v>-1.6578577523232301</v>
      </c>
      <c r="N710">
        <f>(Table2[[#This Row],[1W Return vs Nifty]]-AVERAGE(Table2[1W Return vs Nifty]))/_xlfn.STDEV.P(Table2[1W Return vs Nifty])</f>
        <v>0.4951440367957648</v>
      </c>
      <c r="O710">
        <v>46.17</v>
      </c>
      <c r="P710">
        <v>47.9638968980626</v>
      </c>
      <c r="Q710">
        <v>56.317928950773002</v>
      </c>
      <c r="R710">
        <v>38.9464159211675</v>
      </c>
      <c r="S710" s="1">
        <f>(Table2[[#This Row],[Close Price]]-Table2[[#This Row],[20D EMA]])/Table2[[#This Row],[20D EMA]]</f>
        <v>-3.2921810699588543E-2</v>
      </c>
      <c r="T710" s="1">
        <f>(Table2[[#This Row],[Close Price]]-Table2[[#This Row],[50D EMA]])/Table2[[#This Row],[50D EMA]]</f>
        <v>-6.909148572947707E-2</v>
      </c>
      <c r="U710" s="1">
        <f>(Table2[[#This Row],[Close Price]]-Table2[[#This Row],[200D EMA]])/Table2[[#This Row],[200D EMA]]</f>
        <v>-0.2071796525218787</v>
      </c>
      <c r="V710">
        <v>0.72558622538962003</v>
      </c>
      <c r="W710">
        <v>43.36</v>
      </c>
      <c r="X710">
        <v>45.2</v>
      </c>
      <c r="Y710">
        <v>43.36</v>
      </c>
      <c r="Z710">
        <v>47.56</v>
      </c>
      <c r="AA710">
        <v>43.36</v>
      </c>
      <c r="AB710">
        <v>48.09</v>
      </c>
      <c r="AC710" s="1">
        <f>(Table2[[#This Row],[Close Price]]/Table2[[#This Row],[Day Low]])-1</f>
        <v>2.9750922509225175E-2</v>
      </c>
      <c r="AD710" s="1">
        <f>(Table2[[#This Row],[Day High]]/Table2[[#This Row],[Close Price]])-1</f>
        <v>1.2318029115341744E-2</v>
      </c>
      <c r="AE710" s="1">
        <f>(Table2[[#This Row],[Close Price]]/Table2[[#This Row],[Current Week Low]])-1</f>
        <v>2.9750922509225175E-2</v>
      </c>
      <c r="AF710" s="1">
        <f>(Table2[[#This Row],[Current Week High]]/Table2[[#This Row],[Close Price]])-1</f>
        <v>6.5173572228443444E-2</v>
      </c>
      <c r="AG710" s="1">
        <f>(Table2[[#This Row],[Close Price]]/Table2[[#This Row],[Current Month Low]])-1</f>
        <v>2.9750922509225175E-2</v>
      </c>
      <c r="AH710" s="1">
        <f>(Table2[[#This Row],[Current Month High]]/Table2[[#This Row],[Close Price]])-1</f>
        <v>7.704367301231807E-2</v>
      </c>
      <c r="AI710">
        <v>84.546472564389703</v>
      </c>
      <c r="AJ710">
        <v>2.97509225092251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-0.12</v>
      </c>
      <c r="AM710" t="s">
        <v>3165</v>
      </c>
      <c r="AN710">
        <v>-0.56000000000000005</v>
      </c>
      <c r="AO710" t="s">
        <v>3165</v>
      </c>
      <c r="AQ710">
        <f>(Table2[[#This Row],[Sharpe Ratio]]-AVERAGE(Table2[Sharpe Ratio]))/_xlfn.STDEV.P(Table2[Sharpe Ratio])</f>
        <v>-0.71296376684109852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725</v>
      </c>
      <c r="AT710">
        <f>_xlfn.RANK.AVG(Table2[[#This Row],[6M Return vs Nifty Z-Score]],Table2[6M Return vs Nifty Z-Score])</f>
        <v>709</v>
      </c>
      <c r="AU710">
        <f>_xlfn.RANK.AVG(Table2[[#This Row],[Sharpe Ratio Z-Score]],Table2[Sharpe Ratio Z-Score])</f>
        <v>533.5</v>
      </c>
      <c r="AV710">
        <f>(Table2[[#This Row],[Rank 1Y]]+Table2[[#This Row],[Rank 6M]]+Table2[[#This Row],[Rank Sharpe]])/3</f>
        <v>655.83333333333337</v>
      </c>
    </row>
    <row r="711" spans="1:48" x14ac:dyDescent="0.3">
      <c r="A711" t="s">
        <v>1702</v>
      </c>
      <c r="B711" t="s">
        <v>1703</v>
      </c>
      <c r="C711" t="s">
        <v>3131</v>
      </c>
      <c r="D711" t="s">
        <v>275</v>
      </c>
      <c r="E711">
        <v>4826.1798279000004</v>
      </c>
      <c r="F711">
        <v>1569</v>
      </c>
      <c r="G711">
        <v>-67.469662877445302</v>
      </c>
      <c r="H711">
        <f>(Table2[[#This Row],[1Y Return vs Nifty]]-AVERAGE(Table2[1Y Return vs Nifty]))/_xlfn.STDEV.P(Table2[1Y Return vs Nifty])</f>
        <v>-1.5607036066166939</v>
      </c>
      <c r="I711">
        <v>-5.7810165856794402</v>
      </c>
      <c r="J711">
        <f>(Table2[[#This Row],[1M Return vs Nifty]]-AVERAGE(Table2[1M Return vs Nifty]))/_xlfn.STDEV.P(Table2[1M Return vs Nifty])</f>
        <v>-0.48424187555276671</v>
      </c>
      <c r="K711">
        <v>-25.2607787534408</v>
      </c>
      <c r="L711">
        <f>(Table2[[#This Row],[6M Return vs Nifty]]-AVERAGE(Table2[6M Return vs Nifty]))/_xlfn.STDEV.P(Table2[6M Return vs Nifty])</f>
        <v>-1.0225622759579933</v>
      </c>
      <c r="M711">
        <v>-10.882221901922399</v>
      </c>
      <c r="N711">
        <f>(Table2[[#This Row],[1W Return vs Nifty]]-AVERAGE(Table2[1W Return vs Nifty]))/_xlfn.STDEV.P(Table2[1W Return vs Nifty])</f>
        <v>-1.3213506437350966</v>
      </c>
      <c r="O711">
        <v>1711.04</v>
      </c>
      <c r="P711">
        <v>1754.30898101093</v>
      </c>
      <c r="Q711">
        <v>1872.73404925717</v>
      </c>
      <c r="R711">
        <v>22.003004496574398</v>
      </c>
      <c r="S711" s="1">
        <f>(Table2[[#This Row],[Close Price]]-Table2[[#This Row],[20D EMA]])/Table2[[#This Row],[20D EMA]]</f>
        <v>-8.3013839536188502E-2</v>
      </c>
      <c r="T711" s="1">
        <f>(Table2[[#This Row],[Close Price]]-Table2[[#This Row],[50D EMA]])/Table2[[#This Row],[50D EMA]]</f>
        <v>-0.10563075434074599</v>
      </c>
      <c r="U711" s="1">
        <f>(Table2[[#This Row],[Close Price]]-Table2[[#This Row],[200D EMA]])/Table2[[#This Row],[200D EMA]]</f>
        <v>-0.16218749767360066</v>
      </c>
      <c r="V711">
        <v>1.3451173589355101</v>
      </c>
      <c r="W711">
        <v>1548.05</v>
      </c>
      <c r="X711">
        <v>1607.8</v>
      </c>
      <c r="Y711">
        <v>1548.05</v>
      </c>
      <c r="Z711">
        <v>1709.8</v>
      </c>
      <c r="AA711">
        <v>1548.05</v>
      </c>
      <c r="AB711">
        <v>1841.95</v>
      </c>
      <c r="AC711" s="1">
        <f>(Table2[[#This Row],[Close Price]]/Table2[[#This Row],[Day Low]])-1</f>
        <v>1.3533154613869058E-2</v>
      </c>
      <c r="AD711" s="1">
        <f>(Table2[[#This Row],[Day High]]/Table2[[#This Row],[Close Price]])-1</f>
        <v>2.4729126832377268E-2</v>
      </c>
      <c r="AE711" s="1">
        <f>(Table2[[#This Row],[Close Price]]/Table2[[#This Row],[Current Week Low]])-1</f>
        <v>1.3533154613869058E-2</v>
      </c>
      <c r="AF711" s="1">
        <f>(Table2[[#This Row],[Current Week High]]/Table2[[#This Row],[Close Price]])-1</f>
        <v>8.9738687061822864E-2</v>
      </c>
      <c r="AG711" s="1">
        <f>(Table2[[#This Row],[Close Price]]/Table2[[#This Row],[Current Month Low]])-1</f>
        <v>1.3533154613869058E-2</v>
      </c>
      <c r="AH711" s="1">
        <f>(Table2[[#This Row],[Current Month High]]/Table2[[#This Row],[Close Price]])-1</f>
        <v>0.17396430847673683</v>
      </c>
      <c r="AI711">
        <v>77.428298279158696</v>
      </c>
      <c r="AJ711">
        <v>1.3533154613869001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-0.09</v>
      </c>
      <c r="AM711" t="s">
        <v>3165</v>
      </c>
      <c r="AN711">
        <v>-4.6500000000000004</v>
      </c>
      <c r="AO711" t="s">
        <v>3165</v>
      </c>
      <c r="AP711">
        <v>-1.6366691311047E-2</v>
      </c>
      <c r="AQ711">
        <f>(Table2[[#This Row],[Sharpe Ratio]]-AVERAGE(Table2[Sharpe Ratio]))/_xlfn.STDEV.P(Table2[Sharpe Ratio])</f>
        <v>-0.9055269851396569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728</v>
      </c>
      <c r="AT711">
        <f>_xlfn.RANK.AVG(Table2[[#This Row],[6M Return vs Nifty Z-Score]],Table2[6M Return vs Nifty Z-Score])</f>
        <v>649</v>
      </c>
      <c r="AU711">
        <f>_xlfn.RANK.AVG(Table2[[#This Row],[Sharpe Ratio Z-Score]],Table2[Sharpe Ratio Z-Score])</f>
        <v>603</v>
      </c>
      <c r="AV711">
        <f>(Table2[[#This Row],[Rank 1Y]]+Table2[[#This Row],[Rank 6M]]+Table2[[#This Row],[Rank Sharpe]])/3</f>
        <v>660</v>
      </c>
    </row>
    <row r="712" spans="1:48" x14ac:dyDescent="0.3">
      <c r="A712" t="s">
        <v>1878</v>
      </c>
      <c r="B712" t="s">
        <v>1879</v>
      </c>
      <c r="C712" t="s">
        <v>3130</v>
      </c>
      <c r="D712" t="s">
        <v>445</v>
      </c>
      <c r="E712">
        <v>3837.4262997000001</v>
      </c>
      <c r="F712">
        <v>999.85</v>
      </c>
      <c r="G712">
        <v>-50.927876666490498</v>
      </c>
      <c r="H712">
        <f>(Table2[[#This Row],[1Y Return vs Nifty]]-AVERAGE(Table2[1Y Return vs Nifty]))/_xlfn.STDEV.P(Table2[1Y Return vs Nifty])</f>
        <v>-1.2775439815851379</v>
      </c>
      <c r="I712">
        <v>-2.7064669607476701</v>
      </c>
      <c r="J712">
        <f>(Table2[[#This Row],[1M Return vs Nifty]]-AVERAGE(Table2[1M Return vs Nifty]))/_xlfn.STDEV.P(Table2[1M Return vs Nifty])</f>
        <v>-0.13057550069302201</v>
      </c>
      <c r="K712">
        <v>-14.993221211558399</v>
      </c>
      <c r="L712">
        <f>(Table2[[#This Row],[6M Return vs Nifty]]-AVERAGE(Table2[6M Return vs Nifty]))/_xlfn.STDEV.P(Table2[6M Return vs Nifty])</f>
        <v>-0.66918565646068751</v>
      </c>
      <c r="M712">
        <v>0.34954671652377001</v>
      </c>
      <c r="N712">
        <f>(Table2[[#This Row],[1W Return vs Nifty]]-AVERAGE(Table2[1W Return vs Nifty]))/_xlfn.STDEV.P(Table2[1W Return vs Nifty])</f>
        <v>0.89044928279398416</v>
      </c>
      <c r="O712">
        <v>1044.18</v>
      </c>
      <c r="P712">
        <v>1079.5305554255899</v>
      </c>
      <c r="Q712">
        <v>1165.8910951100199</v>
      </c>
      <c r="R712">
        <v>16.680346434739999</v>
      </c>
      <c r="S712" s="1">
        <f>(Table2[[#This Row],[Close Price]]-Table2[[#This Row],[20D EMA]])/Table2[[#This Row],[20D EMA]]</f>
        <v>-4.2454366105460779E-2</v>
      </c>
      <c r="T712" s="1">
        <f>(Table2[[#This Row],[Close Price]]-Table2[[#This Row],[50D EMA]])/Table2[[#This Row],[50D EMA]]</f>
        <v>-7.3810375283149751E-2</v>
      </c>
      <c r="U712" s="1">
        <f>(Table2[[#This Row],[Close Price]]-Table2[[#This Row],[200D EMA]])/Table2[[#This Row],[200D EMA]]</f>
        <v>-0.14241561309322065</v>
      </c>
      <c r="V712">
        <v>0.54254111769436697</v>
      </c>
      <c r="W712">
        <v>984.2</v>
      </c>
      <c r="X712">
        <v>1010</v>
      </c>
      <c r="Y712">
        <v>984.2</v>
      </c>
      <c r="Z712">
        <v>1039.25</v>
      </c>
      <c r="AA712">
        <v>984.2</v>
      </c>
      <c r="AB712">
        <v>1110</v>
      </c>
      <c r="AC712" s="1">
        <f>(Table2[[#This Row],[Close Price]]/Table2[[#This Row],[Day Low]])-1</f>
        <v>1.5901239585450089E-2</v>
      </c>
      <c r="AD712" s="1">
        <f>(Table2[[#This Row],[Day High]]/Table2[[#This Row],[Close Price]])-1</f>
        <v>1.0151522728409246E-2</v>
      </c>
      <c r="AE712" s="1">
        <f>(Table2[[#This Row],[Close Price]]/Table2[[#This Row],[Current Week Low]])-1</f>
        <v>1.5901239585450089E-2</v>
      </c>
      <c r="AF712" s="1">
        <f>(Table2[[#This Row],[Current Week High]]/Table2[[#This Row],[Close Price]])-1</f>
        <v>3.9405910886632922E-2</v>
      </c>
      <c r="AG712" s="1">
        <f>(Table2[[#This Row],[Close Price]]/Table2[[#This Row],[Current Month Low]])-1</f>
        <v>1.5901239585450089E-2</v>
      </c>
      <c r="AH712" s="1">
        <f>(Table2[[#This Row],[Current Month High]]/Table2[[#This Row],[Close Price]])-1</f>
        <v>0.11016652497874668</v>
      </c>
      <c r="AI712">
        <v>44.796719507926099</v>
      </c>
      <c r="AJ712">
        <v>1.590123958545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</v>
      </c>
      <c r="AM712" t="s">
        <v>3165</v>
      </c>
      <c r="AN712">
        <v>-5.62</v>
      </c>
      <c r="AO712" t="s">
        <v>3165</v>
      </c>
      <c r="AP712">
        <v>-0.116052730584108</v>
      </c>
      <c r="AQ712">
        <f>(Table2[[#This Row],[Sharpe Ratio]]-AVERAGE(Table2[Sharpe Ratio]))/_xlfn.STDEV.P(Table2[Sharpe Ratio])</f>
        <v>-2.0783886330464951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712</v>
      </c>
      <c r="AT712">
        <f>_xlfn.RANK.AVG(Table2[[#This Row],[6M Return vs Nifty Z-Score]],Table2[6M Return vs Nifty Z-Score])</f>
        <v>544</v>
      </c>
      <c r="AU712">
        <f>_xlfn.RANK.AVG(Table2[[#This Row],[Sharpe Ratio Z-Score]],Table2[Sharpe Ratio Z-Score])</f>
        <v>724</v>
      </c>
      <c r="AV712">
        <f>(Table2[[#This Row],[Rank 1Y]]+Table2[[#This Row],[Rank 6M]]+Table2[[#This Row],[Rank Sharpe]])/3</f>
        <v>660</v>
      </c>
    </row>
    <row r="713" spans="1:48" x14ac:dyDescent="0.3">
      <c r="A713" t="s">
        <v>1475</v>
      </c>
      <c r="B713" t="s">
        <v>1476</v>
      </c>
      <c r="C713" t="s">
        <v>3124</v>
      </c>
      <c r="D713" t="s">
        <v>51</v>
      </c>
      <c r="E713">
        <v>6750.6980735759998</v>
      </c>
      <c r="F713">
        <v>208.02</v>
      </c>
      <c r="G713">
        <v>-33.152394055989099</v>
      </c>
      <c r="H713">
        <f>(Table2[[#This Row],[1Y Return vs Nifty]]-AVERAGE(Table2[1Y Return vs Nifty]))/_xlfn.STDEV.P(Table2[1Y Return vs Nifty])</f>
        <v>-0.973266140815366</v>
      </c>
      <c r="I713">
        <v>0.79670118555338298</v>
      </c>
      <c r="J713">
        <f>(Table2[[#This Row],[1M Return vs Nifty]]-AVERAGE(Table2[1M Return vs Nifty]))/_xlfn.STDEV.P(Table2[1M Return vs Nifty])</f>
        <v>0.27239499253943633</v>
      </c>
      <c r="K713">
        <v>-39.937767838183902</v>
      </c>
      <c r="L713">
        <f>(Table2[[#This Row],[6M Return vs Nifty]]-AVERAGE(Table2[6M Return vs Nifty]))/_xlfn.STDEV.P(Table2[6M Return vs Nifty])</f>
        <v>-1.5276974812888715</v>
      </c>
      <c r="M713">
        <v>0.31032469814153302</v>
      </c>
      <c r="N713">
        <f>(Table2[[#This Row],[1W Return vs Nifty]]-AVERAGE(Table2[1W Return vs Nifty]))/_xlfn.STDEV.P(Table2[1W Return vs Nifty])</f>
        <v>0.88272554307647599</v>
      </c>
      <c r="O713">
        <v>212.22</v>
      </c>
      <c r="P713">
        <v>217.65859303261499</v>
      </c>
      <c r="Q713">
        <v>246.63487822105699</v>
      </c>
      <c r="R713">
        <v>41.531894835169403</v>
      </c>
      <c r="S713" s="1">
        <f>(Table2[[#This Row],[Close Price]]-Table2[[#This Row],[20D EMA]])/Table2[[#This Row],[20D EMA]]</f>
        <v>-1.9790783149561723E-2</v>
      </c>
      <c r="T713" s="1">
        <f>(Table2[[#This Row],[Close Price]]-Table2[[#This Row],[50D EMA]])/Table2[[#This Row],[50D EMA]]</f>
        <v>-4.428308066463834E-2</v>
      </c>
      <c r="U713" s="1">
        <f>(Table2[[#This Row],[Close Price]]-Table2[[#This Row],[200D EMA]])/Table2[[#This Row],[200D EMA]]</f>
        <v>-0.15656698071084155</v>
      </c>
      <c r="V713">
        <v>1.1026444340120001</v>
      </c>
      <c r="W713">
        <v>0</v>
      </c>
      <c r="X713">
        <v>0</v>
      </c>
      <c r="Y713">
        <v>203.7</v>
      </c>
      <c r="Z713">
        <v>218.2</v>
      </c>
      <c r="AA713">
        <v>198.7</v>
      </c>
      <c r="AB713">
        <v>223.39</v>
      </c>
      <c r="AC713" s="1" t="e">
        <f>(Table2[[#This Row],[Close Price]]/Table2[[#This Row],[Day Low]])-1</f>
        <v>#DIV/0!</v>
      </c>
      <c r="AD713" s="1">
        <f>(Table2[[#This Row],[Day High]]/Table2[[#This Row],[Close Price]])-1</f>
        <v>-1</v>
      </c>
      <c r="AE713" s="1">
        <f>(Table2[[#This Row],[Close Price]]/Table2[[#This Row],[Current Week Low]])-1</f>
        <v>2.120765832106053E-2</v>
      </c>
      <c r="AF713" s="1">
        <f>(Table2[[#This Row],[Current Week High]]/Table2[[#This Row],[Close Price]])-1</f>
        <v>4.8937602153638959E-2</v>
      </c>
      <c r="AG713" s="1">
        <f>(Table2[[#This Row],[Close Price]]/Table2[[#This Row],[Current Month Low]])-1</f>
        <v>4.6904881731253179E-2</v>
      </c>
      <c r="AH713" s="1">
        <f>(Table2[[#This Row],[Current Month High]]/Table2[[#This Row],[Close Price]])-1</f>
        <v>7.3887126237861533E-2</v>
      </c>
      <c r="AI713">
        <v>127.285837900201</v>
      </c>
      <c r="AJ713">
        <v>6.0785313615502297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-0.08</v>
      </c>
      <c r="AM713" t="s">
        <v>3165</v>
      </c>
      <c r="AN713">
        <v>3.01</v>
      </c>
      <c r="AO713" t="s">
        <v>3166</v>
      </c>
      <c r="AP713">
        <v>-2.1032214066473001E-2</v>
      </c>
      <c r="AQ713">
        <f>(Table2[[#This Row],[Sharpe Ratio]]-AVERAGE(Table2[Sharpe Ratio]))/_xlfn.STDEV.P(Table2[Sharpe Ratio])</f>
        <v>-0.96041945300355513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653</v>
      </c>
      <c r="AT713">
        <f>_xlfn.RANK.AVG(Table2[[#This Row],[6M Return vs Nifty Z-Score]],Table2[6M Return vs Nifty Z-Score])</f>
        <v>717</v>
      </c>
      <c r="AU713">
        <f>_xlfn.RANK.AVG(Table2[[#This Row],[Sharpe Ratio Z-Score]],Table2[Sharpe Ratio Z-Score])</f>
        <v>612</v>
      </c>
      <c r="AV713">
        <f>(Table2[[#This Row],[Rank 1Y]]+Table2[[#This Row],[Rank 6M]]+Table2[[#This Row],[Rank Sharpe]])/3</f>
        <v>660.66666666666663</v>
      </c>
    </row>
    <row r="714" spans="1:48" x14ac:dyDescent="0.3">
      <c r="A714" t="s">
        <v>1670</v>
      </c>
      <c r="B714" t="s">
        <v>1671</v>
      </c>
      <c r="C714" t="s">
        <v>3120</v>
      </c>
      <c r="D714" t="s">
        <v>24</v>
      </c>
      <c r="E714">
        <v>5125.9593787349904</v>
      </c>
      <c r="F714">
        <v>303.14999999999998</v>
      </c>
      <c r="G714">
        <v>-35.992335874018202</v>
      </c>
      <c r="H714">
        <f>(Table2[[#This Row],[1Y Return vs Nifty]]-AVERAGE(Table2[1Y Return vs Nifty]))/_xlfn.STDEV.P(Table2[1Y Return vs Nifty])</f>
        <v>-1.021879806235126</v>
      </c>
      <c r="I714">
        <v>-1.1963196310094399</v>
      </c>
      <c r="J714">
        <f>(Table2[[#This Row],[1M Return vs Nifty]]-AVERAGE(Table2[1M Return vs Nifty]))/_xlfn.STDEV.P(Table2[1M Return vs Nifty])</f>
        <v>4.3137204179808195E-2</v>
      </c>
      <c r="K714">
        <v>-34.1130036403571</v>
      </c>
      <c r="L714">
        <f>(Table2[[#This Row],[6M Return vs Nifty]]-AVERAGE(Table2[6M Return vs Nifty]))/_xlfn.STDEV.P(Table2[6M Return vs Nifty])</f>
        <v>-1.3272276545359349</v>
      </c>
      <c r="M714">
        <v>1.1660713846434401</v>
      </c>
      <c r="N714">
        <f>(Table2[[#This Row],[1W Return vs Nifty]]-AVERAGE(Table2[1W Return vs Nifty]))/_xlfn.STDEV.P(Table2[1W Return vs Nifty])</f>
        <v>1.051242231999709</v>
      </c>
      <c r="O714">
        <v>310.95999999999998</v>
      </c>
      <c r="P714">
        <v>319.35917395700801</v>
      </c>
      <c r="Q714">
        <v>337.83185290146901</v>
      </c>
      <c r="R714">
        <v>34.219579211357903</v>
      </c>
      <c r="S714" s="1">
        <f>(Table2[[#This Row],[Close Price]]-Table2[[#This Row],[20D EMA]])/Table2[[#This Row],[20D EMA]]</f>
        <v>-2.5115770517108317E-2</v>
      </c>
      <c r="T714" s="1">
        <f>(Table2[[#This Row],[Close Price]]-Table2[[#This Row],[50D EMA]])/Table2[[#This Row],[50D EMA]]</f>
        <v>-5.075531025512392E-2</v>
      </c>
      <c r="U714" s="1">
        <f>(Table2[[#This Row],[Close Price]]-Table2[[#This Row],[200D EMA]])/Table2[[#This Row],[200D EMA]]</f>
        <v>-0.10266010325433768</v>
      </c>
      <c r="V714">
        <v>0.87086905473109</v>
      </c>
      <c r="W714">
        <v>297.55</v>
      </c>
      <c r="X714">
        <v>305.95</v>
      </c>
      <c r="Y714">
        <v>296.05</v>
      </c>
      <c r="Z714">
        <v>312.39999999999998</v>
      </c>
      <c r="AA714">
        <v>296.05</v>
      </c>
      <c r="AB714">
        <v>321.5</v>
      </c>
      <c r="AC714" s="1">
        <f>(Table2[[#This Row],[Close Price]]/Table2[[#This Row],[Day Low]])-1</f>
        <v>1.8820366324987292E-2</v>
      </c>
      <c r="AD714" s="1">
        <f>(Table2[[#This Row],[Day High]]/Table2[[#This Row],[Close Price]])-1</f>
        <v>9.2363516411018143E-3</v>
      </c>
      <c r="AE714" s="1">
        <f>(Table2[[#This Row],[Close Price]]/Table2[[#This Row],[Current Week Low]])-1</f>
        <v>2.3982435399425572E-2</v>
      </c>
      <c r="AF714" s="1">
        <f>(Table2[[#This Row],[Current Week High]]/Table2[[#This Row],[Close Price]])-1</f>
        <v>3.0512947385782585E-2</v>
      </c>
      <c r="AG714" s="1">
        <f>(Table2[[#This Row],[Close Price]]/Table2[[#This Row],[Current Month Low]])-1</f>
        <v>2.3982435399425572E-2</v>
      </c>
      <c r="AH714" s="1">
        <f>(Table2[[#This Row],[Current Month High]]/Table2[[#This Row],[Close Price]])-1</f>
        <v>6.0531090219363426E-2</v>
      </c>
      <c r="AI714">
        <v>39.287481444829297</v>
      </c>
      <c r="AJ714">
        <v>2.3982435399425501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</v>
      </c>
      <c r="AM714" t="s">
        <v>3165</v>
      </c>
      <c r="AN714">
        <v>-1.72</v>
      </c>
      <c r="AO714" t="s">
        <v>3165</v>
      </c>
      <c r="AP714">
        <v>-2.5550534677126001E-2</v>
      </c>
      <c r="AQ714">
        <f>(Table2[[#This Row],[Sharpe Ratio]]-AVERAGE(Table2[Sharpe Ratio]))/_xlfn.STDEV.P(Table2[Sharpe Ratio])</f>
        <v>-1.0135800058334838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658</v>
      </c>
      <c r="AT714">
        <f>_xlfn.RANK.AVG(Table2[[#This Row],[6M Return vs Nifty Z-Score]],Table2[6M Return vs Nifty Z-Score])</f>
        <v>702</v>
      </c>
      <c r="AU714">
        <f>_xlfn.RANK.AVG(Table2[[#This Row],[Sharpe Ratio Z-Score]],Table2[Sharpe Ratio Z-Score])</f>
        <v>622</v>
      </c>
      <c r="AV714">
        <f>(Table2[[#This Row],[Rank 1Y]]+Table2[[#This Row],[Rank 6M]]+Table2[[#This Row],[Rank Sharpe]])/3</f>
        <v>660.66666666666663</v>
      </c>
    </row>
    <row r="715" spans="1:48" x14ac:dyDescent="0.3">
      <c r="A715" t="s">
        <v>1244</v>
      </c>
      <c r="B715" t="s">
        <v>1245</v>
      </c>
      <c r="C715" t="s">
        <v>3129</v>
      </c>
      <c r="D715" t="s">
        <v>1246</v>
      </c>
      <c r="E715">
        <v>9149.0551919699992</v>
      </c>
      <c r="F715">
        <v>841.7</v>
      </c>
      <c r="G715">
        <v>-48.5037353058825</v>
      </c>
      <c r="H715">
        <f>(Table2[[#This Row],[1Y Return vs Nifty]]-AVERAGE(Table2[1Y Return vs Nifty]))/_xlfn.STDEV.P(Table2[1Y Return vs Nifty])</f>
        <v>-1.2360479212480346</v>
      </c>
      <c r="I715">
        <v>-3.1883828966187502</v>
      </c>
      <c r="J715">
        <f>(Table2[[#This Row],[1M Return vs Nifty]]-AVERAGE(Table2[1M Return vs Nifty]))/_xlfn.STDEV.P(Table2[1M Return vs Nifty])</f>
        <v>-0.1860104368035258</v>
      </c>
      <c r="K715">
        <v>-17.559655657957901</v>
      </c>
      <c r="L715">
        <f>(Table2[[#This Row],[6M Return vs Nifty]]-AVERAGE(Table2[6M Return vs Nifty]))/_xlfn.STDEV.P(Table2[6M Return vs Nifty])</f>
        <v>-0.75751415378156306</v>
      </c>
      <c r="M715">
        <v>-3.8926772018028899</v>
      </c>
      <c r="N715">
        <f>(Table2[[#This Row],[1W Return vs Nifty]]-AVERAGE(Table2[1W Return vs Nifty]))/_xlfn.STDEV.P(Table2[1W Return vs Nifty])</f>
        <v>5.5055421896155587E-2</v>
      </c>
      <c r="O715">
        <v>893.4</v>
      </c>
      <c r="P715">
        <v>915.62165853439501</v>
      </c>
      <c r="Q715">
        <v>979.72453568523395</v>
      </c>
      <c r="R715">
        <v>18.452209578821201</v>
      </c>
      <c r="S715" s="1">
        <f>(Table2[[#This Row],[Close Price]]-Table2[[#This Row],[20D EMA]])/Table2[[#This Row],[20D EMA]]</f>
        <v>-5.7868815760017837E-2</v>
      </c>
      <c r="T715" s="1">
        <f>(Table2[[#This Row],[Close Price]]-Table2[[#This Row],[50D EMA]])/Table2[[#This Row],[50D EMA]]</f>
        <v>-8.0733846611622195E-2</v>
      </c>
      <c r="U715" s="1">
        <f>(Table2[[#This Row],[Close Price]]-Table2[[#This Row],[200D EMA]])/Table2[[#This Row],[200D EMA]]</f>
        <v>-0.14088096261537175</v>
      </c>
      <c r="V715">
        <v>0.53566435134482104</v>
      </c>
      <c r="W715">
        <v>833.55</v>
      </c>
      <c r="X715">
        <v>858.8</v>
      </c>
      <c r="Y715">
        <v>833.55</v>
      </c>
      <c r="Z715">
        <v>895</v>
      </c>
      <c r="AA715">
        <v>833.55</v>
      </c>
      <c r="AB715">
        <v>930</v>
      </c>
      <c r="AC715" s="1">
        <f>(Table2[[#This Row],[Close Price]]/Table2[[#This Row],[Day Low]])-1</f>
        <v>9.7774578609561846E-3</v>
      </c>
      <c r="AD715" s="1">
        <f>(Table2[[#This Row],[Day High]]/Table2[[#This Row],[Close Price]])-1</f>
        <v>2.0316027088036037E-2</v>
      </c>
      <c r="AE715" s="1">
        <f>(Table2[[#This Row],[Close Price]]/Table2[[#This Row],[Current Week Low]])-1</f>
        <v>9.7774578609561846E-3</v>
      </c>
      <c r="AF715" s="1">
        <f>(Table2[[#This Row],[Current Week High]]/Table2[[#This Row],[Close Price]])-1</f>
        <v>6.3324224783176897E-2</v>
      </c>
      <c r="AG715" s="1">
        <f>(Table2[[#This Row],[Close Price]]/Table2[[#This Row],[Current Month Low]])-1</f>
        <v>9.7774578609561846E-3</v>
      </c>
      <c r="AH715" s="1">
        <f>(Table2[[#This Row],[Current Month High]]/Table2[[#This Row],[Close Price]])-1</f>
        <v>0.10490673636687653</v>
      </c>
      <c r="AI715">
        <v>54.092907211595502</v>
      </c>
      <c r="AJ715">
        <v>0.97774578609561802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-0.11</v>
      </c>
      <c r="AM715" t="s">
        <v>3165</v>
      </c>
      <c r="AN715">
        <v>-3.54</v>
      </c>
      <c r="AO715" t="s">
        <v>3165</v>
      </c>
      <c r="AP715">
        <v>-8.9448364041098002E-2</v>
      </c>
      <c r="AQ715">
        <f>(Table2[[#This Row],[Sharpe Ratio]]-AVERAGE(Table2[Sharpe Ratio]))/_xlfn.STDEV.P(Table2[Sharpe Ratio])</f>
        <v>-1.7653734765341573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705</v>
      </c>
      <c r="AT715">
        <f>_xlfn.RANK.AVG(Table2[[#This Row],[6M Return vs Nifty Z-Score]],Table2[6M Return vs Nifty Z-Score])</f>
        <v>575</v>
      </c>
      <c r="AU715">
        <f>_xlfn.RANK.AVG(Table2[[#This Row],[Sharpe Ratio Z-Score]],Table2[Sharpe Ratio Z-Score])</f>
        <v>705</v>
      </c>
      <c r="AV715">
        <f>(Table2[[#This Row],[Rank 1Y]]+Table2[[#This Row],[Rank 6M]]+Table2[[#This Row],[Rank Sharpe]])/3</f>
        <v>661.66666666666663</v>
      </c>
    </row>
    <row r="716" spans="1:48" x14ac:dyDescent="0.3">
      <c r="A716" t="s">
        <v>2425</v>
      </c>
      <c r="B716" t="s">
        <v>2426</v>
      </c>
      <c r="C716" t="s">
        <v>3120</v>
      </c>
      <c r="D716" t="s">
        <v>54</v>
      </c>
      <c r="E716">
        <v>2023.5420853200001</v>
      </c>
      <c r="F716">
        <v>201.04</v>
      </c>
      <c r="G716">
        <v>-92.717476745665607</v>
      </c>
      <c r="H716">
        <f>(Table2[[#This Row],[1Y Return vs Nifty]]-AVERAGE(Table2[1Y Return vs Nifty]))/_xlfn.STDEV.P(Table2[1Y Return vs Nifty])</f>
        <v>-1.9928916071518017</v>
      </c>
      <c r="I716">
        <v>-20.122338277989201</v>
      </c>
      <c r="J716">
        <f>(Table2[[#This Row],[1M Return vs Nifty]]-AVERAGE(Table2[1M Return vs Nifty]))/_xlfn.STDEV.P(Table2[1M Return vs Nifty])</f>
        <v>-2.1339284548445776</v>
      </c>
      <c r="K716">
        <v>-68.706770774965307</v>
      </c>
      <c r="L716">
        <f>(Table2[[#This Row],[6M Return vs Nifty]]-AVERAGE(Table2[6M Return vs Nifty]))/_xlfn.STDEV.P(Table2[6M Return vs Nifty])</f>
        <v>-2.5178349080954456</v>
      </c>
      <c r="M716">
        <v>-5.9151527563106798</v>
      </c>
      <c r="N716">
        <f>(Table2[[#This Row],[1W Return vs Nifty]]-AVERAGE(Table2[1W Return vs Nifty]))/_xlfn.STDEV.P(Table2[1W Return vs Nifty])</f>
        <v>-0.34321767603078873</v>
      </c>
      <c r="O716">
        <v>230.95</v>
      </c>
      <c r="P716">
        <v>276.73738149892699</v>
      </c>
      <c r="Q716">
        <v>401.20050399315602</v>
      </c>
      <c r="R716">
        <v>13.0396983420169</v>
      </c>
      <c r="S716" s="1">
        <f>(Table2[[#This Row],[Close Price]]-Table2[[#This Row],[20D EMA]])/Table2[[#This Row],[20D EMA]]</f>
        <v>-0.12950855163455294</v>
      </c>
      <c r="T716" s="1">
        <f>(Table2[[#This Row],[Close Price]]-Table2[[#This Row],[50D EMA]])/Table2[[#This Row],[50D EMA]]</f>
        <v>-0.27353507895795603</v>
      </c>
      <c r="U716" s="1">
        <f>(Table2[[#This Row],[Close Price]]-Table2[[#This Row],[200D EMA]])/Table2[[#This Row],[200D EMA]]</f>
        <v>-0.49890391961364666</v>
      </c>
      <c r="V716">
        <v>0.52130336661231502</v>
      </c>
      <c r="W716">
        <v>195.31</v>
      </c>
      <c r="X716">
        <v>207.66</v>
      </c>
      <c r="Y716">
        <v>195</v>
      </c>
      <c r="Z716">
        <v>211.2</v>
      </c>
      <c r="AA716">
        <v>195</v>
      </c>
      <c r="AB716">
        <v>249</v>
      </c>
      <c r="AC716" s="1">
        <f>(Table2[[#This Row],[Close Price]]/Table2[[#This Row],[Day Low]])-1</f>
        <v>2.9337975526086746E-2</v>
      </c>
      <c r="AD716" s="1">
        <f>(Table2[[#This Row],[Day High]]/Table2[[#This Row],[Close Price]])-1</f>
        <v>3.2928770393951368E-2</v>
      </c>
      <c r="AE716" s="1">
        <f>(Table2[[#This Row],[Close Price]]/Table2[[#This Row],[Current Week Low]])-1</f>
        <v>3.0974358974358962E-2</v>
      </c>
      <c r="AF716" s="1">
        <f>(Table2[[#This Row],[Current Week High]]/Table2[[#This Row],[Close Price]])-1</f>
        <v>5.0537206526064526E-2</v>
      </c>
      <c r="AG716" s="1">
        <f>(Table2[[#This Row],[Close Price]]/Table2[[#This Row],[Current Month Low]])-1</f>
        <v>3.0974358974358962E-2</v>
      </c>
      <c r="AH716" s="1">
        <f>(Table2[[#This Row],[Current Month High]]/Table2[[#This Row],[Close Price]])-1</f>
        <v>0.23855949064862725</v>
      </c>
      <c r="AI716">
        <v>235.67946677278101</v>
      </c>
      <c r="AJ716">
        <v>3.09743589743589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-0.56000000000000005</v>
      </c>
      <c r="AM716" t="s">
        <v>3165</v>
      </c>
      <c r="AN716">
        <v>-11.1</v>
      </c>
      <c r="AO716" t="s">
        <v>3165</v>
      </c>
      <c r="AQ716">
        <f>(Table2[[#This Row],[Sharpe Ratio]]-AVERAGE(Table2[Sharpe Ratio]))/_xlfn.STDEV.P(Table2[Sharpe Ratio])</f>
        <v>-0.71296376684109852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732</v>
      </c>
      <c r="AT716">
        <f>_xlfn.RANK.AVG(Table2[[#This Row],[6M Return vs Nifty Z-Score]],Table2[6M Return vs Nifty Z-Score])</f>
        <v>732</v>
      </c>
      <c r="AU716">
        <f>_xlfn.RANK.AVG(Table2[[#This Row],[Sharpe Ratio Z-Score]],Table2[Sharpe Ratio Z-Score])</f>
        <v>533.5</v>
      </c>
      <c r="AV716">
        <f>(Table2[[#This Row],[Rank 1Y]]+Table2[[#This Row],[Rank 6M]]+Table2[[#This Row],[Rank Sharpe]])/3</f>
        <v>665.83333333333337</v>
      </c>
    </row>
    <row r="717" spans="1:48" x14ac:dyDescent="0.3">
      <c r="A717" t="s">
        <v>1393</v>
      </c>
      <c r="B717" t="s">
        <v>1394</v>
      </c>
      <c r="C717" t="s">
        <v>3134</v>
      </c>
      <c r="D717" t="s">
        <v>454</v>
      </c>
      <c r="E717">
        <v>7692.8215475199904</v>
      </c>
      <c r="F717">
        <v>700.4</v>
      </c>
      <c r="G717">
        <v>-44.246159886596999</v>
      </c>
      <c r="H717">
        <f>(Table2[[#This Row],[1Y Return vs Nifty]]-AVERAGE(Table2[1Y Return vs Nifty]))/_xlfn.STDEV.P(Table2[1Y Return vs Nifty])</f>
        <v>-1.1631674327751478</v>
      </c>
      <c r="I717">
        <v>-0.63019378119091496</v>
      </c>
      <c r="J717">
        <f>(Table2[[#This Row],[1M Return vs Nifty]]-AVERAGE(Table2[1M Return vs Nifty]))/_xlfn.STDEV.P(Table2[1M Return vs Nifty])</f>
        <v>0.10825883220497082</v>
      </c>
      <c r="K717">
        <v>-26.144105850882401</v>
      </c>
      <c r="L717">
        <f>(Table2[[#This Row],[6M Return vs Nifty]]-AVERAGE(Table2[6M Return vs Nifty]))/_xlfn.STDEV.P(Table2[6M Return vs Nifty])</f>
        <v>-1.0529635804874298</v>
      </c>
      <c r="M717">
        <v>-2.0127526202060202</v>
      </c>
      <c r="N717">
        <f>(Table2[[#This Row],[1W Return vs Nifty]]-AVERAGE(Table2[1W Return vs Nifty]))/_xlfn.STDEV.P(Table2[1W Return vs Nifty])</f>
        <v>0.4252568739299315</v>
      </c>
      <c r="O717">
        <v>731.43</v>
      </c>
      <c r="P717">
        <v>749.68287956617803</v>
      </c>
      <c r="Q717">
        <v>811.74647506962197</v>
      </c>
      <c r="R717">
        <v>17.772627166042501</v>
      </c>
      <c r="S717" s="1">
        <f>(Table2[[#This Row],[Close Price]]-Table2[[#This Row],[20D EMA]])/Table2[[#This Row],[20D EMA]]</f>
        <v>-4.2423745266122491E-2</v>
      </c>
      <c r="T717" s="1">
        <f>(Table2[[#This Row],[Close Price]]-Table2[[#This Row],[50D EMA]])/Table2[[#This Row],[50D EMA]]</f>
        <v>-6.5738302033383461E-2</v>
      </c>
      <c r="U717" s="1">
        <f>(Table2[[#This Row],[Close Price]]-Table2[[#This Row],[200D EMA]])/Table2[[#This Row],[200D EMA]]</f>
        <v>-0.13716902812552653</v>
      </c>
      <c r="V717">
        <v>0.37624957194930903</v>
      </c>
      <c r="W717">
        <v>691</v>
      </c>
      <c r="X717">
        <v>703.75</v>
      </c>
      <c r="Y717">
        <v>691</v>
      </c>
      <c r="Z717">
        <v>751</v>
      </c>
      <c r="AA717">
        <v>691</v>
      </c>
      <c r="AB717">
        <v>784.1</v>
      </c>
      <c r="AC717" s="1">
        <f>(Table2[[#This Row],[Close Price]]/Table2[[#This Row],[Day Low]])-1</f>
        <v>1.3603473227207008E-2</v>
      </c>
      <c r="AD717" s="1">
        <f>(Table2[[#This Row],[Day High]]/Table2[[#This Row],[Close Price]])-1</f>
        <v>4.7829811536266309E-3</v>
      </c>
      <c r="AE717" s="1">
        <f>(Table2[[#This Row],[Close Price]]/Table2[[#This Row],[Current Week Low]])-1</f>
        <v>1.3603473227207008E-2</v>
      </c>
      <c r="AF717" s="1">
        <f>(Table2[[#This Row],[Current Week High]]/Table2[[#This Row],[Close Price]])-1</f>
        <v>7.2244431753283767E-2</v>
      </c>
      <c r="AG717" s="1">
        <f>(Table2[[#This Row],[Close Price]]/Table2[[#This Row],[Current Month Low]])-1</f>
        <v>1.3603473227207008E-2</v>
      </c>
      <c r="AH717" s="1">
        <f>(Table2[[#This Row],[Current Month High]]/Table2[[#This Row],[Close Price]])-1</f>
        <v>0.11950314106225024</v>
      </c>
      <c r="AI717">
        <v>57.952598515134198</v>
      </c>
      <c r="AJ717">
        <v>1.3603473227206999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-0.08</v>
      </c>
      <c r="AM717" t="s">
        <v>3165</v>
      </c>
      <c r="AN717">
        <v>-4.45</v>
      </c>
      <c r="AO717" t="s">
        <v>3165</v>
      </c>
      <c r="AP717">
        <v>-4.7559540218194002E-2</v>
      </c>
      <c r="AQ717">
        <f>(Table2[[#This Row],[Sharpe Ratio]]-AVERAGE(Table2[Sharpe Ratio]))/_xlfn.STDEV.P(Table2[Sharpe Ratio])</f>
        <v>-1.2725281865007796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694</v>
      </c>
      <c r="AT717">
        <f>_xlfn.RANK.AVG(Table2[[#This Row],[6M Return vs Nifty Z-Score]],Table2[6M Return vs Nifty Z-Score])</f>
        <v>651</v>
      </c>
      <c r="AU717">
        <f>_xlfn.RANK.AVG(Table2[[#This Row],[Sharpe Ratio Z-Score]],Table2[Sharpe Ratio Z-Score])</f>
        <v>654</v>
      </c>
      <c r="AV717">
        <f>(Table2[[#This Row],[Rank 1Y]]+Table2[[#This Row],[Rank 6M]]+Table2[[#This Row],[Rank Sharpe]])/3</f>
        <v>666.33333333333337</v>
      </c>
    </row>
    <row r="718" spans="1:48" x14ac:dyDescent="0.3">
      <c r="A718" t="s">
        <v>1359</v>
      </c>
      <c r="B718" t="s">
        <v>1360</v>
      </c>
      <c r="C718" t="s">
        <v>3120</v>
      </c>
      <c r="D718" t="s">
        <v>24</v>
      </c>
      <c r="E718">
        <v>7983.6410515999996</v>
      </c>
      <c r="F718">
        <v>70.099999999999994</v>
      </c>
      <c r="G718">
        <v>-52.391420735993599</v>
      </c>
      <c r="H718">
        <f>(Table2[[#This Row],[1Y Return vs Nifty]]-AVERAGE(Table2[1Y Return vs Nifty]))/_xlfn.STDEV.P(Table2[1Y Return vs Nifty])</f>
        <v>-1.3025966926196457</v>
      </c>
      <c r="I718">
        <v>-13.2237353202805</v>
      </c>
      <c r="J718">
        <f>(Table2[[#This Row],[1M Return vs Nifty]]-AVERAGE(Table2[1M Return vs Nifty]))/_xlfn.STDEV.P(Table2[1M Return vs Nifty])</f>
        <v>-1.3403800665326822</v>
      </c>
      <c r="K718">
        <v>-39.526556238613203</v>
      </c>
      <c r="L718">
        <f>(Table2[[#This Row],[6M Return vs Nifty]]-AVERAGE(Table2[6M Return vs Nifty]))/_xlfn.STDEV.P(Table2[6M Return vs Nifty])</f>
        <v>-1.5135448880979758</v>
      </c>
      <c r="M718">
        <v>-8.0173802568827099</v>
      </c>
      <c r="N718">
        <f>(Table2[[#This Row],[1W Return vs Nifty]]-AVERAGE(Table2[1W Return vs Nifty]))/_xlfn.STDEV.P(Table2[1W Return vs Nifty])</f>
        <v>-0.75719581155579574</v>
      </c>
      <c r="O718">
        <v>73.63</v>
      </c>
      <c r="P718">
        <v>78.310266178091794</v>
      </c>
      <c r="Q718">
        <v>87.441799600462502</v>
      </c>
      <c r="R718">
        <v>40.160585294985701</v>
      </c>
      <c r="S718" s="1">
        <f>(Table2[[#This Row],[Close Price]]-Table2[[#This Row],[20D EMA]])/Table2[[#This Row],[20D EMA]]</f>
        <v>-4.7942414776585653E-2</v>
      </c>
      <c r="T718" s="1">
        <f>(Table2[[#This Row],[Close Price]]-Table2[[#This Row],[50D EMA]])/Table2[[#This Row],[50D EMA]]</f>
        <v>-0.10484278216370968</v>
      </c>
      <c r="U718" s="1">
        <f>(Table2[[#This Row],[Close Price]]-Table2[[#This Row],[200D EMA]])/Table2[[#This Row],[200D EMA]]</f>
        <v>-0.19832391007161732</v>
      </c>
      <c r="V718">
        <v>0.815781479806717</v>
      </c>
      <c r="W718">
        <v>65.599999999999994</v>
      </c>
      <c r="X718">
        <v>71.5</v>
      </c>
      <c r="Y718">
        <v>65.599999999999994</v>
      </c>
      <c r="Z718">
        <v>71.5</v>
      </c>
      <c r="AA718">
        <v>65.599999999999994</v>
      </c>
      <c r="AB718">
        <v>78.25</v>
      </c>
      <c r="AC718" s="1">
        <f>(Table2[[#This Row],[Close Price]]/Table2[[#This Row],[Day Low]])-1</f>
        <v>6.8597560975609762E-2</v>
      </c>
      <c r="AD718" s="1">
        <f>(Table2[[#This Row],[Day High]]/Table2[[#This Row],[Close Price]])-1</f>
        <v>1.9971469329529423E-2</v>
      </c>
      <c r="AE718" s="1">
        <f>(Table2[[#This Row],[Close Price]]/Table2[[#This Row],[Current Week Low]])-1</f>
        <v>6.8597560975609762E-2</v>
      </c>
      <c r="AF718" s="1">
        <f>(Table2[[#This Row],[Current Week High]]/Table2[[#This Row],[Close Price]])-1</f>
        <v>1.9971469329529423E-2</v>
      </c>
      <c r="AG718" s="1">
        <f>(Table2[[#This Row],[Close Price]]/Table2[[#This Row],[Current Month Low]])-1</f>
        <v>6.8597560975609762E-2</v>
      </c>
      <c r="AH718" s="1">
        <f>(Table2[[#This Row],[Current Month High]]/Table2[[#This Row],[Close Price]])-1</f>
        <v>0.11626248216833113</v>
      </c>
      <c r="AI718">
        <v>66.191155492153996</v>
      </c>
      <c r="AJ718">
        <v>6.8597560975609699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-0.15</v>
      </c>
      <c r="AM718" t="s">
        <v>3165</v>
      </c>
      <c r="AN718">
        <v>-4.6100000000000003</v>
      </c>
      <c r="AO718" t="s">
        <v>3165</v>
      </c>
      <c r="AP718">
        <v>-8.1537735068140001E-3</v>
      </c>
      <c r="AQ718">
        <f>(Table2[[#This Row],[Sharpe Ratio]]-AVERAGE(Table2[Sharpe Ratio]))/_xlfn.STDEV.P(Table2[Sharpe Ratio])</f>
        <v>-0.80889744322747026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716</v>
      </c>
      <c r="AT718">
        <f>_xlfn.RANK.AVG(Table2[[#This Row],[6M Return vs Nifty Z-Score]],Table2[6M Return vs Nifty Z-Score])</f>
        <v>716</v>
      </c>
      <c r="AU718">
        <f>_xlfn.RANK.AVG(Table2[[#This Row],[Sharpe Ratio Z-Score]],Table2[Sharpe Ratio Z-Score])</f>
        <v>577</v>
      </c>
      <c r="AV718">
        <f>(Table2[[#This Row],[Rank 1Y]]+Table2[[#This Row],[Rank 6M]]+Table2[[#This Row],[Rank Sharpe]])/3</f>
        <v>669.66666666666663</v>
      </c>
    </row>
    <row r="719" spans="1:48" x14ac:dyDescent="0.3">
      <c r="A719" t="s">
        <v>1592</v>
      </c>
      <c r="B719" t="s">
        <v>1593</v>
      </c>
      <c r="C719" t="s">
        <v>3121</v>
      </c>
      <c r="D719" t="s">
        <v>737</v>
      </c>
      <c r="E719">
        <v>5804.7016820700001</v>
      </c>
      <c r="F719">
        <v>119.01</v>
      </c>
      <c r="G719">
        <v>-50.342249557782999</v>
      </c>
      <c r="H719">
        <f>(Table2[[#This Row],[1Y Return vs Nifty]]-AVERAGE(Table2[1Y Return vs Nifty]))/_xlfn.STDEV.P(Table2[1Y Return vs Nifty])</f>
        <v>-1.2675193113110106</v>
      </c>
      <c r="I719">
        <v>-4.3926763322404403</v>
      </c>
      <c r="J719">
        <f>(Table2[[#This Row],[1M Return vs Nifty]]-AVERAGE(Table2[1M Return vs Nifty]))/_xlfn.STDEV.P(Table2[1M Return vs Nifty])</f>
        <v>-0.32454067557082572</v>
      </c>
      <c r="K719">
        <v>-17.802469755377398</v>
      </c>
      <c r="L719">
        <f>(Table2[[#This Row],[6M Return vs Nifty]]-AVERAGE(Table2[6M Return vs Nifty]))/_xlfn.STDEV.P(Table2[6M Return vs Nifty])</f>
        <v>-0.76587104144081264</v>
      </c>
      <c r="M719">
        <v>-2.3410917455092801</v>
      </c>
      <c r="N719">
        <f>(Table2[[#This Row],[1W Return vs Nifty]]-AVERAGE(Table2[1W Return vs Nifty]))/_xlfn.STDEV.P(Table2[1W Return vs Nifty])</f>
        <v>0.36059916258519403</v>
      </c>
      <c r="O719">
        <v>122.4</v>
      </c>
      <c r="P719">
        <v>126.98593427254499</v>
      </c>
      <c r="Q719">
        <v>134.854477031773</v>
      </c>
      <c r="R719">
        <v>43.5106122658134</v>
      </c>
      <c r="S719" s="1">
        <f>(Table2[[#This Row],[Close Price]]-Table2[[#This Row],[20D EMA]])/Table2[[#This Row],[20D EMA]]</f>
        <v>-2.7696078431372551E-2</v>
      </c>
      <c r="T719" s="1">
        <f>(Table2[[#This Row],[Close Price]]-Table2[[#This Row],[50D EMA]])/Table2[[#This Row],[50D EMA]]</f>
        <v>-6.2809588465337823E-2</v>
      </c>
      <c r="U719" s="1">
        <f>(Table2[[#This Row],[Close Price]]-Table2[[#This Row],[200D EMA]])/Table2[[#This Row],[200D EMA]]</f>
        <v>-0.11749314802533316</v>
      </c>
      <c r="V719">
        <v>0.83649009015252895</v>
      </c>
      <c r="W719">
        <v>112.4</v>
      </c>
      <c r="X719">
        <v>119.9</v>
      </c>
      <c r="Y719">
        <v>112.4</v>
      </c>
      <c r="Z719">
        <v>123.8</v>
      </c>
      <c r="AA719">
        <v>112.4</v>
      </c>
      <c r="AB719">
        <v>128.30000000000001</v>
      </c>
      <c r="AC719" s="1">
        <f>(Table2[[#This Row],[Close Price]]/Table2[[#This Row],[Day Low]])-1</f>
        <v>5.8807829181494631E-2</v>
      </c>
      <c r="AD719" s="1">
        <f>(Table2[[#This Row],[Day High]]/Table2[[#This Row],[Close Price]])-1</f>
        <v>7.478363162759516E-3</v>
      </c>
      <c r="AE719" s="1">
        <f>(Table2[[#This Row],[Close Price]]/Table2[[#This Row],[Current Week Low]])-1</f>
        <v>5.8807829181494631E-2</v>
      </c>
      <c r="AF719" s="1">
        <f>(Table2[[#This Row],[Current Week High]]/Table2[[#This Row],[Close Price]])-1</f>
        <v>4.024871859507595E-2</v>
      </c>
      <c r="AG719" s="1">
        <f>(Table2[[#This Row],[Close Price]]/Table2[[#This Row],[Current Month Low]])-1</f>
        <v>5.8807829181494631E-2</v>
      </c>
      <c r="AH719" s="1">
        <f>(Table2[[#This Row],[Current Month High]]/Table2[[#This Row],[Close Price]])-1</f>
        <v>7.8060667170825937E-2</v>
      </c>
      <c r="AI719">
        <v>39.736156625493599</v>
      </c>
      <c r="AJ719">
        <v>8.6849315068493205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-0.13</v>
      </c>
      <c r="AM719" t="s">
        <v>3165</v>
      </c>
      <c r="AN719">
        <v>0.47</v>
      </c>
      <c r="AO719" t="s">
        <v>3166</v>
      </c>
      <c r="AP719">
        <v>-0.105825267510834</v>
      </c>
      <c r="AQ719">
        <f>(Table2[[#This Row],[Sharpe Ratio]]-AVERAGE(Table2[Sharpe Ratio]))/_xlfn.STDEV.P(Table2[Sharpe Ratio])</f>
        <v>-1.9580568465546218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711</v>
      </c>
      <c r="AT719">
        <f>_xlfn.RANK.AVG(Table2[[#This Row],[6M Return vs Nifty Z-Score]],Table2[6M Return vs Nifty Z-Score])</f>
        <v>581</v>
      </c>
      <c r="AU719">
        <f>_xlfn.RANK.AVG(Table2[[#This Row],[Sharpe Ratio Z-Score]],Table2[Sharpe Ratio Z-Score])</f>
        <v>719</v>
      </c>
      <c r="AV719">
        <f>(Table2[[#This Row],[Rank 1Y]]+Table2[[#This Row],[Rank 6M]]+Table2[[#This Row],[Rank Sharpe]])/3</f>
        <v>670.33333333333337</v>
      </c>
    </row>
    <row r="720" spans="1:48" x14ac:dyDescent="0.3">
      <c r="A720" t="s">
        <v>855</v>
      </c>
      <c r="B720" t="s">
        <v>856</v>
      </c>
      <c r="C720" t="s">
        <v>3134</v>
      </c>
      <c r="D720" t="s">
        <v>454</v>
      </c>
      <c r="E720">
        <v>17870.38642875</v>
      </c>
      <c r="F720">
        <v>492.95</v>
      </c>
      <c r="G720">
        <v>-18.684806752641201</v>
      </c>
      <c r="H720">
        <f>(Table2[[#This Row],[1Y Return vs Nifty]]-AVERAGE(Table2[1Y Return vs Nifty]))/_xlfn.STDEV.P(Table2[1Y Return vs Nifty])</f>
        <v>-0.72561231772253165</v>
      </c>
      <c r="I720">
        <v>-9.5501475651308301</v>
      </c>
      <c r="J720">
        <f>(Table2[[#This Row],[1M Return vs Nifty]]-AVERAGE(Table2[1M Return vs Nifty]))/_xlfn.STDEV.P(Table2[1M Return vs Nifty])</f>
        <v>-0.91780615406192045</v>
      </c>
      <c r="K720">
        <v>-42.7136597356794</v>
      </c>
      <c r="L720">
        <f>(Table2[[#This Row],[6M Return vs Nifty]]-AVERAGE(Table2[6M Return vs Nifty]))/_xlfn.STDEV.P(Table2[6M Return vs Nifty])</f>
        <v>-1.6232348367724505</v>
      </c>
      <c r="M720">
        <v>-7.0390537071335304</v>
      </c>
      <c r="N720">
        <f>(Table2[[#This Row],[1W Return vs Nifty]]-AVERAGE(Table2[1W Return vs Nifty]))/_xlfn.STDEV.P(Table2[1W Return vs Nifty])</f>
        <v>-0.56454025886724346</v>
      </c>
      <c r="O720">
        <v>536</v>
      </c>
      <c r="P720">
        <v>577.24455989521596</v>
      </c>
      <c r="Q720">
        <v>621.698676764884</v>
      </c>
      <c r="R720">
        <v>22.243579947778901</v>
      </c>
      <c r="S720" s="1">
        <f>(Table2[[#This Row],[Close Price]]-Table2[[#This Row],[20D EMA]])/Table2[[#This Row],[20D EMA]]</f>
        <v>-8.0317164179104505E-2</v>
      </c>
      <c r="T720" s="1">
        <f>(Table2[[#This Row],[Close Price]]-Table2[[#This Row],[50D EMA]])/Table2[[#This Row],[50D EMA]]</f>
        <v>-0.14602919759090929</v>
      </c>
      <c r="U720" s="1">
        <f>(Table2[[#This Row],[Close Price]]-Table2[[#This Row],[200D EMA]])/Table2[[#This Row],[200D EMA]]</f>
        <v>-0.20709176579697725</v>
      </c>
      <c r="V720">
        <v>0.55930998141740196</v>
      </c>
      <c r="W720">
        <v>482</v>
      </c>
      <c r="X720">
        <v>500.7</v>
      </c>
      <c r="Y720">
        <v>482</v>
      </c>
      <c r="Z720">
        <v>526.75</v>
      </c>
      <c r="AA720">
        <v>482</v>
      </c>
      <c r="AB720">
        <v>592.79999999999995</v>
      </c>
      <c r="AC720" s="1">
        <f>(Table2[[#This Row],[Close Price]]/Table2[[#This Row],[Day Low]])-1</f>
        <v>2.2717842323651372E-2</v>
      </c>
      <c r="AD720" s="1">
        <f>(Table2[[#This Row],[Day High]]/Table2[[#This Row],[Close Price]])-1</f>
        <v>1.57216756263312E-2</v>
      </c>
      <c r="AE720" s="1">
        <f>(Table2[[#This Row],[Close Price]]/Table2[[#This Row],[Current Week Low]])-1</f>
        <v>2.2717842323651372E-2</v>
      </c>
      <c r="AF720" s="1">
        <f>(Table2[[#This Row],[Current Week High]]/Table2[[#This Row],[Close Price]])-1</f>
        <v>6.8566791763870594E-2</v>
      </c>
      <c r="AG720" s="1">
        <f>(Table2[[#This Row],[Close Price]]/Table2[[#This Row],[Current Month Low]])-1</f>
        <v>2.2717842323651372E-2</v>
      </c>
      <c r="AH720" s="1">
        <f>(Table2[[#This Row],[Current Month High]]/Table2[[#This Row],[Close Price]])-1</f>
        <v>0.20255604016634532</v>
      </c>
      <c r="AI720">
        <v>56.050309362004199</v>
      </c>
      <c r="AJ720">
        <v>12.5456621004566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-0.28000000000000003</v>
      </c>
      <c r="AM720" t="s">
        <v>3165</v>
      </c>
      <c r="AN720">
        <v>-7.16</v>
      </c>
      <c r="AO720" t="s">
        <v>3165</v>
      </c>
      <c r="AP720">
        <v>-0.117794751844968</v>
      </c>
      <c r="AQ720">
        <f>(Table2[[#This Row],[Sharpe Ratio]]-AVERAGE(Table2[Sharpe Ratio]))/_xlfn.STDEV.P(Table2[Sharpe Ratio])</f>
        <v>-2.0988844812274463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567</v>
      </c>
      <c r="AT720">
        <f>_xlfn.RANK.AVG(Table2[[#This Row],[6M Return vs Nifty Z-Score]],Table2[6M Return vs Nifty Z-Score])</f>
        <v>722</v>
      </c>
      <c r="AU720">
        <f>_xlfn.RANK.AVG(Table2[[#This Row],[Sharpe Ratio Z-Score]],Table2[Sharpe Ratio Z-Score])</f>
        <v>725</v>
      </c>
      <c r="AV720">
        <f>(Table2[[#This Row],[Rank 1Y]]+Table2[[#This Row],[Rank 6M]]+Table2[[#This Row],[Rank Sharpe]])/3</f>
        <v>671.33333333333337</v>
      </c>
    </row>
    <row r="721" spans="1:48" x14ac:dyDescent="0.3">
      <c r="A721" t="s">
        <v>1173</v>
      </c>
      <c r="B721" t="s">
        <v>1174</v>
      </c>
      <c r="C721" t="s">
        <v>3120</v>
      </c>
      <c r="D721" t="s">
        <v>24</v>
      </c>
      <c r="E721">
        <v>10078.410016739999</v>
      </c>
      <c r="F721">
        <v>165.85</v>
      </c>
      <c r="G721">
        <v>-54.776364711812697</v>
      </c>
      <c r="H721">
        <f>(Table2[[#This Row],[1Y Return vs Nifty]]-AVERAGE(Table2[1Y Return vs Nifty]))/_xlfn.STDEV.P(Table2[1Y Return vs Nifty])</f>
        <v>-1.3434217784539055</v>
      </c>
      <c r="I721">
        <v>-15.7427105964576</v>
      </c>
      <c r="J721">
        <f>(Table2[[#This Row],[1M Return vs Nifty]]-AVERAGE(Table2[1M Return vs Nifty]))/_xlfn.STDEV.P(Table2[1M Return vs Nifty])</f>
        <v>-1.6301385557314536</v>
      </c>
      <c r="K721">
        <v>-46.158292037856597</v>
      </c>
      <c r="L721">
        <f>(Table2[[#This Row],[6M Return vs Nifty]]-AVERAGE(Table2[6M Return vs Nifty]))/_xlfn.STDEV.P(Table2[6M Return vs Nifty])</f>
        <v>-1.7417881064657834</v>
      </c>
      <c r="M721">
        <v>-17.318717107122399</v>
      </c>
      <c r="N721">
        <f>(Table2[[#This Row],[1W Return vs Nifty]]-AVERAGE(Table2[1W Return vs Nifty]))/_xlfn.STDEV.P(Table2[1W Return vs Nifty])</f>
        <v>-2.5888482307656613</v>
      </c>
      <c r="O721">
        <v>196.22</v>
      </c>
      <c r="P721">
        <v>208.513862898805</v>
      </c>
      <c r="Q721">
        <v>228.901791195437</v>
      </c>
      <c r="R721">
        <v>18.042637597971002</v>
      </c>
      <c r="S721" s="1">
        <f>(Table2[[#This Row],[Close Price]]-Table2[[#This Row],[20D EMA]])/Table2[[#This Row],[20D EMA]]</f>
        <v>-0.15477525226786262</v>
      </c>
      <c r="T721" s="1">
        <f>(Table2[[#This Row],[Close Price]]-Table2[[#This Row],[50D EMA]])/Table2[[#This Row],[50D EMA]]</f>
        <v>-0.20460923943225032</v>
      </c>
      <c r="U721" s="1">
        <f>(Table2[[#This Row],[Close Price]]-Table2[[#This Row],[200D EMA]])/Table2[[#This Row],[200D EMA]]</f>
        <v>-0.27545346354062911</v>
      </c>
      <c r="V721">
        <v>1.5289857742434001</v>
      </c>
      <c r="W721">
        <v>163.16999999999999</v>
      </c>
      <c r="X721">
        <v>171.48</v>
      </c>
      <c r="Y721">
        <v>163.16999999999999</v>
      </c>
      <c r="Z721">
        <v>195.7</v>
      </c>
      <c r="AA721">
        <v>163.16999999999999</v>
      </c>
      <c r="AB721">
        <v>212.01</v>
      </c>
      <c r="AC721" s="1">
        <f>(Table2[[#This Row],[Close Price]]/Table2[[#This Row],[Day Low]])-1</f>
        <v>1.6424587853159256E-2</v>
      </c>
      <c r="AD721" s="1">
        <f>(Table2[[#This Row],[Day High]]/Table2[[#This Row],[Close Price]])-1</f>
        <v>3.3946337051552478E-2</v>
      </c>
      <c r="AE721" s="1">
        <f>(Table2[[#This Row],[Close Price]]/Table2[[#This Row],[Current Week Low]])-1</f>
        <v>1.6424587853159256E-2</v>
      </c>
      <c r="AF721" s="1">
        <f>(Table2[[#This Row],[Current Week High]]/Table2[[#This Row],[Close Price]])-1</f>
        <v>0.17998191136569197</v>
      </c>
      <c r="AG721" s="1">
        <f>(Table2[[#This Row],[Close Price]]/Table2[[#This Row],[Current Month Low]])-1</f>
        <v>1.6424587853159256E-2</v>
      </c>
      <c r="AH721" s="1">
        <f>(Table2[[#This Row],[Current Month High]]/Table2[[#This Row],[Close Price]])-1</f>
        <v>0.27832378655411505</v>
      </c>
      <c r="AI721">
        <v>81.308411214953196</v>
      </c>
      <c r="AJ721">
        <v>1.64245878531592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-0.24</v>
      </c>
      <c r="AM721" t="s">
        <v>3165</v>
      </c>
      <c r="AN721">
        <v>-12.93</v>
      </c>
      <c r="AO721" t="s">
        <v>3165</v>
      </c>
      <c r="AP721">
        <v>-3.3971659096510001E-3</v>
      </c>
      <c r="AQ721">
        <f>(Table2[[#This Row],[Sharpe Ratio]]-AVERAGE(Table2[Sharpe Ratio]))/_xlfn.STDEV.P(Table2[Sharpe Ratio])</f>
        <v>-0.75293331158439081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717</v>
      </c>
      <c r="AT721">
        <f>_xlfn.RANK.AVG(Table2[[#This Row],[6M Return vs Nifty Z-Score]],Table2[6M Return vs Nifty Z-Score])</f>
        <v>727</v>
      </c>
      <c r="AU721">
        <f>_xlfn.RANK.AVG(Table2[[#This Row],[Sharpe Ratio Z-Score]],Table2[Sharpe Ratio Z-Score])</f>
        <v>570</v>
      </c>
      <c r="AV721">
        <f>(Table2[[#This Row],[Rank 1Y]]+Table2[[#This Row],[Rank 6M]]+Table2[[#This Row],[Rank Sharpe]])/3</f>
        <v>671.33333333333337</v>
      </c>
    </row>
    <row r="722" spans="1:48" x14ac:dyDescent="0.3">
      <c r="A722" t="s">
        <v>660</v>
      </c>
      <c r="B722" t="s">
        <v>661</v>
      </c>
      <c r="C722" t="s">
        <v>3130</v>
      </c>
      <c r="D722" t="s">
        <v>445</v>
      </c>
      <c r="E722">
        <v>27565.256900929999</v>
      </c>
      <c r="F722">
        <v>372.05</v>
      </c>
      <c r="G722">
        <v>-37.185922754157701</v>
      </c>
      <c r="H722">
        <f>(Table2[[#This Row],[1Y Return vs Nifty]]-AVERAGE(Table2[1Y Return vs Nifty]))/_xlfn.STDEV.P(Table2[1Y Return vs Nifty])</f>
        <v>-1.0423114336974046</v>
      </c>
      <c r="I722">
        <v>-6.8202956533317503</v>
      </c>
      <c r="J722">
        <f>(Table2[[#This Row],[1M Return vs Nifty]]-AVERAGE(Table2[1M Return vs Nifty]))/_xlfn.STDEV.P(Table2[1M Return vs Nifty])</f>
        <v>-0.60379046157774097</v>
      </c>
      <c r="K722">
        <v>-26.270323014654501</v>
      </c>
      <c r="L722">
        <f>(Table2[[#This Row],[6M Return vs Nifty]]-AVERAGE(Table2[6M Return vs Nifty]))/_xlfn.STDEV.P(Table2[6M Return vs Nifty])</f>
        <v>-1.0573075731531039</v>
      </c>
      <c r="M722">
        <v>-5.3729502291283797</v>
      </c>
      <c r="N722">
        <f>(Table2[[#This Row],[1W Return vs Nifty]]-AVERAGE(Table2[1W Return vs Nifty]))/_xlfn.STDEV.P(Table2[1W Return vs Nifty])</f>
        <v>-0.23644522099497628</v>
      </c>
      <c r="O722">
        <v>404.35</v>
      </c>
      <c r="P722">
        <v>410.83921273546099</v>
      </c>
      <c r="Q722">
        <v>415.30708072575402</v>
      </c>
      <c r="R722">
        <v>15.1054296847676</v>
      </c>
      <c r="S722" s="1">
        <f>(Table2[[#This Row],[Close Price]]-Table2[[#This Row],[20D EMA]])/Table2[[#This Row],[20D EMA]]</f>
        <v>-7.9881290960801307E-2</v>
      </c>
      <c r="T722" s="1">
        <f>(Table2[[#This Row],[Close Price]]-Table2[[#This Row],[50D EMA]])/Table2[[#This Row],[50D EMA]]</f>
        <v>-9.4414582476666647E-2</v>
      </c>
      <c r="U722" s="1">
        <f>(Table2[[#This Row],[Close Price]]-Table2[[#This Row],[200D EMA]])/Table2[[#This Row],[200D EMA]]</f>
        <v>-0.10415685822202152</v>
      </c>
      <c r="V722">
        <v>0.472811782851912</v>
      </c>
      <c r="W722">
        <v>368.1</v>
      </c>
      <c r="X722">
        <v>379.85</v>
      </c>
      <c r="Y722">
        <v>368.1</v>
      </c>
      <c r="Z722">
        <v>400</v>
      </c>
      <c r="AA722">
        <v>368.1</v>
      </c>
      <c r="AB722">
        <v>428.45</v>
      </c>
      <c r="AC722" s="1">
        <f>(Table2[[#This Row],[Close Price]]/Table2[[#This Row],[Day Low]])-1</f>
        <v>1.0730779679434921E-2</v>
      </c>
      <c r="AD722" s="1">
        <f>(Table2[[#This Row],[Day High]]/Table2[[#This Row],[Close Price]])-1</f>
        <v>2.096492406934547E-2</v>
      </c>
      <c r="AE722" s="1">
        <f>(Table2[[#This Row],[Close Price]]/Table2[[#This Row],[Current Week Low]])-1</f>
        <v>1.0730779679434921E-2</v>
      </c>
      <c r="AF722" s="1">
        <f>(Table2[[#This Row],[Current Week High]]/Table2[[#This Row],[Close Price]])-1</f>
        <v>7.5124311248488063E-2</v>
      </c>
      <c r="AG722" s="1">
        <f>(Table2[[#This Row],[Close Price]]/Table2[[#This Row],[Current Month Low]])-1</f>
        <v>1.0730779679434921E-2</v>
      </c>
      <c r="AH722" s="1">
        <f>(Table2[[#This Row],[Current Month High]]/Table2[[#This Row],[Close Price]])-1</f>
        <v>0.15159252788603683</v>
      </c>
      <c r="AI722">
        <v>31.165165972315499</v>
      </c>
      <c r="AJ722">
        <v>5.0395256916996001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-0.06</v>
      </c>
      <c r="AM722" t="s">
        <v>3165</v>
      </c>
      <c r="AN722">
        <v>-7.92</v>
      </c>
      <c r="AO722" t="s">
        <v>3165</v>
      </c>
      <c r="AP722">
        <v>-8.0308287276858001E-2</v>
      </c>
      <c r="AQ722">
        <f>(Table2[[#This Row],[Sharpe Ratio]]-AVERAGE(Table2[Sharpe Ratio]))/_xlfn.STDEV.P(Table2[Sharpe Ratio])</f>
        <v>-1.6578353942322104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668</v>
      </c>
      <c r="AT722">
        <f>_xlfn.RANK.AVG(Table2[[#This Row],[6M Return vs Nifty Z-Score]],Table2[6M Return vs Nifty Z-Score])</f>
        <v>654</v>
      </c>
      <c r="AU722">
        <f>_xlfn.RANK.AVG(Table2[[#This Row],[Sharpe Ratio Z-Score]],Table2[Sharpe Ratio Z-Score])</f>
        <v>695</v>
      </c>
      <c r="AV722">
        <f>(Table2[[#This Row],[Rank 1Y]]+Table2[[#This Row],[Rank 6M]]+Table2[[#This Row],[Rank Sharpe]])/3</f>
        <v>672.33333333333337</v>
      </c>
    </row>
    <row r="723" spans="1:48" x14ac:dyDescent="0.3">
      <c r="A723" t="s">
        <v>396</v>
      </c>
      <c r="B723" t="s">
        <v>397</v>
      </c>
      <c r="C723" t="s">
        <v>3121</v>
      </c>
      <c r="D723" t="s">
        <v>27</v>
      </c>
      <c r="E723">
        <v>57502.348727999997</v>
      </c>
      <c r="F723">
        <v>8.25</v>
      </c>
      <c r="G723">
        <v>-51.386176615654897</v>
      </c>
      <c r="H723">
        <f>(Table2[[#This Row],[1Y Return vs Nifty]]-AVERAGE(Table2[1Y Return vs Nifty]))/_xlfn.STDEV.P(Table2[1Y Return vs Nifty])</f>
        <v>-1.2853890861042274</v>
      </c>
      <c r="I723">
        <v>-18.934709910223098</v>
      </c>
      <c r="J723">
        <f>(Table2[[#This Row],[1M Return vs Nifty]]-AVERAGE(Table2[1M Return vs Nifty]))/_xlfn.STDEV.P(Table2[1M Return vs Nifty])</f>
        <v>-1.9973152038817625</v>
      </c>
      <c r="K723">
        <v>-51.951448497854003</v>
      </c>
      <c r="L723">
        <f>(Table2[[#This Row],[6M Return vs Nifty]]-AVERAGE(Table2[6M Return vs Nifty]))/_xlfn.STDEV.P(Table2[6M Return vs Nifty])</f>
        <v>-1.9411700955807474</v>
      </c>
      <c r="M723">
        <v>-6.2512833435073496</v>
      </c>
      <c r="N723">
        <f>(Table2[[#This Row],[1W Return vs Nifty]]-AVERAGE(Table2[1W Return vs Nifty]))/_xlfn.STDEV.P(Table2[1W Return vs Nifty])</f>
        <v>-0.4094097098343325</v>
      </c>
      <c r="O723">
        <v>9.6199999999999992</v>
      </c>
      <c r="P723">
        <v>11.561358070554199</v>
      </c>
      <c r="Q723">
        <v>13.2938472272207</v>
      </c>
      <c r="R723">
        <v>16.655593332414799</v>
      </c>
      <c r="S723" s="1">
        <f>(Table2[[#This Row],[Close Price]]-Table2[[#This Row],[20D EMA]])/Table2[[#This Row],[20D EMA]]</f>
        <v>-0.14241164241164234</v>
      </c>
      <c r="T723" s="1">
        <f>(Table2[[#This Row],[Close Price]]-Table2[[#This Row],[50D EMA]])/Table2[[#This Row],[50D EMA]]</f>
        <v>-0.28641601188600396</v>
      </c>
      <c r="U723" s="1">
        <f>(Table2[[#This Row],[Close Price]]-Table2[[#This Row],[200D EMA]])/Table2[[#This Row],[200D EMA]]</f>
        <v>-0.37941215518806592</v>
      </c>
      <c r="V723">
        <v>0.59549359515238198</v>
      </c>
      <c r="W723">
        <v>8.07</v>
      </c>
      <c r="X723">
        <v>8.4</v>
      </c>
      <c r="Y723">
        <v>8.07</v>
      </c>
      <c r="Z723">
        <v>9.1</v>
      </c>
      <c r="AA723">
        <v>8.07</v>
      </c>
      <c r="AB723">
        <v>10.53</v>
      </c>
      <c r="AC723" s="1">
        <f>(Table2[[#This Row],[Close Price]]/Table2[[#This Row],[Day Low]])-1</f>
        <v>2.2304832713754719E-2</v>
      </c>
      <c r="AD723" s="1">
        <f>(Table2[[#This Row],[Day High]]/Table2[[#This Row],[Close Price]])-1</f>
        <v>1.8181818181818299E-2</v>
      </c>
      <c r="AE723" s="1">
        <f>(Table2[[#This Row],[Close Price]]/Table2[[#This Row],[Current Week Low]])-1</f>
        <v>2.2304832713754719E-2</v>
      </c>
      <c r="AF723" s="1">
        <f>(Table2[[#This Row],[Current Week High]]/Table2[[#This Row],[Close Price]])-1</f>
        <v>0.10303030303030303</v>
      </c>
      <c r="AG723" s="1">
        <f>(Table2[[#This Row],[Close Price]]/Table2[[#This Row],[Current Month Low]])-1</f>
        <v>2.2304832713754719E-2</v>
      </c>
      <c r="AH723" s="1">
        <f>(Table2[[#This Row],[Current Month High]]/Table2[[#This Row],[Close Price]])-1</f>
        <v>0.27636363636363637</v>
      </c>
      <c r="AI723">
        <v>132.48484848484799</v>
      </c>
      <c r="AJ723">
        <v>2.2304832713754701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-0.49</v>
      </c>
      <c r="AM723" t="s">
        <v>3165</v>
      </c>
      <c r="AN723">
        <v>-9.93</v>
      </c>
      <c r="AO723" t="s">
        <v>3165</v>
      </c>
      <c r="AP723">
        <v>-7.0959063817600003E-3</v>
      </c>
      <c r="AQ723">
        <f>(Table2[[#This Row],[Sharpe Ratio]]-AVERAGE(Table2[Sharpe Ratio]))/_xlfn.STDEV.P(Table2[Sharpe Ratio])</f>
        <v>-0.79645104864097582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714</v>
      </c>
      <c r="AT723">
        <f>_xlfn.RANK.AVG(Table2[[#This Row],[6M Return vs Nifty Z-Score]],Table2[6M Return vs Nifty Z-Score])</f>
        <v>729</v>
      </c>
      <c r="AU723">
        <f>_xlfn.RANK.AVG(Table2[[#This Row],[Sharpe Ratio Z-Score]],Table2[Sharpe Ratio Z-Score])</f>
        <v>575</v>
      </c>
      <c r="AV723">
        <f>(Table2[[#This Row],[Rank 1Y]]+Table2[[#This Row],[Rank 6M]]+Table2[[#This Row],[Rank Sharpe]])/3</f>
        <v>672.66666666666663</v>
      </c>
    </row>
    <row r="724" spans="1:48" x14ac:dyDescent="0.3">
      <c r="A724" t="s">
        <v>1279</v>
      </c>
      <c r="B724" t="s">
        <v>1280</v>
      </c>
      <c r="C724" t="s">
        <v>3128</v>
      </c>
      <c r="D724" t="s">
        <v>77</v>
      </c>
      <c r="E724">
        <v>8752.8127667549998</v>
      </c>
      <c r="F724">
        <v>1136.6500000000001</v>
      </c>
      <c r="G724">
        <v>-32.868196456610498</v>
      </c>
      <c r="H724">
        <f>(Table2[[#This Row],[1Y Return vs Nifty]]-AVERAGE(Table2[1Y Return vs Nifty]))/_xlfn.STDEV.P(Table2[1Y Return vs Nifty])</f>
        <v>-0.96840129220417914</v>
      </c>
      <c r="I724">
        <v>-6.9256795672395297</v>
      </c>
      <c r="J724">
        <f>(Table2[[#This Row],[1M Return vs Nifty]]-AVERAGE(Table2[1M Return vs Nifty]))/_xlfn.STDEV.P(Table2[1M Return vs Nifty])</f>
        <v>-0.61591280512297575</v>
      </c>
      <c r="K724">
        <v>-31.980429510440601</v>
      </c>
      <c r="L724">
        <f>(Table2[[#This Row],[6M Return vs Nifty]]-AVERAGE(Table2[6M Return vs Nifty]))/_xlfn.STDEV.P(Table2[6M Return vs Nifty])</f>
        <v>-1.2538312470862292</v>
      </c>
      <c r="M724">
        <v>-6.84640027068534</v>
      </c>
      <c r="N724">
        <f>(Table2[[#This Row],[1W Return vs Nifty]]-AVERAGE(Table2[1W Return vs Nifty]))/_xlfn.STDEV.P(Table2[1W Return vs Nifty])</f>
        <v>-0.52660225719920062</v>
      </c>
      <c r="O724">
        <v>1228.18</v>
      </c>
      <c r="P724">
        <v>1289.9191663096799</v>
      </c>
      <c r="Q724">
        <v>1378.7818382483199</v>
      </c>
      <c r="R724">
        <v>26.128415998910501</v>
      </c>
      <c r="S724" s="1">
        <f>(Table2[[#This Row],[Close Price]]-Table2[[#This Row],[20D EMA]])/Table2[[#This Row],[20D EMA]]</f>
        <v>-7.4524906772622884E-2</v>
      </c>
      <c r="T724" s="1">
        <f>(Table2[[#This Row],[Close Price]]-Table2[[#This Row],[50D EMA]])/Table2[[#This Row],[50D EMA]]</f>
        <v>-0.11882075273613184</v>
      </c>
      <c r="U724" s="1">
        <f>(Table2[[#This Row],[Close Price]]-Table2[[#This Row],[200D EMA]])/Table2[[#This Row],[200D EMA]]</f>
        <v>-0.17561287183470403</v>
      </c>
      <c r="V724">
        <v>1.2315726279374899</v>
      </c>
      <c r="W724">
        <v>1129.25</v>
      </c>
      <c r="X724">
        <v>1166.8499999999999</v>
      </c>
      <c r="Y724">
        <v>1129.25</v>
      </c>
      <c r="Z724">
        <v>1230.95</v>
      </c>
      <c r="AA724">
        <v>1129.25</v>
      </c>
      <c r="AB724">
        <v>1298</v>
      </c>
      <c r="AC724" s="1">
        <f>(Table2[[#This Row],[Close Price]]/Table2[[#This Row],[Day Low]])-1</f>
        <v>6.5530219172018622E-3</v>
      </c>
      <c r="AD724" s="1">
        <f>(Table2[[#This Row],[Day High]]/Table2[[#This Row],[Close Price]])-1</f>
        <v>2.6569304535256855E-2</v>
      </c>
      <c r="AE724" s="1">
        <f>(Table2[[#This Row],[Close Price]]/Table2[[#This Row],[Current Week Low]])-1</f>
        <v>6.5530219172018622E-3</v>
      </c>
      <c r="AF724" s="1">
        <f>(Table2[[#This Row],[Current Week High]]/Table2[[#This Row],[Close Price]])-1</f>
        <v>8.2963093300488122E-2</v>
      </c>
      <c r="AG724" s="1">
        <f>(Table2[[#This Row],[Close Price]]/Table2[[#This Row],[Current Month Low]])-1</f>
        <v>6.5530219172018622E-3</v>
      </c>
      <c r="AH724" s="1">
        <f>(Table2[[#This Row],[Current Month High]]/Table2[[#This Row],[Close Price]])-1</f>
        <v>0.14195222803853413</v>
      </c>
      <c r="AI724">
        <v>58.536048915673199</v>
      </c>
      <c r="AJ724">
        <v>0.655302191720186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</v>
      </c>
      <c r="AM724" t="s">
        <v>3165</v>
      </c>
      <c r="AN724">
        <v>-5.04</v>
      </c>
      <c r="AO724" t="s">
        <v>3165</v>
      </c>
      <c r="AP724">
        <v>-5.8004871274393001E-2</v>
      </c>
      <c r="AQ724">
        <f>(Table2[[#This Row],[Sharpe Ratio]]-AVERAGE(Table2[Sharpe Ratio]))/_xlfn.STDEV.P(Table2[Sharpe Ratio])</f>
        <v>-1.3954233108817191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648</v>
      </c>
      <c r="AT724">
        <f>_xlfn.RANK.AVG(Table2[[#This Row],[6M Return vs Nifty Z-Score]],Table2[6M Return vs Nifty Z-Score])</f>
        <v>693</v>
      </c>
      <c r="AU724">
        <f>_xlfn.RANK.AVG(Table2[[#This Row],[Sharpe Ratio Z-Score]],Table2[Sharpe Ratio Z-Score])</f>
        <v>677</v>
      </c>
      <c r="AV724">
        <f>(Table2[[#This Row],[Rank 1Y]]+Table2[[#This Row],[Rank 6M]]+Table2[[#This Row],[Rank Sharpe]])/3</f>
        <v>672.66666666666663</v>
      </c>
    </row>
    <row r="725" spans="1:48" x14ac:dyDescent="0.3">
      <c r="A725" t="s">
        <v>2298</v>
      </c>
      <c r="B725" t="s">
        <v>2299</v>
      </c>
      <c r="C725" t="s">
        <v>3129</v>
      </c>
      <c r="D725" t="s">
        <v>1246</v>
      </c>
      <c r="E725">
        <v>2301.5557348249999</v>
      </c>
      <c r="F725">
        <v>318.35000000000002</v>
      </c>
      <c r="G725">
        <v>-62.982146574125601</v>
      </c>
      <c r="H725">
        <f>(Table2[[#This Row],[1Y Return vs Nifty]]-AVERAGE(Table2[1Y Return vs Nifty]))/_xlfn.STDEV.P(Table2[1Y Return vs Nifty])</f>
        <v>-1.4838870272239866</v>
      </c>
      <c r="I725">
        <v>-2.45865907933362</v>
      </c>
      <c r="J725">
        <f>(Table2[[#This Row],[1M Return vs Nifty]]-AVERAGE(Table2[1M Return vs Nifty]))/_xlfn.STDEV.P(Table2[1M Return vs Nifty])</f>
        <v>-0.10207008501500202</v>
      </c>
      <c r="K725">
        <v>-22.910911774690199</v>
      </c>
      <c r="L725">
        <f>(Table2[[#This Row],[6M Return vs Nifty]]-AVERAGE(Table2[6M Return vs Nifty]))/_xlfn.STDEV.P(Table2[6M Return vs Nifty])</f>
        <v>-0.94168734091799</v>
      </c>
      <c r="M725">
        <v>-0.10398527104491601</v>
      </c>
      <c r="N725">
        <f>(Table2[[#This Row],[1W Return vs Nifty]]-AVERAGE(Table2[1W Return vs Nifty]))/_xlfn.STDEV.P(Table2[1W Return vs Nifty])</f>
        <v>0.80113814659985361</v>
      </c>
      <c r="O725">
        <v>324.89999999999998</v>
      </c>
      <c r="P725">
        <v>345.55244652260097</v>
      </c>
      <c r="Q725">
        <v>396.56608842674501</v>
      </c>
      <c r="R725">
        <v>46.842070120503898</v>
      </c>
      <c r="S725" s="1">
        <f>(Table2[[#This Row],[Close Price]]-Table2[[#This Row],[20D EMA]])/Table2[[#This Row],[20D EMA]]</f>
        <v>-2.0160049245921685E-2</v>
      </c>
      <c r="T725" s="1">
        <f>(Table2[[#This Row],[Close Price]]-Table2[[#This Row],[50D EMA]])/Table2[[#This Row],[50D EMA]]</f>
        <v>-7.8721614609728333E-2</v>
      </c>
      <c r="U725" s="1">
        <f>(Table2[[#This Row],[Close Price]]-Table2[[#This Row],[200D EMA]])/Table2[[#This Row],[200D EMA]]</f>
        <v>-0.19723342643099781</v>
      </c>
      <c r="V725">
        <v>1.3908262233687401</v>
      </c>
      <c r="W725">
        <v>305.89999999999998</v>
      </c>
      <c r="X725">
        <v>320</v>
      </c>
      <c r="Y725">
        <v>305.89999999999998</v>
      </c>
      <c r="Z725">
        <v>348.8</v>
      </c>
      <c r="AA725">
        <v>281.05</v>
      </c>
      <c r="AB725">
        <v>348.8</v>
      </c>
      <c r="AC725" s="1">
        <f>(Table2[[#This Row],[Close Price]]/Table2[[#This Row],[Day Low]])-1</f>
        <v>4.0699575024518042E-2</v>
      </c>
      <c r="AD725" s="1">
        <f>(Table2[[#This Row],[Day High]]/Table2[[#This Row],[Close Price]])-1</f>
        <v>5.1829747133658177E-3</v>
      </c>
      <c r="AE725" s="1">
        <f>(Table2[[#This Row],[Close Price]]/Table2[[#This Row],[Current Week Low]])-1</f>
        <v>4.0699575024518042E-2</v>
      </c>
      <c r="AF725" s="1">
        <f>(Table2[[#This Row],[Current Week High]]/Table2[[#This Row],[Close Price]])-1</f>
        <v>9.5649442437568677E-2</v>
      </c>
      <c r="AG725" s="1">
        <f>(Table2[[#This Row],[Close Price]]/Table2[[#This Row],[Current Month Low]])-1</f>
        <v>0.13271659847002315</v>
      </c>
      <c r="AH725" s="1">
        <f>(Table2[[#This Row],[Current Month High]]/Table2[[#This Row],[Close Price]])-1</f>
        <v>9.5649442437568677E-2</v>
      </c>
      <c r="AI725">
        <v>74.147950369090594</v>
      </c>
      <c r="AJ725">
        <v>13.271659847002301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-0.26</v>
      </c>
      <c r="AM725" t="s">
        <v>3165</v>
      </c>
      <c r="AN725">
        <v>10.94</v>
      </c>
      <c r="AO725" t="s">
        <v>3166</v>
      </c>
      <c r="AP725">
        <v>-5.1060500335566E-2</v>
      </c>
      <c r="AQ725">
        <f>(Table2[[#This Row],[Sharpe Ratio]]-AVERAGE(Table2[Sharpe Ratio]))/_xlfn.STDEV.P(Table2[Sharpe Ratio])</f>
        <v>-1.3137189277766914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727</v>
      </c>
      <c r="AT725">
        <f>_xlfn.RANK.AVG(Table2[[#This Row],[6M Return vs Nifty Z-Score]],Table2[6M Return vs Nifty Z-Score])</f>
        <v>632</v>
      </c>
      <c r="AU725">
        <f>_xlfn.RANK.AVG(Table2[[#This Row],[Sharpe Ratio Z-Score]],Table2[Sharpe Ratio Z-Score])</f>
        <v>662</v>
      </c>
      <c r="AV725">
        <f>(Table2[[#This Row],[Rank 1Y]]+Table2[[#This Row],[Rank 6M]]+Table2[[#This Row],[Rank Sharpe]])/3</f>
        <v>673.66666666666663</v>
      </c>
    </row>
    <row r="726" spans="1:48" x14ac:dyDescent="0.3">
      <c r="A726" t="s">
        <v>2282</v>
      </c>
      <c r="B726" t="s">
        <v>2283</v>
      </c>
      <c r="C726" t="s">
        <v>3137</v>
      </c>
      <c r="D726" t="s">
        <v>1987</v>
      </c>
      <c r="E726">
        <v>2351.2841086580002</v>
      </c>
      <c r="F726">
        <v>12.77</v>
      </c>
      <c r="G726">
        <v>-49.800931525705998</v>
      </c>
      <c r="H726">
        <f>(Table2[[#This Row],[1Y Return vs Nifty]]-AVERAGE(Table2[1Y Return vs Nifty]))/_xlfn.STDEV.P(Table2[1Y Return vs Nifty])</f>
        <v>-1.258253116655186</v>
      </c>
      <c r="I726">
        <v>0.79279370961115203</v>
      </c>
      <c r="J726">
        <f>(Table2[[#This Row],[1M Return vs Nifty]]-AVERAGE(Table2[1M Return vs Nifty]))/_xlfn.STDEV.P(Table2[1M Return vs Nifty])</f>
        <v>0.2719455143979439</v>
      </c>
      <c r="K726">
        <v>-38.884988442757603</v>
      </c>
      <c r="L726">
        <f>(Table2[[#This Row],[6M Return vs Nifty]]-AVERAGE(Table2[6M Return vs Nifty]))/_xlfn.STDEV.P(Table2[6M Return vs Nifty])</f>
        <v>-1.4914641685156413</v>
      </c>
      <c r="M726">
        <v>-4.97663893689524</v>
      </c>
      <c r="N726">
        <f>(Table2[[#This Row],[1W Return vs Nifty]]-AVERAGE(Table2[1W Return vs Nifty]))/_xlfn.STDEV.P(Table2[1W Return vs Nifty])</f>
        <v>-0.15840218816359222</v>
      </c>
      <c r="O726">
        <v>13.8</v>
      </c>
      <c r="P726">
        <v>14.2441449346785</v>
      </c>
      <c r="Q726">
        <v>15.995292096296501</v>
      </c>
      <c r="R726">
        <v>24.7194523665239</v>
      </c>
      <c r="S726" s="1">
        <f>(Table2[[#This Row],[Close Price]]-Table2[[#This Row],[20D EMA]])/Table2[[#This Row],[20D EMA]]</f>
        <v>-7.4637681159420363E-2</v>
      </c>
      <c r="T726" s="1">
        <f>(Table2[[#This Row],[Close Price]]-Table2[[#This Row],[50D EMA]])/Table2[[#This Row],[50D EMA]]</f>
        <v>-0.10349129003100621</v>
      </c>
      <c r="U726" s="1">
        <f>(Table2[[#This Row],[Close Price]]-Table2[[#This Row],[200D EMA]])/Table2[[#This Row],[200D EMA]]</f>
        <v>-0.2016400874006718</v>
      </c>
      <c r="V726">
        <v>0.66360269822822504</v>
      </c>
      <c r="W726">
        <v>12.7</v>
      </c>
      <c r="X726">
        <v>13.11</v>
      </c>
      <c r="Y726">
        <v>12.7</v>
      </c>
      <c r="Z726">
        <v>13.95</v>
      </c>
      <c r="AA726">
        <v>12.7</v>
      </c>
      <c r="AB726">
        <v>15.6</v>
      </c>
      <c r="AC726" s="1">
        <f>(Table2[[#This Row],[Close Price]]/Table2[[#This Row],[Day Low]])-1</f>
        <v>5.5118110236220819E-3</v>
      </c>
      <c r="AD726" s="1">
        <f>(Table2[[#This Row],[Day High]]/Table2[[#This Row],[Close Price]])-1</f>
        <v>2.6624902114330551E-2</v>
      </c>
      <c r="AE726" s="1">
        <f>(Table2[[#This Row],[Close Price]]/Table2[[#This Row],[Current Week Low]])-1</f>
        <v>5.5118110236220819E-3</v>
      </c>
      <c r="AF726" s="1">
        <f>(Table2[[#This Row],[Current Week High]]/Table2[[#This Row],[Close Price]])-1</f>
        <v>9.2404072043852814E-2</v>
      </c>
      <c r="AG726" s="1">
        <f>(Table2[[#This Row],[Close Price]]/Table2[[#This Row],[Current Month Low]])-1</f>
        <v>5.5118110236220819E-3</v>
      </c>
      <c r="AH726" s="1">
        <f>(Table2[[#This Row],[Current Month High]]/Table2[[#This Row],[Close Price]])-1</f>
        <v>0.221613155833986</v>
      </c>
      <c r="AI726">
        <v>103.993735317149</v>
      </c>
      <c r="AJ726">
        <v>0.55118110236220796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-0.11</v>
      </c>
      <c r="AM726" t="s">
        <v>3165</v>
      </c>
      <c r="AN726">
        <v>-7.93</v>
      </c>
      <c r="AO726" t="s">
        <v>3165</v>
      </c>
      <c r="AP726">
        <v>-2.1321983493865E-2</v>
      </c>
      <c r="AQ726">
        <f>(Table2[[#This Row],[Sharpe Ratio]]-AVERAGE(Table2[Sharpe Ratio]))/_xlfn.STDEV.P(Table2[Sharpe Ratio])</f>
        <v>-0.96382875134264412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708</v>
      </c>
      <c r="AT726">
        <f>_xlfn.RANK.AVG(Table2[[#This Row],[6M Return vs Nifty Z-Score]],Table2[6M Return vs Nifty Z-Score])</f>
        <v>715</v>
      </c>
      <c r="AU726">
        <f>_xlfn.RANK.AVG(Table2[[#This Row],[Sharpe Ratio Z-Score]],Table2[Sharpe Ratio Z-Score])</f>
        <v>613</v>
      </c>
      <c r="AV726">
        <f>(Table2[[#This Row],[Rank 1Y]]+Table2[[#This Row],[Rank 6M]]+Table2[[#This Row],[Rank Sharpe]])/3</f>
        <v>678.66666666666663</v>
      </c>
    </row>
    <row r="727" spans="1:48" x14ac:dyDescent="0.3">
      <c r="A727" t="s">
        <v>2342</v>
      </c>
      <c r="B727" t="s">
        <v>2343</v>
      </c>
      <c r="C727" t="s">
        <v>3134</v>
      </c>
      <c r="D727" t="s">
        <v>412</v>
      </c>
      <c r="E727">
        <v>2210.5635360599999</v>
      </c>
      <c r="F727">
        <v>191.95</v>
      </c>
      <c r="G727">
        <v>-56.928642369079498</v>
      </c>
      <c r="H727">
        <f>(Table2[[#This Row],[1Y Return vs Nifty]]-AVERAGE(Table2[1Y Return vs Nifty]))/_xlfn.STDEV.P(Table2[1Y Return vs Nifty])</f>
        <v>-1.3802641198203935</v>
      </c>
      <c r="I727">
        <v>-3.9108052238133499</v>
      </c>
      <c r="J727">
        <f>(Table2[[#This Row],[1M Return vs Nifty]]-AVERAGE(Table2[1M Return vs Nifty]))/_xlfn.STDEV.P(Table2[1M Return vs Nifty])</f>
        <v>-0.26911089597478555</v>
      </c>
      <c r="K727">
        <v>-25.220353072159099</v>
      </c>
      <c r="L727">
        <f>(Table2[[#This Row],[6M Return vs Nifty]]-AVERAGE(Table2[6M Return vs Nifty]))/_xlfn.STDEV.P(Table2[6M Return vs Nifty])</f>
        <v>-1.0211709527992059</v>
      </c>
      <c r="M727">
        <v>-2.2426148024041401</v>
      </c>
      <c r="N727">
        <f>(Table2[[#This Row],[1W Return vs Nifty]]-AVERAGE(Table2[1W Return vs Nifty]))/_xlfn.STDEV.P(Table2[1W Return vs Nifty])</f>
        <v>0.37999159337005201</v>
      </c>
      <c r="O727">
        <v>201.77</v>
      </c>
      <c r="P727">
        <v>208.42002602014199</v>
      </c>
      <c r="Q727">
        <v>238.786588483705</v>
      </c>
      <c r="R727">
        <v>26.7593803859356</v>
      </c>
      <c r="S727" s="1">
        <f>(Table2[[#This Row],[Close Price]]-Table2[[#This Row],[20D EMA]])/Table2[[#This Row],[20D EMA]]</f>
        <v>-4.8669276899440062E-2</v>
      </c>
      <c r="T727" s="1">
        <f>(Table2[[#This Row],[Close Price]]-Table2[[#This Row],[50D EMA]])/Table2[[#This Row],[50D EMA]]</f>
        <v>-7.9023241358535848E-2</v>
      </c>
      <c r="U727" s="1">
        <f>(Table2[[#This Row],[Close Price]]-Table2[[#This Row],[200D EMA]])/Table2[[#This Row],[200D EMA]]</f>
        <v>-0.19614413347549117</v>
      </c>
      <c r="V727">
        <v>0.46967817860170902</v>
      </c>
      <c r="W727">
        <v>189.88</v>
      </c>
      <c r="X727">
        <v>194.87</v>
      </c>
      <c r="Y727">
        <v>189.88</v>
      </c>
      <c r="Z727">
        <v>203</v>
      </c>
      <c r="AA727">
        <v>189.88</v>
      </c>
      <c r="AB727">
        <v>210.51</v>
      </c>
      <c r="AC727" s="1">
        <f>(Table2[[#This Row],[Close Price]]/Table2[[#This Row],[Day Low]])-1</f>
        <v>1.0901622077101214E-2</v>
      </c>
      <c r="AD727" s="1">
        <f>(Table2[[#This Row],[Day High]]/Table2[[#This Row],[Close Price]])-1</f>
        <v>1.5212294868455434E-2</v>
      </c>
      <c r="AE727" s="1">
        <f>(Table2[[#This Row],[Close Price]]/Table2[[#This Row],[Current Week Low]])-1</f>
        <v>1.0901622077101214E-2</v>
      </c>
      <c r="AF727" s="1">
        <f>(Table2[[#This Row],[Current Week High]]/Table2[[#This Row],[Close Price]])-1</f>
        <v>5.7567074759051984E-2</v>
      </c>
      <c r="AG727" s="1">
        <f>(Table2[[#This Row],[Close Price]]/Table2[[#This Row],[Current Month Low]])-1</f>
        <v>1.0901622077101214E-2</v>
      </c>
      <c r="AH727" s="1">
        <f>(Table2[[#This Row],[Current Month High]]/Table2[[#This Row],[Close Price]])-1</f>
        <v>9.6691846835113227E-2</v>
      </c>
      <c r="AI727">
        <v>124.92836676217701</v>
      </c>
      <c r="AJ727">
        <v>1.0901622077101201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-0.05</v>
      </c>
      <c r="AM727" t="s">
        <v>3165</v>
      </c>
      <c r="AN727">
        <v>-2.5</v>
      </c>
      <c r="AO727" t="s">
        <v>3165</v>
      </c>
      <c r="AP727">
        <v>-5.4875586606711997E-2</v>
      </c>
      <c r="AQ727">
        <f>(Table2[[#This Row],[Sharpe Ratio]]-AVERAGE(Table2[Sharpe Ratio]))/_xlfn.STDEV.P(Table2[Sharpe Ratio])</f>
        <v>-1.3586055378126893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720</v>
      </c>
      <c r="AT727">
        <f>_xlfn.RANK.AVG(Table2[[#This Row],[6M Return vs Nifty Z-Score]],Table2[6M Return vs Nifty Z-Score])</f>
        <v>648</v>
      </c>
      <c r="AU727">
        <f>_xlfn.RANK.AVG(Table2[[#This Row],[Sharpe Ratio Z-Score]],Table2[Sharpe Ratio Z-Score])</f>
        <v>670</v>
      </c>
      <c r="AV727">
        <f>(Table2[[#This Row],[Rank 1Y]]+Table2[[#This Row],[Rank 6M]]+Table2[[#This Row],[Rank Sharpe]])/3</f>
        <v>679.33333333333337</v>
      </c>
    </row>
    <row r="728" spans="1:48" x14ac:dyDescent="0.3">
      <c r="A728" t="s">
        <v>1169</v>
      </c>
      <c r="B728" t="s">
        <v>1170</v>
      </c>
      <c r="C728" t="s">
        <v>3119</v>
      </c>
      <c r="D728" t="s">
        <v>268</v>
      </c>
      <c r="E728">
        <v>10133.594969495</v>
      </c>
      <c r="F728">
        <v>753.05</v>
      </c>
      <c r="G728">
        <v>-52.2024411715933</v>
      </c>
      <c r="H728">
        <f>(Table2[[#This Row],[1Y Return vs Nifty]]-AVERAGE(Table2[1Y Return vs Nifty]))/_xlfn.STDEV.P(Table2[1Y Return vs Nifty])</f>
        <v>-1.2993617709544887</v>
      </c>
      <c r="I728">
        <v>-12.0648604478575</v>
      </c>
      <c r="J728">
        <f>(Table2[[#This Row],[1M Return vs Nifty]]-AVERAGE(Table2[1M Return vs Nifty]))/_xlfn.STDEV.P(Table2[1M Return vs Nifty])</f>
        <v>-1.207074338850701</v>
      </c>
      <c r="K728">
        <v>-28.073619071823298</v>
      </c>
      <c r="L728">
        <f>(Table2[[#This Row],[6M Return vs Nifty]]-AVERAGE(Table2[6M Return vs Nifty]))/_xlfn.STDEV.P(Table2[6M Return vs Nifty])</f>
        <v>-1.1193712783756706</v>
      </c>
      <c r="M728">
        <v>-9.1184529344181193</v>
      </c>
      <c r="N728">
        <f>(Table2[[#This Row],[1W Return vs Nifty]]-AVERAGE(Table2[1W Return vs Nifty]))/_xlfn.STDEV.P(Table2[1W Return vs Nifty])</f>
        <v>-0.97402296941554423</v>
      </c>
      <c r="O728">
        <v>851.38</v>
      </c>
      <c r="P728">
        <v>889.55668134861605</v>
      </c>
      <c r="Q728">
        <v>928.37984426827097</v>
      </c>
      <c r="R728">
        <v>12.2554285933107</v>
      </c>
      <c r="S728" s="1">
        <f>(Table2[[#This Row],[Close Price]]-Table2[[#This Row],[20D EMA]])/Table2[[#This Row],[20D EMA]]</f>
        <v>-0.11549484366557829</v>
      </c>
      <c r="T728" s="1">
        <f>(Table2[[#This Row],[Close Price]]-Table2[[#This Row],[50D EMA]])/Table2[[#This Row],[50D EMA]]</f>
        <v>-0.15345473111580094</v>
      </c>
      <c r="U728" s="1">
        <f>(Table2[[#This Row],[Close Price]]-Table2[[#This Row],[200D EMA]])/Table2[[#This Row],[200D EMA]]</f>
        <v>-0.18885572037215245</v>
      </c>
      <c r="V728">
        <v>0.79664876898581904</v>
      </c>
      <c r="W728">
        <v>739.75</v>
      </c>
      <c r="X728">
        <v>775.2</v>
      </c>
      <c r="Y728">
        <v>739.75</v>
      </c>
      <c r="Z728">
        <v>829</v>
      </c>
      <c r="AA728">
        <v>739.75</v>
      </c>
      <c r="AB728">
        <v>917.45</v>
      </c>
      <c r="AC728" s="1">
        <f>(Table2[[#This Row],[Close Price]]/Table2[[#This Row],[Day Low]])-1</f>
        <v>1.7979046975329371E-2</v>
      </c>
      <c r="AD728" s="1">
        <f>(Table2[[#This Row],[Day High]]/Table2[[#This Row],[Close Price]])-1</f>
        <v>2.9413717548635754E-2</v>
      </c>
      <c r="AE728" s="1">
        <f>(Table2[[#This Row],[Close Price]]/Table2[[#This Row],[Current Week Low]])-1</f>
        <v>1.7979046975329371E-2</v>
      </c>
      <c r="AF728" s="1">
        <f>(Table2[[#This Row],[Current Week High]]/Table2[[#This Row],[Close Price]])-1</f>
        <v>0.10085651683155183</v>
      </c>
      <c r="AG728" s="1">
        <f>(Table2[[#This Row],[Close Price]]/Table2[[#This Row],[Current Month Low]])-1</f>
        <v>1.7979046975329371E-2</v>
      </c>
      <c r="AH728" s="1">
        <f>(Table2[[#This Row],[Current Month High]]/Table2[[#This Row],[Close Price]])-1</f>
        <v>0.21831219706526794</v>
      </c>
      <c r="AI728">
        <v>65.726047407210601</v>
      </c>
      <c r="AJ728">
        <v>1.79790469753293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-0.25</v>
      </c>
      <c r="AM728" t="s">
        <v>3165</v>
      </c>
      <c r="AN728">
        <v>-11.8</v>
      </c>
      <c r="AO728" t="s">
        <v>3165</v>
      </c>
      <c r="AP728">
        <v>-4.7620989491838003E-2</v>
      </c>
      <c r="AQ728">
        <f>(Table2[[#This Row],[Sharpe Ratio]]-AVERAGE(Table2[Sharpe Ratio]))/_xlfn.STDEV.P(Table2[Sharpe Ratio])</f>
        <v>-1.2732511713527646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715</v>
      </c>
      <c r="AT728">
        <f>_xlfn.RANK.AVG(Table2[[#This Row],[6M Return vs Nifty Z-Score]],Table2[6M Return vs Nifty Z-Score])</f>
        <v>669</v>
      </c>
      <c r="AU728">
        <f>_xlfn.RANK.AVG(Table2[[#This Row],[Sharpe Ratio Z-Score]],Table2[Sharpe Ratio Z-Score])</f>
        <v>655</v>
      </c>
      <c r="AV728">
        <f>(Table2[[#This Row],[Rank 1Y]]+Table2[[#This Row],[Rank 6M]]+Table2[[#This Row],[Rank Sharpe]])/3</f>
        <v>679.66666666666663</v>
      </c>
    </row>
    <row r="729" spans="1:48" x14ac:dyDescent="0.3">
      <c r="A729" t="s">
        <v>1988</v>
      </c>
      <c r="B729" t="s">
        <v>1989</v>
      </c>
      <c r="C729" t="s">
        <v>3120</v>
      </c>
      <c r="D729" t="s">
        <v>54</v>
      </c>
      <c r="E729">
        <v>3334.2285334399999</v>
      </c>
      <c r="F729">
        <v>467.6</v>
      </c>
      <c r="G729">
        <v>-68.154171618735006</v>
      </c>
      <c r="H729">
        <f>(Table2[[#This Row],[1Y Return vs Nifty]]-AVERAGE(Table2[1Y Return vs Nifty]))/_xlfn.STDEV.P(Table2[1Y Return vs Nifty])</f>
        <v>-1.5724209167090015</v>
      </c>
      <c r="I729">
        <v>-17.540721025841201</v>
      </c>
      <c r="J729">
        <f>(Table2[[#This Row],[1M Return vs Nifty]]-AVERAGE(Table2[1M Return vs Nifty]))/_xlfn.STDEV.P(Table2[1M Return vs Nifty])</f>
        <v>-1.8369642401710804</v>
      </c>
      <c r="K729">
        <v>-56.139941012002403</v>
      </c>
      <c r="L729">
        <f>(Table2[[#This Row],[6M Return vs Nifty]]-AVERAGE(Table2[6M Return vs Nifty]))/_xlfn.STDEV.P(Table2[6M Return vs Nifty])</f>
        <v>-2.0853246639288665</v>
      </c>
      <c r="M729">
        <v>-8.3354032392091799</v>
      </c>
      <c r="N729">
        <f>(Table2[[#This Row],[1W Return vs Nifty]]-AVERAGE(Table2[1W Return vs Nifty]))/_xlfn.STDEV.P(Table2[1W Return vs Nifty])</f>
        <v>-0.8198220312402924</v>
      </c>
      <c r="O729">
        <v>528.75</v>
      </c>
      <c r="P729">
        <v>578.40800530496006</v>
      </c>
      <c r="Q729">
        <v>715.02136249860405</v>
      </c>
      <c r="R729">
        <v>12.6366736636644</v>
      </c>
      <c r="S729" s="1">
        <f>(Table2[[#This Row],[Close Price]]-Table2[[#This Row],[20D EMA]])/Table2[[#This Row],[20D EMA]]</f>
        <v>-0.11565011820330964</v>
      </c>
      <c r="T729" s="1">
        <f>(Table2[[#This Row],[Close Price]]-Table2[[#This Row],[50D EMA]])/Table2[[#This Row],[50D EMA]]</f>
        <v>-0.19157412118896519</v>
      </c>
      <c r="U729" s="1">
        <f>(Table2[[#This Row],[Close Price]]-Table2[[#This Row],[200D EMA]])/Table2[[#This Row],[200D EMA]]</f>
        <v>-0.34603352497609757</v>
      </c>
      <c r="V729">
        <v>1.13505802289728</v>
      </c>
      <c r="W729">
        <v>455.05</v>
      </c>
      <c r="X729">
        <v>481.55</v>
      </c>
      <c r="Y729">
        <v>455.05</v>
      </c>
      <c r="Z729">
        <v>504.45</v>
      </c>
      <c r="AA729">
        <v>455.05</v>
      </c>
      <c r="AB729">
        <v>590.70000000000005</v>
      </c>
      <c r="AC729" s="1">
        <f>(Table2[[#This Row],[Close Price]]/Table2[[#This Row],[Day Low]])-1</f>
        <v>2.7579386880562495E-2</v>
      </c>
      <c r="AD729" s="1">
        <f>(Table2[[#This Row],[Day High]]/Table2[[#This Row],[Close Price]])-1</f>
        <v>2.9833190761334505E-2</v>
      </c>
      <c r="AE729" s="1">
        <f>(Table2[[#This Row],[Close Price]]/Table2[[#This Row],[Current Week Low]])-1</f>
        <v>2.7579386880562495E-2</v>
      </c>
      <c r="AF729" s="1">
        <f>(Table2[[#This Row],[Current Week High]]/Table2[[#This Row],[Close Price]])-1</f>
        <v>7.8806672369546638E-2</v>
      </c>
      <c r="AG729" s="1">
        <f>(Table2[[#This Row],[Close Price]]/Table2[[#This Row],[Current Month Low]])-1</f>
        <v>2.7579386880562495E-2</v>
      </c>
      <c r="AH729" s="1">
        <f>(Table2[[#This Row],[Current Month High]]/Table2[[#This Row],[Close Price]])-1</f>
        <v>0.26325919589392655</v>
      </c>
      <c r="AI729">
        <v>165.86826347305299</v>
      </c>
      <c r="AJ729">
        <v>2.7579386880562402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-0.27</v>
      </c>
      <c r="AM729" t="s">
        <v>3165</v>
      </c>
      <c r="AN729">
        <v>-13.47</v>
      </c>
      <c r="AO729" t="s">
        <v>3165</v>
      </c>
      <c r="AP729">
        <v>-1.2523846762323E-2</v>
      </c>
      <c r="AQ729">
        <f>(Table2[[#This Row],[Sharpe Ratio]]-AVERAGE(Table2[Sharpe Ratio]))/_xlfn.STDEV.P(Table2[Sharpe Ratio])</f>
        <v>-0.86031378354258803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729</v>
      </c>
      <c r="AT729">
        <f>_xlfn.RANK.AVG(Table2[[#This Row],[6M Return vs Nifty Z-Score]],Table2[6M Return vs Nifty Z-Score])</f>
        <v>731</v>
      </c>
      <c r="AU729">
        <f>_xlfn.RANK.AVG(Table2[[#This Row],[Sharpe Ratio Z-Score]],Table2[Sharpe Ratio Z-Score])</f>
        <v>587</v>
      </c>
      <c r="AV729">
        <f>(Table2[[#This Row],[Rank 1Y]]+Table2[[#This Row],[Rank 6M]]+Table2[[#This Row],[Rank Sharpe]])/3</f>
        <v>682.33333333333337</v>
      </c>
    </row>
    <row r="730" spans="1:48" x14ac:dyDescent="0.3">
      <c r="A730" t="s">
        <v>1606</v>
      </c>
      <c r="B730" t="s">
        <v>1607</v>
      </c>
      <c r="C730" t="s">
        <v>3131</v>
      </c>
      <c r="D730" t="s">
        <v>457</v>
      </c>
      <c r="E730">
        <v>5685.6034875750001</v>
      </c>
      <c r="F730">
        <v>514.25</v>
      </c>
      <c r="G730">
        <v>-47.649755701387697</v>
      </c>
      <c r="H730">
        <f>(Table2[[#This Row],[1Y Return vs Nifty]]-AVERAGE(Table2[1Y Return vs Nifty]))/_xlfn.STDEV.P(Table2[1Y Return vs Nifty])</f>
        <v>-1.2214296362871755</v>
      </c>
      <c r="I730">
        <v>-3.6325928584688798</v>
      </c>
      <c r="J730">
        <f>(Table2[[#This Row],[1M Return vs Nifty]]-AVERAGE(Table2[1M Return vs Nifty]))/_xlfn.STDEV.P(Table2[1M Return vs Nifty])</f>
        <v>-0.23710804329852825</v>
      </c>
      <c r="K730">
        <v>-26.546323333693302</v>
      </c>
      <c r="L730">
        <f>(Table2[[#This Row],[6M Return vs Nifty]]-AVERAGE(Table2[6M Return vs Nifty]))/_xlfn.STDEV.P(Table2[6M Return vs Nifty])</f>
        <v>-1.0668066248335319</v>
      </c>
      <c r="M730">
        <v>-2.2728140471995499</v>
      </c>
      <c r="N730">
        <f>(Table2[[#This Row],[1W Return vs Nifty]]-AVERAGE(Table2[1W Return vs Nifty]))/_xlfn.STDEV.P(Table2[1W Return vs Nifty])</f>
        <v>0.37404465040062307</v>
      </c>
      <c r="O730">
        <v>545.71</v>
      </c>
      <c r="P730">
        <v>569.70373495278</v>
      </c>
      <c r="Q730">
        <v>614.88510621703904</v>
      </c>
      <c r="R730">
        <v>7.2072900313929003</v>
      </c>
      <c r="S730" s="1">
        <f>(Table2[[#This Row],[Close Price]]-Table2[[#This Row],[20D EMA]])/Table2[[#This Row],[20D EMA]]</f>
        <v>-5.7649667405765027E-2</v>
      </c>
      <c r="T730" s="1">
        <f>(Table2[[#This Row],[Close Price]]-Table2[[#This Row],[50D EMA]])/Table2[[#This Row],[50D EMA]]</f>
        <v>-9.7337846937893588E-2</v>
      </c>
      <c r="U730" s="1">
        <f>(Table2[[#This Row],[Close Price]]-Table2[[#This Row],[200D EMA]])/Table2[[#This Row],[200D EMA]]</f>
        <v>-0.16366489479014534</v>
      </c>
      <c r="V730">
        <v>0.65589014647486399</v>
      </c>
      <c r="W730">
        <v>509.25</v>
      </c>
      <c r="X730">
        <v>529.9</v>
      </c>
      <c r="Y730">
        <v>509.25</v>
      </c>
      <c r="Z730">
        <v>540.70000000000005</v>
      </c>
      <c r="AA730">
        <v>509.25</v>
      </c>
      <c r="AB730">
        <v>566.95000000000005</v>
      </c>
      <c r="AC730" s="1">
        <f>(Table2[[#This Row],[Close Price]]/Table2[[#This Row],[Day Low]])-1</f>
        <v>9.8183603338242165E-3</v>
      </c>
      <c r="AD730" s="1">
        <f>(Table2[[#This Row],[Day High]]/Table2[[#This Row],[Close Price]])-1</f>
        <v>3.0432668935342688E-2</v>
      </c>
      <c r="AE730" s="1">
        <f>(Table2[[#This Row],[Close Price]]/Table2[[#This Row],[Current Week Low]])-1</f>
        <v>9.8183603338242165E-3</v>
      </c>
      <c r="AF730" s="1">
        <f>(Table2[[#This Row],[Current Week High]]/Table2[[#This Row],[Close Price]])-1</f>
        <v>5.1434127369956339E-2</v>
      </c>
      <c r="AG730" s="1">
        <f>(Table2[[#This Row],[Close Price]]/Table2[[#This Row],[Current Month Low]])-1</f>
        <v>9.8183603338242165E-3</v>
      </c>
      <c r="AH730" s="1">
        <f>(Table2[[#This Row],[Current Month High]]/Table2[[#This Row],[Close Price]])-1</f>
        <v>0.10247933884297522</v>
      </c>
      <c r="AI730">
        <v>50.899368011667399</v>
      </c>
      <c r="AJ730">
        <v>0.98183603338242098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-0.17</v>
      </c>
      <c r="AM730" t="s">
        <v>3165</v>
      </c>
      <c r="AN730">
        <v>-5.56</v>
      </c>
      <c r="AO730" t="s">
        <v>3165</v>
      </c>
      <c r="AP730">
        <v>-9.3934436581862998E-2</v>
      </c>
      <c r="AQ730">
        <f>(Table2[[#This Row],[Sharpe Ratio]]-AVERAGE(Table2[Sharpe Ratio]))/_xlfn.STDEV.P(Table2[Sharpe Ratio])</f>
        <v>-1.8181546129014954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703</v>
      </c>
      <c r="AT730">
        <f>_xlfn.RANK.AVG(Table2[[#This Row],[6M Return vs Nifty Z-Score]],Table2[6M Return vs Nifty Z-Score])</f>
        <v>658</v>
      </c>
      <c r="AU730">
        <f>_xlfn.RANK.AVG(Table2[[#This Row],[Sharpe Ratio Z-Score]],Table2[Sharpe Ratio Z-Score])</f>
        <v>710</v>
      </c>
      <c r="AV730">
        <f>(Table2[[#This Row],[Rank 1Y]]+Table2[[#This Row],[Rank 6M]]+Table2[[#This Row],[Rank Sharpe]])/3</f>
        <v>690.33333333333337</v>
      </c>
    </row>
    <row r="731" spans="1:48" x14ac:dyDescent="0.3">
      <c r="A731" t="s">
        <v>1078</v>
      </c>
      <c r="B731" t="s">
        <v>1079</v>
      </c>
      <c r="C731" t="s">
        <v>3137</v>
      </c>
      <c r="D731" t="s">
        <v>630</v>
      </c>
      <c r="E731">
        <v>11869.13847294</v>
      </c>
      <c r="F731">
        <v>123.57</v>
      </c>
      <c r="G731">
        <v>-77.241257507245294</v>
      </c>
      <c r="H731">
        <f>(Table2[[#This Row],[1Y Return vs Nifty]]-AVERAGE(Table2[1Y Return vs Nifty]))/_xlfn.STDEV.P(Table2[1Y Return vs Nifty])</f>
        <v>-1.7279721854780346</v>
      </c>
      <c r="I731">
        <v>1.5358795010152999</v>
      </c>
      <c r="J731">
        <f>(Table2[[#This Row],[1M Return vs Nifty]]-AVERAGE(Table2[1M Return vs Nifty]))/_xlfn.STDEV.P(Table2[1M Return vs Nifty])</f>
        <v>0.3574228981176884</v>
      </c>
      <c r="K731">
        <v>-23.161610462326301</v>
      </c>
      <c r="L731">
        <f>(Table2[[#This Row],[6M Return vs Nifty]]-AVERAGE(Table2[6M Return vs Nifty]))/_xlfn.STDEV.P(Table2[6M Return vs Nifty])</f>
        <v>-0.95031559105322283</v>
      </c>
      <c r="M731">
        <v>-2.8581799761622002</v>
      </c>
      <c r="N731">
        <f>(Table2[[#This Row],[1W Return vs Nifty]]-AVERAGE(Table2[1W Return vs Nifty]))/_xlfn.STDEV.P(Table2[1W Return vs Nifty])</f>
        <v>0.2587723043743807</v>
      </c>
      <c r="O731">
        <v>129.38999999999999</v>
      </c>
      <c r="P731">
        <v>133.540608627235</v>
      </c>
      <c r="Q731">
        <v>158.57192509777201</v>
      </c>
      <c r="R731">
        <v>36.223285926693599</v>
      </c>
      <c r="S731" s="1">
        <f>(Table2[[#This Row],[Close Price]]-Table2[[#This Row],[20D EMA]])/Table2[[#This Row],[20D EMA]]</f>
        <v>-4.4980292140041685E-2</v>
      </c>
      <c r="T731" s="1">
        <f>(Table2[[#This Row],[Close Price]]-Table2[[#This Row],[50D EMA]])/Table2[[#This Row],[50D EMA]]</f>
        <v>-7.4663495469508803E-2</v>
      </c>
      <c r="U731" s="1">
        <f>(Table2[[#This Row],[Close Price]]-Table2[[#This Row],[200D EMA]])/Table2[[#This Row],[200D EMA]]</f>
        <v>-0.22073216980994959</v>
      </c>
      <c r="V731">
        <v>0.87406410887511599</v>
      </c>
      <c r="W731">
        <v>121.7</v>
      </c>
      <c r="X731">
        <v>125.38</v>
      </c>
      <c r="Y731">
        <v>121.55</v>
      </c>
      <c r="Z731">
        <v>136.4</v>
      </c>
      <c r="AA731">
        <v>121.55</v>
      </c>
      <c r="AB731">
        <v>143.55000000000001</v>
      </c>
      <c r="AC731" s="1">
        <f>(Table2[[#This Row],[Close Price]]/Table2[[#This Row],[Day Low]])-1</f>
        <v>1.5365653245686062E-2</v>
      </c>
      <c r="AD731" s="1">
        <f>(Table2[[#This Row],[Day High]]/Table2[[#This Row],[Close Price]])-1</f>
        <v>1.464756817997892E-2</v>
      </c>
      <c r="AE731" s="1">
        <f>(Table2[[#This Row],[Close Price]]/Table2[[#This Row],[Current Week Low]])-1</f>
        <v>1.6618675442204855E-2</v>
      </c>
      <c r="AF731" s="1">
        <f>(Table2[[#This Row],[Current Week High]]/Table2[[#This Row],[Close Price]])-1</f>
        <v>0.10382778991664665</v>
      </c>
      <c r="AG731" s="1">
        <f>(Table2[[#This Row],[Close Price]]/Table2[[#This Row],[Current Month Low]])-1</f>
        <v>1.6618675442204855E-2</v>
      </c>
      <c r="AH731" s="1">
        <f>(Table2[[#This Row],[Current Month High]]/Table2[[#This Row],[Close Price]])-1</f>
        <v>0.16168973051711588</v>
      </c>
      <c r="AI731">
        <v>142.53459577567301</v>
      </c>
      <c r="AJ731">
        <v>1.66186754422048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-0.05</v>
      </c>
      <c r="AM731" t="s">
        <v>3165</v>
      </c>
      <c r="AN731">
        <v>-1.89</v>
      </c>
      <c r="AO731" t="s">
        <v>3165</v>
      </c>
      <c r="AP731">
        <v>-0.109409594898193</v>
      </c>
      <c r="AQ731">
        <f>(Table2[[#This Row],[Sharpe Ratio]]-AVERAGE(Table2[Sharpe Ratio]))/_xlfn.STDEV.P(Table2[Sharpe Ratio])</f>
        <v>-2.0002284500893963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731</v>
      </c>
      <c r="AT731">
        <f>_xlfn.RANK.AVG(Table2[[#This Row],[6M Return vs Nifty Z-Score]],Table2[6M Return vs Nifty Z-Score])</f>
        <v>635</v>
      </c>
      <c r="AU731">
        <f>_xlfn.RANK.AVG(Table2[[#This Row],[Sharpe Ratio Z-Score]],Table2[Sharpe Ratio Z-Score])</f>
        <v>720</v>
      </c>
      <c r="AV731">
        <f>(Table2[[#This Row],[Rank 1Y]]+Table2[[#This Row],[Rank 6M]]+Table2[[#This Row],[Rank Sharpe]])/3</f>
        <v>695.33333333333337</v>
      </c>
    </row>
    <row r="732" spans="1:48" x14ac:dyDescent="0.3">
      <c r="A732" t="s">
        <v>1442</v>
      </c>
      <c r="B732" t="s">
        <v>1443</v>
      </c>
      <c r="C732" t="s">
        <v>3129</v>
      </c>
      <c r="D732" t="s">
        <v>89</v>
      </c>
      <c r="E732">
        <v>7165.9592049299999</v>
      </c>
      <c r="F732">
        <v>242.7</v>
      </c>
      <c r="G732">
        <v>-70.509045426758505</v>
      </c>
      <c r="H732">
        <f>(Table2[[#This Row],[1Y Return vs Nifty]]-AVERAGE(Table2[1Y Return vs Nifty]))/_xlfn.STDEV.P(Table2[1Y Return vs Nifty])</f>
        <v>-1.6127312662669575</v>
      </c>
      <c r="I732">
        <v>-2.1317376041565801</v>
      </c>
      <c r="J732">
        <f>(Table2[[#This Row],[1M Return vs Nifty]]-AVERAGE(Table2[1M Return vs Nifty]))/_xlfn.STDEV.P(Table2[1M Return vs Nifty])</f>
        <v>-6.4464208677185678E-2</v>
      </c>
      <c r="K732">
        <v>-27.152805676950901</v>
      </c>
      <c r="L732">
        <f>(Table2[[#This Row],[6M Return vs Nifty]]-AVERAGE(Table2[6M Return vs Nifty]))/_xlfn.STDEV.P(Table2[6M Return vs Nifty])</f>
        <v>-1.0876798149151023</v>
      </c>
      <c r="M732">
        <v>-4.8097866817738204</v>
      </c>
      <c r="N732">
        <f>(Table2[[#This Row],[1W Return vs Nifty]]-AVERAGE(Table2[1W Return vs Nifty]))/_xlfn.STDEV.P(Table2[1W Return vs Nifty])</f>
        <v>-0.12554504712414105</v>
      </c>
      <c r="O732">
        <v>277.85000000000002</v>
      </c>
      <c r="P732">
        <v>285.69453670339499</v>
      </c>
      <c r="Q732">
        <v>323.361559719127</v>
      </c>
      <c r="R732">
        <v>14.042880018869401</v>
      </c>
      <c r="S732" s="1">
        <f>(Table2[[#This Row],[Close Price]]-Table2[[#This Row],[20D EMA]])/Table2[[#This Row],[20D EMA]]</f>
        <v>-0.12650710815188063</v>
      </c>
      <c r="T732" s="1">
        <f>(Table2[[#This Row],[Close Price]]-Table2[[#This Row],[50D EMA]])/Table2[[#This Row],[50D EMA]]</f>
        <v>-0.15049128065067435</v>
      </c>
      <c r="U732" s="1">
        <f>(Table2[[#This Row],[Close Price]]-Table2[[#This Row],[200D EMA]])/Table2[[#This Row],[200D EMA]]</f>
        <v>-0.24944696515315529</v>
      </c>
      <c r="V732">
        <v>1.24814278240162</v>
      </c>
      <c r="W732">
        <v>236.2</v>
      </c>
      <c r="X732">
        <v>269.39999999999998</v>
      </c>
      <c r="Y732">
        <v>236.2</v>
      </c>
      <c r="Z732">
        <v>281.85000000000002</v>
      </c>
      <c r="AA732">
        <v>236.2</v>
      </c>
      <c r="AB732">
        <v>298.5</v>
      </c>
      <c r="AC732" s="1">
        <f>(Table2[[#This Row],[Close Price]]/Table2[[#This Row],[Day Low]])-1</f>
        <v>2.7519051651142989E-2</v>
      </c>
      <c r="AD732" s="1">
        <f>(Table2[[#This Row],[Day High]]/Table2[[#This Row],[Close Price]])-1</f>
        <v>0.11001236093943145</v>
      </c>
      <c r="AE732" s="1">
        <f>(Table2[[#This Row],[Close Price]]/Table2[[#This Row],[Current Week Low]])-1</f>
        <v>2.7519051651142989E-2</v>
      </c>
      <c r="AF732" s="1">
        <f>(Table2[[#This Row],[Current Week High]]/Table2[[#This Row],[Close Price]])-1</f>
        <v>0.16131025957972822</v>
      </c>
      <c r="AG732" s="1">
        <f>(Table2[[#This Row],[Close Price]]/Table2[[#This Row],[Current Month Low]])-1</f>
        <v>2.7519051651142989E-2</v>
      </c>
      <c r="AH732" s="1">
        <f>(Table2[[#This Row],[Current Month High]]/Table2[[#This Row],[Close Price]])-1</f>
        <v>0.22991347342398027</v>
      </c>
      <c r="AI732">
        <v>87.494849608570206</v>
      </c>
      <c r="AJ732">
        <v>2.7519051651142901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-0.19</v>
      </c>
      <c r="AM732" t="s">
        <v>3165</v>
      </c>
      <c r="AN732">
        <v>-10.53</v>
      </c>
      <c r="AO732" t="s">
        <v>3165</v>
      </c>
      <c r="AP732">
        <v>-0.115511844841534</v>
      </c>
      <c r="AQ732">
        <f>(Table2[[#This Row],[Sharpe Ratio]]-AVERAGE(Table2[Sharpe Ratio]))/_xlfn.STDEV.P(Table2[Sharpe Ratio])</f>
        <v>-2.0720248117131295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730</v>
      </c>
      <c r="AT732">
        <f>_xlfn.RANK.AVG(Table2[[#This Row],[6M Return vs Nifty Z-Score]],Table2[6M Return vs Nifty Z-Score])</f>
        <v>662</v>
      </c>
      <c r="AU732">
        <f>_xlfn.RANK.AVG(Table2[[#This Row],[Sharpe Ratio Z-Score]],Table2[Sharpe Ratio Z-Score])</f>
        <v>723</v>
      </c>
      <c r="AV732">
        <f>(Table2[[#This Row],[Rank 1Y]]+Table2[[#This Row],[Rank 6M]]+Table2[[#This Row],[Rank Sharpe]])/3</f>
        <v>705</v>
      </c>
    </row>
    <row r="733" spans="1:48" x14ac:dyDescent="0.3">
      <c r="A733" t="s">
        <v>1716</v>
      </c>
      <c r="B733" t="s">
        <v>1717</v>
      </c>
      <c r="C733" t="s">
        <v>3129</v>
      </c>
      <c r="D733" t="s">
        <v>460</v>
      </c>
      <c r="E733">
        <v>4699.1444960899998</v>
      </c>
      <c r="F733">
        <v>283.3</v>
      </c>
      <c r="G733">
        <v>-58.414198192566403</v>
      </c>
      <c r="H733">
        <f>(Table2[[#This Row],[1Y Return vs Nifty]]-AVERAGE(Table2[1Y Return vs Nifty]))/_xlfn.STDEV.P(Table2[1Y Return vs Nifty])</f>
        <v>-1.4056936245049252</v>
      </c>
      <c r="I733">
        <v>-4.4320892801912901</v>
      </c>
      <c r="J733">
        <f>(Table2[[#This Row],[1M Return vs Nifty]]-AVERAGE(Table2[1M Return vs Nifty]))/_xlfn.STDEV.P(Table2[1M Return vs Nifty])</f>
        <v>-0.32907435891464953</v>
      </c>
      <c r="K733">
        <v>-34.493774795127599</v>
      </c>
      <c r="L733">
        <f>(Table2[[#This Row],[6M Return vs Nifty]]-AVERAGE(Table2[6M Return vs Nifty]))/_xlfn.STDEV.P(Table2[6M Return vs Nifty])</f>
        <v>-1.3403325845960801</v>
      </c>
      <c r="M733">
        <v>-4.9504615898951396</v>
      </c>
      <c r="N733">
        <f>(Table2[[#This Row],[1W Return vs Nifty]]-AVERAGE(Table2[1W Return vs Nifty]))/_xlfn.STDEV.P(Table2[1W Return vs Nifty])</f>
        <v>-0.15324725164927874</v>
      </c>
      <c r="O733">
        <v>296.16000000000003</v>
      </c>
      <c r="P733">
        <v>306.15473117562101</v>
      </c>
      <c r="Q733">
        <v>343.99944675571197</v>
      </c>
      <c r="R733">
        <v>31.7217443226216</v>
      </c>
      <c r="S733" s="1">
        <f>(Table2[[#This Row],[Close Price]]-Table2[[#This Row],[20D EMA]])/Table2[[#This Row],[20D EMA]]</f>
        <v>-4.3422474338195613E-2</v>
      </c>
      <c r="T733" s="1">
        <f>(Table2[[#This Row],[Close Price]]-Table2[[#This Row],[50D EMA]])/Table2[[#This Row],[50D EMA]]</f>
        <v>-7.4650916181696142E-2</v>
      </c>
      <c r="U733" s="1">
        <f>(Table2[[#This Row],[Close Price]]-Table2[[#This Row],[200D EMA]])/Table2[[#This Row],[200D EMA]]</f>
        <v>-0.17645216388623181</v>
      </c>
      <c r="V733">
        <v>0.34330570397875099</v>
      </c>
      <c r="W733">
        <v>271.45</v>
      </c>
      <c r="X733">
        <v>286.14999999999998</v>
      </c>
      <c r="Y733">
        <v>271.45</v>
      </c>
      <c r="Z733">
        <v>294.95</v>
      </c>
      <c r="AA733">
        <v>271.45</v>
      </c>
      <c r="AB733">
        <v>311.7</v>
      </c>
      <c r="AC733" s="1">
        <f>(Table2[[#This Row],[Close Price]]/Table2[[#This Row],[Day Low]])-1</f>
        <v>4.3654448333026341E-2</v>
      </c>
      <c r="AD733" s="1">
        <f>(Table2[[#This Row],[Day High]]/Table2[[#This Row],[Close Price]])-1</f>
        <v>1.006000705965393E-2</v>
      </c>
      <c r="AE733" s="1">
        <f>(Table2[[#This Row],[Close Price]]/Table2[[#This Row],[Current Week Low]])-1</f>
        <v>4.3654448333026341E-2</v>
      </c>
      <c r="AF733" s="1">
        <f>(Table2[[#This Row],[Current Week High]]/Table2[[#This Row],[Close Price]])-1</f>
        <v>4.1122484998235009E-2</v>
      </c>
      <c r="AG733" s="1">
        <f>(Table2[[#This Row],[Close Price]]/Table2[[#This Row],[Current Month Low]])-1</f>
        <v>4.3654448333026341E-2</v>
      </c>
      <c r="AH733" s="1">
        <f>(Table2[[#This Row],[Current Month High]]/Table2[[#This Row],[Close Price]])-1</f>
        <v>0.1002470878926931</v>
      </c>
      <c r="AI733">
        <v>91.457818566890197</v>
      </c>
      <c r="AJ733">
        <v>7.8621739958119203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</v>
      </c>
      <c r="AM733" t="s">
        <v>3165</v>
      </c>
      <c r="AN733">
        <v>-3.1</v>
      </c>
      <c r="AO733" t="s">
        <v>3165</v>
      </c>
      <c r="AP733">
        <v>-9.3989282091001006E-2</v>
      </c>
      <c r="AQ733">
        <f>(Table2[[#This Row],[Sharpe Ratio]]-AVERAGE(Table2[Sharpe Ratio]))/_xlfn.STDEV.P(Table2[Sharpe Ratio])</f>
        <v>-1.8187999007943334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722</v>
      </c>
      <c r="AT733">
        <f>_xlfn.RANK.AVG(Table2[[#This Row],[6M Return vs Nifty Z-Score]],Table2[6M Return vs Nifty Z-Score])</f>
        <v>705</v>
      </c>
      <c r="AU733">
        <f>_xlfn.RANK.AVG(Table2[[#This Row],[Sharpe Ratio Z-Score]],Table2[Sharpe Ratio Z-Score])</f>
        <v>711</v>
      </c>
      <c r="AV733">
        <f>(Table2[[#This Row],[Rank 1Y]]+Table2[[#This Row],[Rank 6M]]+Table2[[#This Row],[Rank Sharpe]])/3</f>
        <v>712.66666666666663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A4C7-F7CF-420C-A355-6C553268A83D}">
  <dimension ref="A1:Q1472"/>
  <sheetViews>
    <sheetView topLeftCell="D897" workbookViewId="0">
      <selection sqref="A1:Q1143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3118</v>
      </c>
      <c r="D2" t="s">
        <v>18</v>
      </c>
      <c r="E2">
        <v>1811341.9433295501</v>
      </c>
      <c r="F2">
        <v>2677.05</v>
      </c>
      <c r="G2">
        <v>-8.4425872259194197</v>
      </c>
      <c r="H2">
        <v>-4.0503469054743704</v>
      </c>
      <c r="I2">
        <v>-17.520914832175301</v>
      </c>
      <c r="J2">
        <v>2.3489266246415301</v>
      </c>
      <c r="K2">
        <v>2866.3617260206101</v>
      </c>
      <c r="L2">
        <v>2848.3453579492898</v>
      </c>
      <c r="M2">
        <v>28.400512933103901</v>
      </c>
      <c r="N2">
        <v>1.1516496936759</v>
      </c>
      <c r="O2">
        <v>20.192002390691201</v>
      </c>
      <c r="P2">
        <v>20.571544385893699</v>
      </c>
      <c r="Q2">
        <v>-3.0374317869892999E-2</v>
      </c>
    </row>
    <row r="3" spans="1:17" x14ac:dyDescent="0.3">
      <c r="A3" t="s">
        <v>19</v>
      </c>
      <c r="B3" t="s">
        <v>20</v>
      </c>
      <c r="C3" t="s">
        <v>3119</v>
      </c>
      <c r="D3" t="s">
        <v>21</v>
      </c>
      <c r="E3">
        <v>1471204.8370067501</v>
      </c>
      <c r="F3">
        <v>4066.25</v>
      </c>
      <c r="G3">
        <v>-7.4890194785908797</v>
      </c>
      <c r="H3">
        <v>-0.86322028049355903</v>
      </c>
      <c r="I3">
        <v>-4.29950662708558</v>
      </c>
      <c r="J3">
        <v>0.156402786913897</v>
      </c>
      <c r="K3">
        <v>4245.68702039859</v>
      </c>
      <c r="L3">
        <v>4055.8938548432502</v>
      </c>
      <c r="M3">
        <v>32.697850832206903</v>
      </c>
      <c r="N3">
        <v>1.0908355377493999</v>
      </c>
      <c r="O3">
        <v>12.9357516138948</v>
      </c>
      <c r="P3">
        <v>22.810329205677998</v>
      </c>
      <c r="Q3">
        <v>-1.5675855813065E-2</v>
      </c>
    </row>
    <row r="4" spans="1:17" x14ac:dyDescent="0.3">
      <c r="A4" t="s">
        <v>22</v>
      </c>
      <c r="B4" t="s">
        <v>23</v>
      </c>
      <c r="C4" t="s">
        <v>3120</v>
      </c>
      <c r="D4" t="s">
        <v>24</v>
      </c>
      <c r="E4">
        <v>1324548.3964752599</v>
      </c>
      <c r="F4">
        <v>1735.8</v>
      </c>
      <c r="G4">
        <v>-11.473504757446401</v>
      </c>
      <c r="H4">
        <v>4.0289697343356004</v>
      </c>
      <c r="I4">
        <v>5.89352585431714</v>
      </c>
      <c r="J4">
        <v>4.1718459051032104</v>
      </c>
      <c r="K4">
        <v>1675.2526599462899</v>
      </c>
      <c r="L4">
        <v>1608.2499311163599</v>
      </c>
      <c r="M4">
        <v>63.638980077088803</v>
      </c>
      <c r="N4">
        <v>0.68965497902642303</v>
      </c>
      <c r="O4">
        <v>3.3529208434151401</v>
      </c>
      <c r="P4">
        <v>27.3000623372813</v>
      </c>
      <c r="Q4">
        <v>-5.5428255397330997E-2</v>
      </c>
    </row>
    <row r="5" spans="1:17" x14ac:dyDescent="0.3">
      <c r="A5" t="s">
        <v>25</v>
      </c>
      <c r="B5" t="s">
        <v>26</v>
      </c>
      <c r="C5" t="s">
        <v>3121</v>
      </c>
      <c r="D5" t="s">
        <v>27</v>
      </c>
      <c r="E5">
        <v>1009165.73477208</v>
      </c>
      <c r="F5">
        <v>1685.8</v>
      </c>
      <c r="G5">
        <v>52.745434070822498</v>
      </c>
      <c r="H5">
        <v>3.8979221608380699</v>
      </c>
      <c r="I5">
        <v>16.3426113598581</v>
      </c>
      <c r="J5">
        <v>0.32964395880960601</v>
      </c>
      <c r="K5">
        <v>1630.0536957823999</v>
      </c>
      <c r="L5">
        <v>1394.7627806421499</v>
      </c>
      <c r="M5">
        <v>45.513537000889897</v>
      </c>
      <c r="N5">
        <v>0.59928035130905399</v>
      </c>
      <c r="O5">
        <v>5.52853244750266</v>
      </c>
      <c r="P5">
        <v>88.262884583170404</v>
      </c>
      <c r="Q5">
        <v>0.17727196665238301</v>
      </c>
    </row>
    <row r="6" spans="1:17" x14ac:dyDescent="0.3">
      <c r="A6" t="s">
        <v>28</v>
      </c>
      <c r="B6" t="s">
        <v>29</v>
      </c>
      <c r="C6" t="s">
        <v>3120</v>
      </c>
      <c r="D6" t="s">
        <v>24</v>
      </c>
      <c r="E6">
        <v>882162.44631899998</v>
      </c>
      <c r="F6">
        <v>1251.5999999999999</v>
      </c>
      <c r="G6">
        <v>7.8592386997950801</v>
      </c>
      <c r="H6">
        <v>1.2012374784530599</v>
      </c>
      <c r="I6">
        <v>5.5562427809045998</v>
      </c>
      <c r="J6">
        <v>3.61872382501276</v>
      </c>
      <c r="K6">
        <v>1243.89616164431</v>
      </c>
      <c r="L6">
        <v>1153.4204794483101</v>
      </c>
      <c r="M6">
        <v>48.686848143358901</v>
      </c>
      <c r="N6">
        <v>0.79819678515061898</v>
      </c>
      <c r="O6">
        <v>8.8486736976669906</v>
      </c>
      <c r="P6">
        <v>39.221357063403701</v>
      </c>
      <c r="Q6">
        <v>6.2450928107639997E-2</v>
      </c>
    </row>
    <row r="7" spans="1:17" x14ac:dyDescent="0.3">
      <c r="A7" t="s">
        <v>30</v>
      </c>
      <c r="B7" t="s">
        <v>31</v>
      </c>
      <c r="C7" t="s">
        <v>3119</v>
      </c>
      <c r="D7" t="s">
        <v>21</v>
      </c>
      <c r="E7">
        <v>775945.33622103999</v>
      </c>
      <c r="F7">
        <v>1873.4</v>
      </c>
      <c r="G7">
        <v>6.26393918063114</v>
      </c>
      <c r="H7">
        <v>2.2892552086817499</v>
      </c>
      <c r="I7">
        <v>20.637639133870799</v>
      </c>
      <c r="J7">
        <v>-2.8517713604587001</v>
      </c>
      <c r="K7">
        <v>1880.09422638513</v>
      </c>
      <c r="L7">
        <v>1699.86676439346</v>
      </c>
      <c r="M7">
        <v>41.076824483108297</v>
      </c>
      <c r="N7">
        <v>0.87654213635586897</v>
      </c>
      <c r="O7">
        <v>6.3013771751894803</v>
      </c>
      <c r="P7">
        <v>38.600969185809902</v>
      </c>
      <c r="Q7">
        <v>-2.4907456570556999E-2</v>
      </c>
    </row>
    <row r="8" spans="1:17" x14ac:dyDescent="0.3">
      <c r="A8" t="s">
        <v>32</v>
      </c>
      <c r="B8" t="s">
        <v>33</v>
      </c>
      <c r="C8" t="s">
        <v>3120</v>
      </c>
      <c r="D8" t="s">
        <v>34</v>
      </c>
      <c r="E8">
        <v>701475.13467239996</v>
      </c>
      <c r="F8">
        <v>786</v>
      </c>
      <c r="G8">
        <v>15.4180255032416</v>
      </c>
      <c r="H8">
        <v>6.4202793781555698</v>
      </c>
      <c r="I8">
        <v>-7.5613557854780504</v>
      </c>
      <c r="J8">
        <v>0.58267673405015197</v>
      </c>
      <c r="K8">
        <v>804.16429348624001</v>
      </c>
      <c r="L8">
        <v>771.95860357999697</v>
      </c>
      <c r="M8">
        <v>37.023221163985298</v>
      </c>
      <c r="N8">
        <v>0.84398637394737297</v>
      </c>
      <c r="O8">
        <v>16.030534351145</v>
      </c>
      <c r="P8">
        <v>44.698085419734902</v>
      </c>
      <c r="Q8">
        <v>5.0902519053052001E-2</v>
      </c>
    </row>
    <row r="9" spans="1:17" x14ac:dyDescent="0.3">
      <c r="A9" t="s">
        <v>35</v>
      </c>
      <c r="B9" t="s">
        <v>36</v>
      </c>
      <c r="C9" t="s">
        <v>3122</v>
      </c>
      <c r="D9" t="s">
        <v>37</v>
      </c>
      <c r="E9">
        <v>624826.80430365901</v>
      </c>
      <c r="F9">
        <v>2659.3</v>
      </c>
      <c r="G9">
        <v>-19.649922820055998</v>
      </c>
      <c r="H9">
        <v>-4.2135942286182004</v>
      </c>
      <c r="I9">
        <v>8.2820201796401296</v>
      </c>
      <c r="J9">
        <v>-1.2217223253490701</v>
      </c>
      <c r="K9">
        <v>2791.2741086747501</v>
      </c>
      <c r="L9">
        <v>2626.2877953994998</v>
      </c>
      <c r="M9">
        <v>14.700230852637601</v>
      </c>
      <c r="N9">
        <v>0.70326921246096596</v>
      </c>
      <c r="O9">
        <v>14.1277779866882</v>
      </c>
      <c r="P9">
        <v>22.4327248451923</v>
      </c>
      <c r="Q9">
        <v>-3.8151862279439001E-2</v>
      </c>
    </row>
    <row r="10" spans="1:17" x14ac:dyDescent="0.3">
      <c r="A10" t="s">
        <v>38</v>
      </c>
      <c r="B10" t="s">
        <v>39</v>
      </c>
      <c r="C10" t="s">
        <v>3122</v>
      </c>
      <c r="D10" t="s">
        <v>40</v>
      </c>
      <c r="E10">
        <v>600903.07159993495</v>
      </c>
      <c r="F10">
        <v>480.35</v>
      </c>
      <c r="G10">
        <v>-16.531349411979299</v>
      </c>
      <c r="H10">
        <v>-0.66829123799541401</v>
      </c>
      <c r="I10">
        <v>2.67440580472437</v>
      </c>
      <c r="J10">
        <v>-0.78573599288599105</v>
      </c>
      <c r="K10">
        <v>496.51868893890401</v>
      </c>
      <c r="L10">
        <v>465.67163265757199</v>
      </c>
      <c r="M10">
        <v>24.2157733328166</v>
      </c>
      <c r="N10">
        <v>0.89020448783136097</v>
      </c>
      <c r="O10">
        <v>10.0239408764442</v>
      </c>
      <c r="P10">
        <v>20.282959809690698</v>
      </c>
      <c r="Q10">
        <v>0.12749752364856601</v>
      </c>
    </row>
    <row r="11" spans="1:17" x14ac:dyDescent="0.3">
      <c r="A11" t="s">
        <v>41</v>
      </c>
      <c r="B11" t="s">
        <v>42</v>
      </c>
      <c r="C11" t="s">
        <v>3120</v>
      </c>
      <c r="D11" t="s">
        <v>43</v>
      </c>
      <c r="E11">
        <v>575226.91591744497</v>
      </c>
      <c r="F11">
        <v>909.45</v>
      </c>
      <c r="G11">
        <v>20.5626362769646</v>
      </c>
      <c r="H11">
        <v>-4.0464538957542402</v>
      </c>
      <c r="I11">
        <v>-17.016160494608901</v>
      </c>
      <c r="J11">
        <v>-1.2673240656398499</v>
      </c>
      <c r="K11">
        <v>998.73653387687204</v>
      </c>
      <c r="L11">
        <v>966.59268714336304</v>
      </c>
      <c r="M11">
        <v>22.478553123981399</v>
      </c>
      <c r="N11">
        <v>0.42043661742942801</v>
      </c>
      <c r="O11">
        <v>34.3669250645994</v>
      </c>
      <c r="P11">
        <v>52.247426132083298</v>
      </c>
      <c r="Q11">
        <v>-3.9263245103528001E-2</v>
      </c>
    </row>
    <row r="12" spans="1:17" x14ac:dyDescent="0.3">
      <c r="A12" t="s">
        <v>44</v>
      </c>
      <c r="B12" t="s">
        <v>45</v>
      </c>
      <c r="C12" t="s">
        <v>3119</v>
      </c>
      <c r="D12" t="s">
        <v>21</v>
      </c>
      <c r="E12">
        <v>499484.54443417501</v>
      </c>
      <c r="F12">
        <v>1845.75</v>
      </c>
      <c r="G12">
        <v>22.525390704142399</v>
      </c>
      <c r="H12">
        <v>9.2354536759873405</v>
      </c>
      <c r="I12">
        <v>14.9118641513908</v>
      </c>
      <c r="J12">
        <v>-0.32631302196705603</v>
      </c>
      <c r="K12">
        <v>1763.0774474678401</v>
      </c>
      <c r="L12">
        <v>1578.0541131437001</v>
      </c>
      <c r="M12">
        <v>56.683922944375702</v>
      </c>
      <c r="N12">
        <v>1.02481647656627</v>
      </c>
      <c r="O12">
        <v>2.31613165379926</v>
      </c>
      <c r="P12">
        <v>52.2833216451466</v>
      </c>
      <c r="Q12">
        <v>5.3459623093733998E-2</v>
      </c>
    </row>
    <row r="13" spans="1:17" x14ac:dyDescent="0.3">
      <c r="A13" t="s">
        <v>46</v>
      </c>
      <c r="B13" t="s">
        <v>47</v>
      </c>
      <c r="C13" t="s">
        <v>3123</v>
      </c>
      <c r="D13" t="s">
        <v>48</v>
      </c>
      <c r="E13">
        <v>475115.737746</v>
      </c>
      <c r="F13">
        <v>3455.4</v>
      </c>
      <c r="G13">
        <v>-9.9250727513937296</v>
      </c>
      <c r="H13">
        <v>-2.1376215686538198</v>
      </c>
      <c r="I13">
        <v>-13.529640655151301</v>
      </c>
      <c r="J13">
        <v>1.26787603537757</v>
      </c>
      <c r="K13">
        <v>3596.4968601410501</v>
      </c>
      <c r="L13">
        <v>3485.58484601707</v>
      </c>
      <c r="M13">
        <v>31.752629503013601</v>
      </c>
      <c r="N13">
        <v>0.82470875177256997</v>
      </c>
      <c r="O13">
        <v>13.4427273253458</v>
      </c>
      <c r="P13">
        <v>20.9810409117168</v>
      </c>
      <c r="Q13">
        <v>0.109260250774524</v>
      </c>
    </row>
    <row r="14" spans="1:17" x14ac:dyDescent="0.3">
      <c r="A14" t="s">
        <v>49</v>
      </c>
      <c r="B14" t="s">
        <v>50</v>
      </c>
      <c r="C14" t="s">
        <v>3124</v>
      </c>
      <c r="D14" t="s">
        <v>51</v>
      </c>
      <c r="E14">
        <v>441321.67770694999</v>
      </c>
      <c r="F14">
        <v>1839.35</v>
      </c>
      <c r="G14">
        <v>37.140572295270701</v>
      </c>
      <c r="H14">
        <v>6.9513496271692103</v>
      </c>
      <c r="I14">
        <v>14.648037632434701</v>
      </c>
      <c r="J14">
        <v>1.02721804352701</v>
      </c>
      <c r="K14">
        <v>1838.0866079821999</v>
      </c>
      <c r="L14">
        <v>1612.95821833535</v>
      </c>
      <c r="M14">
        <v>27.752018192514999</v>
      </c>
      <c r="N14">
        <v>0.643495059335082</v>
      </c>
      <c r="O14">
        <v>6.5784108516595499</v>
      </c>
      <c r="P14">
        <v>72.167360883605497</v>
      </c>
      <c r="Q14">
        <v>0.14169907454355599</v>
      </c>
    </row>
    <row r="15" spans="1:17" x14ac:dyDescent="0.3">
      <c r="A15" t="s">
        <v>52</v>
      </c>
      <c r="B15" t="s">
        <v>53</v>
      </c>
      <c r="C15" t="s">
        <v>3120</v>
      </c>
      <c r="D15" t="s">
        <v>54</v>
      </c>
      <c r="E15">
        <v>432805.53477560001</v>
      </c>
      <c r="F15">
        <v>6995.8</v>
      </c>
      <c r="G15">
        <v>-37.0262484417308</v>
      </c>
      <c r="H15">
        <v>-6.6124489988492998</v>
      </c>
      <c r="I15">
        <v>-12.880906318668799</v>
      </c>
      <c r="J15">
        <v>-2.5884571110160302</v>
      </c>
      <c r="K15">
        <v>7162.0308400301701</v>
      </c>
      <c r="L15">
        <v>7060.6664930376201</v>
      </c>
      <c r="M15">
        <v>45.876431632605097</v>
      </c>
      <c r="N15">
        <v>0.95438724389285701</v>
      </c>
      <c r="O15">
        <v>12.709054003830801</v>
      </c>
      <c r="P15">
        <v>13.0579527457254</v>
      </c>
      <c r="Q15">
        <v>-6.0152621300845997E-2</v>
      </c>
    </row>
    <row r="16" spans="1:17" x14ac:dyDescent="0.3">
      <c r="A16" t="s">
        <v>55</v>
      </c>
      <c r="B16" t="s">
        <v>56</v>
      </c>
      <c r="C16" t="s">
        <v>3125</v>
      </c>
      <c r="D16" t="s">
        <v>57</v>
      </c>
      <c r="E16">
        <v>395914.87825121998</v>
      </c>
      <c r="F16">
        <v>408.3</v>
      </c>
      <c r="G16">
        <v>49.0270118266507</v>
      </c>
      <c r="H16">
        <v>3.2645305574954402</v>
      </c>
      <c r="I16">
        <v>8.3717487271687396</v>
      </c>
      <c r="J16">
        <v>-0.14575863526110799</v>
      </c>
      <c r="K16">
        <v>414.47222933555503</v>
      </c>
      <c r="L16">
        <v>366.03236261600199</v>
      </c>
      <c r="M16">
        <v>30.5416685058916</v>
      </c>
      <c r="N16">
        <v>0.63378361722899801</v>
      </c>
      <c r="O16">
        <v>9.8334557923095591</v>
      </c>
      <c r="P16">
        <v>79.275521405049403</v>
      </c>
      <c r="Q16">
        <v>0.19233109936373999</v>
      </c>
    </row>
    <row r="17" spans="1:17" x14ac:dyDescent="0.3">
      <c r="A17" t="s">
        <v>58</v>
      </c>
      <c r="B17" t="s">
        <v>59</v>
      </c>
      <c r="C17" t="s">
        <v>3126</v>
      </c>
      <c r="D17" t="s">
        <v>60</v>
      </c>
      <c r="E17">
        <v>375906.00552587898</v>
      </c>
      <c r="F17">
        <v>11956.2</v>
      </c>
      <c r="G17">
        <v>-13.438927436331101</v>
      </c>
      <c r="H17">
        <v>5.18088538551984E-2</v>
      </c>
      <c r="I17">
        <v>-17.2458082490643</v>
      </c>
      <c r="J17">
        <v>-1.8071320098124499</v>
      </c>
      <c r="K17">
        <v>12473.460944071099</v>
      </c>
      <c r="L17">
        <v>11988.0846021449</v>
      </c>
      <c r="M17">
        <v>27.921920682860801</v>
      </c>
      <c r="N17">
        <v>0.92918200810130502</v>
      </c>
      <c r="O17">
        <v>14.4176243288001</v>
      </c>
      <c r="P17">
        <v>22.783217716800198</v>
      </c>
      <c r="Q17">
        <v>4.7996847260107001E-2</v>
      </c>
    </row>
    <row r="18" spans="1:17" x14ac:dyDescent="0.3">
      <c r="A18" t="s">
        <v>61</v>
      </c>
      <c r="B18" t="s">
        <v>62</v>
      </c>
      <c r="C18" t="s">
        <v>3120</v>
      </c>
      <c r="D18" t="s">
        <v>24</v>
      </c>
      <c r="E18">
        <v>358985.98188671999</v>
      </c>
      <c r="F18">
        <v>1160.4000000000001</v>
      </c>
      <c r="G18">
        <v>-6.3926473467835798</v>
      </c>
      <c r="H18">
        <v>0.21147328698543699</v>
      </c>
      <c r="I18">
        <v>0.66926939621807602</v>
      </c>
      <c r="J18">
        <v>4.2959673047838702</v>
      </c>
      <c r="K18">
        <v>1190.5452831016801</v>
      </c>
      <c r="L18">
        <v>1147.9880283679199</v>
      </c>
      <c r="M18">
        <v>43.091864644847703</v>
      </c>
      <c r="N18">
        <v>0.91981303175098605</v>
      </c>
      <c r="O18">
        <v>15.447259565667</v>
      </c>
      <c r="P18">
        <v>21.967626655455099</v>
      </c>
      <c r="Q18">
        <v>4.7460253796010002E-2</v>
      </c>
    </row>
    <row r="19" spans="1:17" x14ac:dyDescent="0.3">
      <c r="A19" t="s">
        <v>63</v>
      </c>
      <c r="B19" t="s">
        <v>64</v>
      </c>
      <c r="C19" t="s">
        <v>3120</v>
      </c>
      <c r="D19" t="s">
        <v>24</v>
      </c>
      <c r="E19">
        <v>351467.65843700001</v>
      </c>
      <c r="F19">
        <v>1767.8</v>
      </c>
      <c r="G19">
        <v>-25.174714464440701</v>
      </c>
      <c r="H19">
        <v>-2.0849273235106498</v>
      </c>
      <c r="I19">
        <v>-11.738909544157201</v>
      </c>
      <c r="J19">
        <v>-4.4424162488205301</v>
      </c>
      <c r="K19">
        <v>1827.3250947730401</v>
      </c>
      <c r="L19">
        <v>1792.4502756813699</v>
      </c>
      <c r="M19">
        <v>29.811882990843301</v>
      </c>
      <c r="N19">
        <v>1.14385683229393</v>
      </c>
      <c r="O19">
        <v>9.8540558886751803</v>
      </c>
      <c r="P19">
        <v>14.5059429348706</v>
      </c>
      <c r="Q19">
        <v>-0.114191656302619</v>
      </c>
    </row>
    <row r="20" spans="1:17" x14ac:dyDescent="0.3">
      <c r="A20" t="s">
        <v>65</v>
      </c>
      <c r="B20" t="s">
        <v>66</v>
      </c>
      <c r="C20" t="s">
        <v>3118</v>
      </c>
      <c r="D20" t="s">
        <v>67</v>
      </c>
      <c r="E20">
        <v>340736.86229451001</v>
      </c>
      <c r="F20">
        <v>270.85000000000002</v>
      </c>
      <c r="G20">
        <v>19.795566448880901</v>
      </c>
      <c r="H20">
        <v>-0.25729988121981501</v>
      </c>
      <c r="I20">
        <v>-11.392681638509099</v>
      </c>
      <c r="J20">
        <v>-2.14838166287702</v>
      </c>
      <c r="K20">
        <v>295.18121278914799</v>
      </c>
      <c r="L20">
        <v>275.888619243525</v>
      </c>
      <c r="M20">
        <v>22.9363465619167</v>
      </c>
      <c r="N20">
        <v>0.61444799482121204</v>
      </c>
      <c r="O20">
        <v>27.376776813734502</v>
      </c>
      <c r="P20">
        <v>50.555864369093896</v>
      </c>
      <c r="Q20">
        <v>6.6801967700887005E-2</v>
      </c>
    </row>
    <row r="21" spans="1:17" x14ac:dyDescent="0.3">
      <c r="A21" t="s">
        <v>68</v>
      </c>
      <c r="B21" t="s">
        <v>69</v>
      </c>
      <c r="C21" t="s">
        <v>3126</v>
      </c>
      <c r="D21" t="s">
        <v>60</v>
      </c>
      <c r="E21">
        <v>334852.67625994998</v>
      </c>
      <c r="F21">
        <v>2793.5</v>
      </c>
      <c r="G21">
        <v>51.752653353375102</v>
      </c>
      <c r="H21">
        <v>3.28431729390363</v>
      </c>
      <c r="I21">
        <v>26.192742490865601</v>
      </c>
      <c r="J21">
        <v>-5.9052921926346</v>
      </c>
      <c r="K21">
        <v>2931.8601685572999</v>
      </c>
      <c r="L21">
        <v>2491.0936058839202</v>
      </c>
      <c r="M21">
        <v>23.730206304871199</v>
      </c>
      <c r="N21">
        <v>1.09873461796407</v>
      </c>
      <c r="O21">
        <v>15.342759978521499</v>
      </c>
      <c r="P21">
        <v>92.655172413793096</v>
      </c>
      <c r="Q21">
        <v>0.17892718540515201</v>
      </c>
    </row>
    <row r="22" spans="1:17" x14ac:dyDescent="0.3">
      <c r="A22" t="s">
        <v>70</v>
      </c>
      <c r="B22" t="s">
        <v>71</v>
      </c>
      <c r="C22" t="s">
        <v>3127</v>
      </c>
      <c r="D22" t="s">
        <v>72</v>
      </c>
      <c r="E22">
        <v>327273.71661159501</v>
      </c>
      <c r="F22">
        <v>2835.55</v>
      </c>
      <c r="G22">
        <v>-3.9057805234121798</v>
      </c>
      <c r="H22">
        <v>-0.82389748489460601</v>
      </c>
      <c r="I22">
        <v>-16.732267231337399</v>
      </c>
      <c r="J22">
        <v>-6.5873684528299901</v>
      </c>
      <c r="K22">
        <v>3052.8928636261198</v>
      </c>
      <c r="L22">
        <v>3013.1876254071299</v>
      </c>
      <c r="M22">
        <v>20.408925266312099</v>
      </c>
      <c r="N22">
        <v>0.74194920986111601</v>
      </c>
      <c r="O22">
        <v>32.034349597079903</v>
      </c>
      <c r="P22">
        <v>32.378618113912196</v>
      </c>
      <c r="Q22">
        <v>7.3875024438902995E-2</v>
      </c>
    </row>
    <row r="23" spans="1:17" x14ac:dyDescent="0.3">
      <c r="A23" t="s">
        <v>73</v>
      </c>
      <c r="B23" t="s">
        <v>74</v>
      </c>
      <c r="C23" t="s">
        <v>3126</v>
      </c>
      <c r="D23" t="s">
        <v>60</v>
      </c>
      <c r="E23">
        <v>323062.24295734498</v>
      </c>
      <c r="F23">
        <v>877.65</v>
      </c>
      <c r="G23">
        <v>8.8471666986581194</v>
      </c>
      <c r="H23">
        <v>-4.1692332106495398</v>
      </c>
      <c r="I23">
        <v>-20.299613771057299</v>
      </c>
      <c r="J23">
        <v>-1.9385289374091399</v>
      </c>
      <c r="K23">
        <v>970.51177017139901</v>
      </c>
      <c r="L23">
        <v>936.38240188819395</v>
      </c>
      <c r="M23">
        <v>25.447558348511102</v>
      </c>
      <c r="N23">
        <v>0.72575603789637899</v>
      </c>
      <c r="O23">
        <v>34.336010938301101</v>
      </c>
      <c r="P23">
        <v>41.135322022995901</v>
      </c>
      <c r="Q23">
        <v>7.8496021732717997E-2</v>
      </c>
    </row>
    <row r="24" spans="1:17" x14ac:dyDescent="0.3">
      <c r="A24" t="s">
        <v>75</v>
      </c>
      <c r="B24" t="s">
        <v>76</v>
      </c>
      <c r="C24" t="s">
        <v>3128</v>
      </c>
      <c r="D24" t="s">
        <v>77</v>
      </c>
      <c r="E24">
        <v>309906.94952332502</v>
      </c>
      <c r="F24">
        <v>10753.05</v>
      </c>
      <c r="G24">
        <v>2.4332446613399301</v>
      </c>
      <c r="H24">
        <v>-2.73549612144445</v>
      </c>
      <c r="I24">
        <v>3.54855215772543</v>
      </c>
      <c r="J24">
        <v>-2.8135114932838401</v>
      </c>
      <c r="K24">
        <v>11373.7077306296</v>
      </c>
      <c r="L24">
        <v>10615.445782316699</v>
      </c>
      <c r="M24">
        <v>21.892837784092901</v>
      </c>
      <c r="N24">
        <v>1.0451802134969901</v>
      </c>
      <c r="O24">
        <v>12.879601601406099</v>
      </c>
      <c r="P24">
        <v>31.849476736700701</v>
      </c>
      <c r="Q24">
        <v>2.5987225211566999E-2</v>
      </c>
    </row>
    <row r="25" spans="1:17" x14ac:dyDescent="0.3">
      <c r="A25" t="s">
        <v>78</v>
      </c>
      <c r="B25" t="s">
        <v>79</v>
      </c>
      <c r="C25" t="s">
        <v>3126</v>
      </c>
      <c r="D25" t="s">
        <v>80</v>
      </c>
      <c r="E25">
        <v>295643.04814939998</v>
      </c>
      <c r="F25">
        <v>10586.75</v>
      </c>
      <c r="G25">
        <v>69.126428485991298</v>
      </c>
      <c r="H25">
        <v>-8.3728151939944304</v>
      </c>
      <c r="I25">
        <v>11.1183073325801</v>
      </c>
      <c r="J25">
        <v>-8.1052759611435405</v>
      </c>
      <c r="K25">
        <v>11081.3762650688</v>
      </c>
      <c r="L25">
        <v>9386.4467362754604</v>
      </c>
      <c r="M25">
        <v>36.428796021405802</v>
      </c>
      <c r="N25">
        <v>1.9906166035070001</v>
      </c>
      <c r="O25">
        <v>20.660259286372099</v>
      </c>
      <c r="P25">
        <v>102.191558441558</v>
      </c>
      <c r="Q25">
        <v>0.15884874023425499</v>
      </c>
    </row>
    <row r="26" spans="1:17" x14ac:dyDescent="0.3">
      <c r="A26" t="s">
        <v>81</v>
      </c>
      <c r="B26" t="s">
        <v>82</v>
      </c>
      <c r="C26" t="s">
        <v>3125</v>
      </c>
      <c r="D26" t="s">
        <v>83</v>
      </c>
      <c r="E26">
        <v>294736.13502410997</v>
      </c>
      <c r="F26">
        <v>316.89999999999998</v>
      </c>
      <c r="G26">
        <v>34.848328844937903</v>
      </c>
      <c r="H26">
        <v>0.18161691238027799</v>
      </c>
      <c r="I26">
        <v>1.81348199686</v>
      </c>
      <c r="J26">
        <v>-0.420374514470917</v>
      </c>
      <c r="K26">
        <v>335.09917813705903</v>
      </c>
      <c r="L26">
        <v>305.34807231456199</v>
      </c>
      <c r="M26">
        <v>23.9120340571721</v>
      </c>
      <c r="N26">
        <v>0.83547106565157403</v>
      </c>
      <c r="O26">
        <v>15.5727358788261</v>
      </c>
      <c r="P26">
        <v>61.436576668364701</v>
      </c>
      <c r="Q26">
        <v>0.113310823266548</v>
      </c>
    </row>
    <row r="27" spans="1:17" x14ac:dyDescent="0.3">
      <c r="A27" t="s">
        <v>84</v>
      </c>
      <c r="B27" t="s">
        <v>85</v>
      </c>
      <c r="C27" t="s">
        <v>3118</v>
      </c>
      <c r="D27" t="s">
        <v>86</v>
      </c>
      <c r="E27">
        <v>292174.94998307002</v>
      </c>
      <c r="F27">
        <v>474.1</v>
      </c>
      <c r="G27">
        <v>28.1553824594078</v>
      </c>
      <c r="H27">
        <v>0.661775700950749</v>
      </c>
      <c r="I27">
        <v>-1.7252559968146399</v>
      </c>
      <c r="J27">
        <v>-3.23817516246024</v>
      </c>
      <c r="K27">
        <v>496.35891993436798</v>
      </c>
      <c r="L27">
        <v>457.49457300501098</v>
      </c>
      <c r="M27">
        <v>33.988183935740501</v>
      </c>
      <c r="N27">
        <v>0.63221224664735098</v>
      </c>
      <c r="O27">
        <v>14.648808268297801</v>
      </c>
      <c r="P27">
        <v>56.520303730604098</v>
      </c>
      <c r="Q27">
        <v>0.137481883873695</v>
      </c>
    </row>
    <row r="28" spans="1:17" x14ac:dyDescent="0.3">
      <c r="A28" t="s">
        <v>87</v>
      </c>
      <c r="B28" t="s">
        <v>88</v>
      </c>
      <c r="C28" t="s">
        <v>3129</v>
      </c>
      <c r="D28" t="s">
        <v>89</v>
      </c>
      <c r="E28">
        <v>291713.70420360001</v>
      </c>
      <c r="F28">
        <v>3288.6</v>
      </c>
      <c r="G28">
        <v>-24.5902775892053</v>
      </c>
      <c r="H28">
        <v>-6.5656800293814497</v>
      </c>
      <c r="I28">
        <v>-18.722883950647901</v>
      </c>
      <c r="J28">
        <v>-2.9246830218331201</v>
      </c>
      <c r="K28">
        <v>3545.6967579293701</v>
      </c>
      <c r="L28">
        <v>3470.4669458520898</v>
      </c>
      <c r="M28">
        <v>14.092217456249999</v>
      </c>
      <c r="N28">
        <v>0.64862134881617695</v>
      </c>
      <c r="O28">
        <v>18.194672505017301</v>
      </c>
      <c r="P28">
        <v>7.6235825438122697</v>
      </c>
      <c r="Q28">
        <v>2.0686969717908999E-2</v>
      </c>
    </row>
    <row r="29" spans="1:17" x14ac:dyDescent="0.3">
      <c r="A29" t="s">
        <v>90</v>
      </c>
      <c r="B29" t="s">
        <v>91</v>
      </c>
      <c r="C29" t="s">
        <v>3130</v>
      </c>
      <c r="D29" t="s">
        <v>92</v>
      </c>
      <c r="E29">
        <v>289555.82488252502</v>
      </c>
      <c r="F29">
        <v>1340.45</v>
      </c>
      <c r="G29">
        <v>47.028568078778299</v>
      </c>
      <c r="H29">
        <v>-8.0801882299382996E-2</v>
      </c>
      <c r="I29">
        <v>-7.8551717411790696</v>
      </c>
      <c r="J29">
        <v>-1.5398491461130299</v>
      </c>
      <c r="K29">
        <v>1432.3658103400801</v>
      </c>
      <c r="L29">
        <v>1335.6226691714801</v>
      </c>
      <c r="M29">
        <v>26.324487691719199</v>
      </c>
      <c r="N29">
        <v>0.62302372295196895</v>
      </c>
      <c r="O29">
        <v>20.959379312917299</v>
      </c>
      <c r="P29">
        <v>77.660702451954904</v>
      </c>
      <c r="Q29">
        <v>7.4258818872009996E-2</v>
      </c>
    </row>
    <row r="30" spans="1:17" x14ac:dyDescent="0.3">
      <c r="A30" t="s">
        <v>93</v>
      </c>
      <c r="B30" t="s">
        <v>94</v>
      </c>
      <c r="C30" t="s">
        <v>3129</v>
      </c>
      <c r="D30" t="s">
        <v>95</v>
      </c>
      <c r="E30">
        <v>286623.20181648998</v>
      </c>
      <c r="F30">
        <v>2989.7</v>
      </c>
      <c r="G30">
        <v>-29.407678827412902</v>
      </c>
      <c r="H30">
        <v>-3.3621373864275599</v>
      </c>
      <c r="I30">
        <v>-5.2499327929600001</v>
      </c>
      <c r="J30">
        <v>-0.48067464031003299</v>
      </c>
      <c r="K30">
        <v>3121.4202313862502</v>
      </c>
      <c r="L30">
        <v>3058.15900164502</v>
      </c>
      <c r="M30">
        <v>32.186251003629998</v>
      </c>
      <c r="N30">
        <v>0.747403450494733</v>
      </c>
      <c r="O30">
        <v>14.4914205438672</v>
      </c>
      <c r="P30">
        <v>11.969589153964201</v>
      </c>
      <c r="Q30">
        <v>-6.4083223289308003E-2</v>
      </c>
    </row>
    <row r="31" spans="1:17" x14ac:dyDescent="0.3">
      <c r="A31" t="s">
        <v>96</v>
      </c>
      <c r="B31" t="s">
        <v>97</v>
      </c>
      <c r="C31" t="s">
        <v>3119</v>
      </c>
      <c r="D31" t="s">
        <v>21</v>
      </c>
      <c r="E31">
        <v>285941.16805823997</v>
      </c>
      <c r="F31">
        <v>547.20000000000005</v>
      </c>
      <c r="G31">
        <v>16.087487084137202</v>
      </c>
      <c r="H31">
        <v>7.1812312497880297</v>
      </c>
      <c r="I31">
        <v>9.1728121239449596</v>
      </c>
      <c r="J31">
        <v>4.5103061790585404</v>
      </c>
      <c r="K31">
        <v>530.91227809810005</v>
      </c>
      <c r="L31">
        <v>497.34526331353698</v>
      </c>
      <c r="M31">
        <v>59.500700421908597</v>
      </c>
      <c r="N31">
        <v>1.4454824495341601</v>
      </c>
      <c r="O31">
        <v>5.9758771929824404</v>
      </c>
      <c r="P31">
        <v>45.900546593787503</v>
      </c>
      <c r="Q31">
        <v>-9.1074379998938998E-2</v>
      </c>
    </row>
    <row r="32" spans="1:17" x14ac:dyDescent="0.3">
      <c r="A32" t="s">
        <v>98</v>
      </c>
      <c r="B32" t="s">
        <v>99</v>
      </c>
      <c r="C32" t="s">
        <v>3131</v>
      </c>
      <c r="D32" t="s">
        <v>100</v>
      </c>
      <c r="E32">
        <v>283142.61562499998</v>
      </c>
      <c r="F32">
        <v>4233.75</v>
      </c>
      <c r="G32">
        <v>102.70559596615</v>
      </c>
      <c r="H32">
        <v>4.07948464050504</v>
      </c>
      <c r="I32">
        <v>2.2975756171532602</v>
      </c>
      <c r="J32">
        <v>-4.5986135736270697</v>
      </c>
      <c r="K32">
        <v>4540.5269267723097</v>
      </c>
      <c r="L32">
        <v>4105.6181830717996</v>
      </c>
      <c r="M32">
        <v>31.367980671681799</v>
      </c>
      <c r="N32">
        <v>0.82855805298907304</v>
      </c>
      <c r="O32">
        <v>34.036020076763997</v>
      </c>
      <c r="P32">
        <v>139.49258965946299</v>
      </c>
      <c r="Q32">
        <v>0.24807115376720801</v>
      </c>
    </row>
    <row r="33" spans="1:17" x14ac:dyDescent="0.3">
      <c r="A33" t="s">
        <v>101</v>
      </c>
      <c r="B33" t="s">
        <v>102</v>
      </c>
      <c r="C33" t="s">
        <v>3120</v>
      </c>
      <c r="D33" t="s">
        <v>43</v>
      </c>
      <c r="E33">
        <v>277393.91954877001</v>
      </c>
      <c r="F33">
        <v>1739.7</v>
      </c>
      <c r="G33">
        <v>-18.883742638738301</v>
      </c>
      <c r="H33">
        <v>-4.7944491813241301</v>
      </c>
      <c r="I33">
        <v>-1.92709517809176</v>
      </c>
      <c r="J33">
        <v>-5.1716724075898997</v>
      </c>
      <c r="K33">
        <v>1805.4822944147299</v>
      </c>
      <c r="L33">
        <v>1681.0399990226599</v>
      </c>
      <c r="M33">
        <v>24.9813982904383</v>
      </c>
      <c r="N33">
        <v>0.70277159577377402</v>
      </c>
      <c r="O33">
        <v>16.681036960395399</v>
      </c>
      <c r="P33">
        <v>22.596103026672701</v>
      </c>
      <c r="Q33">
        <v>-5.1529945730807998E-2</v>
      </c>
    </row>
    <row r="34" spans="1:17" x14ac:dyDescent="0.3">
      <c r="A34" t="s">
        <v>103</v>
      </c>
      <c r="B34" t="s">
        <v>104</v>
      </c>
      <c r="C34" t="s">
        <v>3132</v>
      </c>
      <c r="D34" t="s">
        <v>105</v>
      </c>
      <c r="E34">
        <v>270451.17039147997</v>
      </c>
      <c r="F34">
        <v>4156.1000000000004</v>
      </c>
      <c r="G34">
        <v>-13.4510016271779</v>
      </c>
      <c r="H34">
        <v>-19.249610710635402</v>
      </c>
      <c r="I34">
        <v>-22.667618606834601</v>
      </c>
      <c r="J34">
        <v>-2.6477094921723898</v>
      </c>
      <c r="K34">
        <v>4737.4101442989104</v>
      </c>
      <c r="L34">
        <v>4589.4580254160701</v>
      </c>
      <c r="M34">
        <v>35.991078327797403</v>
      </c>
      <c r="N34">
        <v>1.7977401294683999</v>
      </c>
      <c r="O34">
        <v>31.971078655470201</v>
      </c>
      <c r="P34">
        <v>14.809392265193299</v>
      </c>
      <c r="Q34">
        <v>-5.2692486324082001E-2</v>
      </c>
    </row>
    <row r="35" spans="1:17" x14ac:dyDescent="0.3">
      <c r="A35" t="s">
        <v>106</v>
      </c>
      <c r="B35" t="s">
        <v>107</v>
      </c>
      <c r="C35" t="s">
        <v>3125</v>
      </c>
      <c r="D35" t="s">
        <v>108</v>
      </c>
      <c r="E35">
        <v>269618.16808037902</v>
      </c>
      <c r="F35">
        <v>1702.1</v>
      </c>
      <c r="G35">
        <v>66.516135105943107</v>
      </c>
      <c r="H35">
        <v>-11.0844330877299</v>
      </c>
      <c r="I35">
        <v>-15.5357819779979</v>
      </c>
      <c r="J35">
        <v>-2.1469504149854899</v>
      </c>
      <c r="K35">
        <v>1829.5947183180001</v>
      </c>
      <c r="L35">
        <v>1741.4317704203099</v>
      </c>
      <c r="M35">
        <v>28.477416693064001</v>
      </c>
      <c r="N35">
        <v>0.28928817490687597</v>
      </c>
      <c r="O35">
        <v>27.730450619822498</v>
      </c>
      <c r="P35">
        <v>108.70578137453199</v>
      </c>
      <c r="Q35">
        <v>4.9692743498513998E-2</v>
      </c>
    </row>
    <row r="36" spans="1:17" x14ac:dyDescent="0.3">
      <c r="A36" t="s">
        <v>109</v>
      </c>
      <c r="B36" t="s">
        <v>110</v>
      </c>
      <c r="C36" t="s">
        <v>3132</v>
      </c>
      <c r="D36" t="s">
        <v>111</v>
      </c>
      <c r="E36">
        <v>267017.29658093001</v>
      </c>
      <c r="F36">
        <v>7511.3</v>
      </c>
      <c r="G36">
        <v>250.35411573227799</v>
      </c>
      <c r="H36">
        <v>5.4952760769651201</v>
      </c>
      <c r="I36">
        <v>71.390797732576601</v>
      </c>
      <c r="J36">
        <v>-5.4080208333940698</v>
      </c>
      <c r="K36">
        <v>7257.9573685211799</v>
      </c>
      <c r="L36">
        <v>5426.4311874000996</v>
      </c>
      <c r="M36">
        <v>36.664870999813999</v>
      </c>
      <c r="N36">
        <v>0.66497669200469001</v>
      </c>
      <c r="O36">
        <v>11.0992770891856</v>
      </c>
      <c r="P36">
        <v>286.18508997429302</v>
      </c>
      <c r="Q36">
        <v>0.290720792080157</v>
      </c>
    </row>
    <row r="37" spans="1:17" x14ac:dyDescent="0.3">
      <c r="A37" t="s">
        <v>112</v>
      </c>
      <c r="B37" t="s">
        <v>113</v>
      </c>
      <c r="C37" t="s">
        <v>3131</v>
      </c>
      <c r="D37" t="s">
        <v>114</v>
      </c>
      <c r="E37">
        <v>244727.791638525</v>
      </c>
      <c r="F37">
        <v>6872.05</v>
      </c>
      <c r="G37">
        <v>74.5174224965767</v>
      </c>
      <c r="H37">
        <v>11.1847616197156</v>
      </c>
      <c r="I37">
        <v>11.4101846932667</v>
      </c>
      <c r="J37">
        <v>-5.88119674215634</v>
      </c>
      <c r="K37">
        <v>7209.8208311234703</v>
      </c>
      <c r="L37">
        <v>6283.3173072613599</v>
      </c>
      <c r="M37">
        <v>28.293876041804001</v>
      </c>
      <c r="N37">
        <v>1.1060693870657401</v>
      </c>
      <c r="O37">
        <v>18.303854017360099</v>
      </c>
      <c r="P37">
        <v>111.70825631546499</v>
      </c>
      <c r="Q37">
        <v>0.163332767990642</v>
      </c>
    </row>
    <row r="38" spans="1:17" x14ac:dyDescent="0.3">
      <c r="A38" t="s">
        <v>115</v>
      </c>
      <c r="B38" t="s">
        <v>116</v>
      </c>
      <c r="C38" t="s">
        <v>3127</v>
      </c>
      <c r="D38" t="s">
        <v>117</v>
      </c>
      <c r="E38">
        <v>232845.36529841999</v>
      </c>
      <c r="F38">
        <v>954.45</v>
      </c>
      <c r="G38">
        <v>0.70977141021143797</v>
      </c>
      <c r="H38">
        <v>3.6090997632670598</v>
      </c>
      <c r="I38">
        <v>2.86706278814267</v>
      </c>
      <c r="J38">
        <v>-1.2575043808672499</v>
      </c>
      <c r="K38">
        <v>969.59081475559105</v>
      </c>
      <c r="L38">
        <v>901.938407590255</v>
      </c>
      <c r="M38">
        <v>27.772739527823699</v>
      </c>
      <c r="N38">
        <v>0.64920706987127197</v>
      </c>
      <c r="O38">
        <v>11.373042066111299</v>
      </c>
      <c r="P38">
        <v>32.012448132780001</v>
      </c>
      <c r="Q38">
        <v>2.7113055490709002E-2</v>
      </c>
    </row>
    <row r="39" spans="1:17" x14ac:dyDescent="0.3">
      <c r="A39" t="s">
        <v>118</v>
      </c>
      <c r="B39" t="s">
        <v>119</v>
      </c>
      <c r="C39" t="s">
        <v>3132</v>
      </c>
      <c r="D39" t="s">
        <v>120</v>
      </c>
      <c r="E39">
        <v>229939.72354767501</v>
      </c>
      <c r="F39">
        <v>264.05</v>
      </c>
      <c r="G39">
        <v>115.74151373744</v>
      </c>
      <c r="H39">
        <v>-6.7568274727026303</v>
      </c>
      <c r="I39">
        <v>31.621115296935599</v>
      </c>
      <c r="J39">
        <v>-5.7083986046462902</v>
      </c>
      <c r="K39">
        <v>263.91735427875801</v>
      </c>
      <c r="L39">
        <v>210.197937104294</v>
      </c>
      <c r="M39">
        <v>43.649635907175401</v>
      </c>
      <c r="N39">
        <v>0.92139435751726495</v>
      </c>
      <c r="O39">
        <v>12.9520924067411</v>
      </c>
      <c r="P39">
        <v>160.79012345679001</v>
      </c>
      <c r="Q39">
        <v>7.4222753735262006E-2</v>
      </c>
    </row>
    <row r="40" spans="1:17" x14ac:dyDescent="0.3">
      <c r="A40" t="s">
        <v>121</v>
      </c>
      <c r="B40" t="s">
        <v>122</v>
      </c>
      <c r="C40" t="s">
        <v>3125</v>
      </c>
      <c r="D40" t="s">
        <v>57</v>
      </c>
      <c r="E40">
        <v>226730.15564668499</v>
      </c>
      <c r="F40">
        <v>587.85</v>
      </c>
      <c r="G40">
        <v>59.0353013819079</v>
      </c>
      <c r="H40">
        <v>-6.3346991470931497</v>
      </c>
      <c r="I40">
        <v>-11.6665527941995</v>
      </c>
      <c r="J40">
        <v>-4.8588430637036897</v>
      </c>
      <c r="K40">
        <v>647.53466200543505</v>
      </c>
      <c r="L40">
        <v>612.06997502374395</v>
      </c>
      <c r="M40">
        <v>18.529717065961901</v>
      </c>
      <c r="N40">
        <v>0.32773998809834898</v>
      </c>
      <c r="O40">
        <v>52.394318278472397</v>
      </c>
      <c r="P40">
        <v>103.162260238465</v>
      </c>
      <c r="Q40">
        <v>0.16528330432368199</v>
      </c>
    </row>
    <row r="41" spans="1:17" x14ac:dyDescent="0.3">
      <c r="A41" t="s">
        <v>123</v>
      </c>
      <c r="B41" t="s">
        <v>124</v>
      </c>
      <c r="C41" t="s">
        <v>3122</v>
      </c>
      <c r="D41" t="s">
        <v>125</v>
      </c>
      <c r="E41">
        <v>224373.83348940001</v>
      </c>
      <c r="F41">
        <v>2327.15</v>
      </c>
      <c r="G41">
        <v>-29.601843389835601</v>
      </c>
      <c r="H41">
        <v>-7.6333667005050403</v>
      </c>
      <c r="I41">
        <v>-16.203634904650599</v>
      </c>
      <c r="J41">
        <v>-3.3168174206041199</v>
      </c>
      <c r="K41">
        <v>2526.77913004634</v>
      </c>
      <c r="L41">
        <v>2498.0051264752001</v>
      </c>
      <c r="M41">
        <v>11.0181703055447</v>
      </c>
      <c r="N41">
        <v>1.15647243568281</v>
      </c>
      <c r="O41">
        <v>19.373482585995699</v>
      </c>
      <c r="P41">
        <v>0.30386621266324998</v>
      </c>
      <c r="Q41">
        <v>-1.9310802182195001E-2</v>
      </c>
    </row>
    <row r="42" spans="1:17" x14ac:dyDescent="0.3">
      <c r="A42" t="s">
        <v>126</v>
      </c>
      <c r="B42" t="s">
        <v>127</v>
      </c>
      <c r="C42" t="s">
        <v>3127</v>
      </c>
      <c r="D42" t="s">
        <v>128</v>
      </c>
      <c r="E42">
        <v>221279.95603</v>
      </c>
      <c r="F42">
        <v>523.70000000000005</v>
      </c>
      <c r="G42">
        <v>45.853331596977398</v>
      </c>
      <c r="H42">
        <v>8.1072298575873099</v>
      </c>
      <c r="I42">
        <v>20.225364439929201</v>
      </c>
      <c r="J42">
        <v>2.2919048124866501</v>
      </c>
      <c r="K42">
        <v>523.67620364306504</v>
      </c>
      <c r="L42">
        <v>493.850562262925</v>
      </c>
      <c r="M42">
        <v>63.525702064534499</v>
      </c>
      <c r="N42">
        <v>0.64364477367387196</v>
      </c>
      <c r="O42">
        <v>54.2295207179682</v>
      </c>
      <c r="P42">
        <v>84.012649332396293</v>
      </c>
      <c r="Q42">
        <v>4.9847864459127998E-2</v>
      </c>
    </row>
    <row r="43" spans="1:17" x14ac:dyDescent="0.3">
      <c r="A43" t="s">
        <v>129</v>
      </c>
      <c r="B43" t="s">
        <v>130</v>
      </c>
      <c r="C43" t="s">
        <v>3118</v>
      </c>
      <c r="D43" t="s">
        <v>18</v>
      </c>
      <c r="E43">
        <v>215970.21982960199</v>
      </c>
      <c r="F43">
        <v>152.94</v>
      </c>
      <c r="G43">
        <v>47.165615732114198</v>
      </c>
      <c r="H43">
        <v>-1.58619751824539</v>
      </c>
      <c r="I43">
        <v>-18.261556568446899</v>
      </c>
      <c r="J43">
        <v>-5.7150391991249396</v>
      </c>
      <c r="K43">
        <v>168.36262370277601</v>
      </c>
      <c r="L43">
        <v>158.99680994170899</v>
      </c>
      <c r="M43">
        <v>21.643338666458298</v>
      </c>
      <c r="N43">
        <v>0.76625456673350201</v>
      </c>
      <c r="O43">
        <v>28.6779129070223</v>
      </c>
      <c r="P43">
        <v>78.877192982456094</v>
      </c>
      <c r="Q43">
        <v>6.9489101378477997E-2</v>
      </c>
    </row>
    <row r="44" spans="1:17" x14ac:dyDescent="0.3">
      <c r="A44" t="s">
        <v>131</v>
      </c>
      <c r="B44" t="s">
        <v>132</v>
      </c>
      <c r="C44" t="s">
        <v>3122</v>
      </c>
      <c r="D44" t="s">
        <v>133</v>
      </c>
      <c r="E44">
        <v>204263.60983937501</v>
      </c>
      <c r="F44">
        <v>628.75</v>
      </c>
      <c r="G44">
        <v>43.618147118864002</v>
      </c>
      <c r="H44">
        <v>-3.6468292240360798</v>
      </c>
      <c r="I44">
        <v>0.60523732857824597</v>
      </c>
      <c r="J44">
        <v>-0.55460680562456099</v>
      </c>
      <c r="K44">
        <v>608.95588453766698</v>
      </c>
      <c r="L44">
        <v>569.85726166422705</v>
      </c>
      <c r="M44">
        <v>65.377297994339798</v>
      </c>
      <c r="N44">
        <v>0.91324421608829598</v>
      </c>
      <c r="O44">
        <v>8.3292246520874702</v>
      </c>
      <c r="P44">
        <v>89.805590774618096</v>
      </c>
      <c r="Q44">
        <v>0.221820148992914</v>
      </c>
    </row>
    <row r="45" spans="1:17" x14ac:dyDescent="0.3">
      <c r="A45" t="s">
        <v>134</v>
      </c>
      <c r="B45" t="s">
        <v>135</v>
      </c>
      <c r="C45" t="s">
        <v>3120</v>
      </c>
      <c r="D45" t="s">
        <v>54</v>
      </c>
      <c r="E45">
        <v>199937.85339636001</v>
      </c>
      <c r="F45">
        <v>314.7</v>
      </c>
      <c r="G45">
        <v>25.5946877374063</v>
      </c>
      <c r="H45">
        <v>-5.5639561294833104</v>
      </c>
      <c r="I45">
        <v>-28.124414301007398</v>
      </c>
      <c r="J45">
        <v>-4.76111015938368</v>
      </c>
      <c r="K45">
        <v>338.83765681334398</v>
      </c>
      <c r="L45">
        <v>316.17286103642601</v>
      </c>
      <c r="M45">
        <v>17.764556457636399</v>
      </c>
      <c r="N45">
        <v>0.56624224309585502</v>
      </c>
      <c r="O45">
        <v>25.421035907213199</v>
      </c>
      <c r="P45">
        <v>54.075887392900803</v>
      </c>
    </row>
    <row r="46" spans="1:17" x14ac:dyDescent="0.3">
      <c r="A46" t="s">
        <v>136</v>
      </c>
      <c r="B46" t="s">
        <v>137</v>
      </c>
      <c r="C46" t="s">
        <v>3133</v>
      </c>
      <c r="D46" t="s">
        <v>138</v>
      </c>
      <c r="E46">
        <v>199349.22824271</v>
      </c>
      <c r="F46">
        <v>805.35</v>
      </c>
      <c r="G46">
        <v>24.383094191573299</v>
      </c>
      <c r="H46">
        <v>-2.2001411100095698</v>
      </c>
      <c r="I46">
        <v>-18.268814119618099</v>
      </c>
      <c r="J46">
        <v>-5.0549287640499099</v>
      </c>
      <c r="K46">
        <v>856.95220198686502</v>
      </c>
      <c r="L46">
        <v>809.61743797488703</v>
      </c>
      <c r="M46">
        <v>29.828837500147898</v>
      </c>
      <c r="N46">
        <v>0.95219454174032003</v>
      </c>
      <c r="O46">
        <v>20.1465201465201</v>
      </c>
      <c r="P46">
        <v>56.835443037974699</v>
      </c>
      <c r="Q46">
        <v>0.100283245397113</v>
      </c>
    </row>
    <row r="47" spans="1:17" x14ac:dyDescent="0.3">
      <c r="A47" t="s">
        <v>139</v>
      </c>
      <c r="B47" t="s">
        <v>140</v>
      </c>
      <c r="C47" t="s">
        <v>3131</v>
      </c>
      <c r="D47" t="s">
        <v>141</v>
      </c>
      <c r="E47">
        <v>196377.208241085</v>
      </c>
      <c r="F47">
        <v>268.64999999999998</v>
      </c>
      <c r="G47">
        <v>75.720491014492396</v>
      </c>
      <c r="H47">
        <v>2.9531252459907602</v>
      </c>
      <c r="I47">
        <v>5.39311269978477</v>
      </c>
      <c r="J47">
        <v>-3.5805210576432001</v>
      </c>
      <c r="K47">
        <v>287.28339754993402</v>
      </c>
      <c r="L47">
        <v>256.14141417514202</v>
      </c>
      <c r="M47">
        <v>27.900865598510499</v>
      </c>
      <c r="N47">
        <v>0.53232466703924297</v>
      </c>
      <c r="O47">
        <v>26.744835287548799</v>
      </c>
      <c r="P47">
        <v>111.53543307086601</v>
      </c>
      <c r="Q47">
        <v>0.193024708325543</v>
      </c>
    </row>
    <row r="48" spans="1:17" x14ac:dyDescent="0.3">
      <c r="A48" t="s">
        <v>142</v>
      </c>
      <c r="B48" t="s">
        <v>143</v>
      </c>
      <c r="C48" t="s">
        <v>3127</v>
      </c>
      <c r="D48" t="s">
        <v>117</v>
      </c>
      <c r="E48">
        <v>185729.98226699801</v>
      </c>
      <c r="F48">
        <v>148.78</v>
      </c>
      <c r="G48">
        <v>-2.7453090357462302</v>
      </c>
      <c r="H48">
        <v>3.6111070318172098</v>
      </c>
      <c r="I48">
        <v>-16.919193352544301</v>
      </c>
      <c r="J48">
        <v>-0.94731957390506905</v>
      </c>
      <c r="K48">
        <v>157.41024265463199</v>
      </c>
      <c r="L48">
        <v>153.84091306602801</v>
      </c>
      <c r="M48">
        <v>24.5964733038231</v>
      </c>
      <c r="N48">
        <v>0.79666226395201201</v>
      </c>
      <c r="O48">
        <v>24.075816642021699</v>
      </c>
      <c r="P48">
        <v>29.8254799301919</v>
      </c>
      <c r="Q48">
        <v>-1.0117985420757E-2</v>
      </c>
    </row>
    <row r="49" spans="1:17" x14ac:dyDescent="0.3">
      <c r="A49" t="s">
        <v>144</v>
      </c>
      <c r="B49" t="s">
        <v>145</v>
      </c>
      <c r="C49" t="s">
        <v>3120</v>
      </c>
      <c r="D49" t="s">
        <v>146</v>
      </c>
      <c r="E49">
        <v>182201.110652</v>
      </c>
      <c r="F49">
        <v>139.41999999999999</v>
      </c>
      <c r="G49">
        <v>66.373850705712599</v>
      </c>
      <c r="H49">
        <v>-9.5659172294808901</v>
      </c>
      <c r="I49">
        <v>-14.881017025772801</v>
      </c>
      <c r="J49">
        <v>-6.6151054996291503</v>
      </c>
      <c r="K49">
        <v>160.56475414551201</v>
      </c>
      <c r="L49">
        <v>151.66777387899401</v>
      </c>
      <c r="M49">
        <v>24.044258445238299</v>
      </c>
      <c r="N49">
        <v>0.529499110304401</v>
      </c>
      <c r="O49">
        <v>64.251900731602305</v>
      </c>
      <c r="P49">
        <v>112.045627376425</v>
      </c>
      <c r="Q49">
        <v>0.15513818258473899</v>
      </c>
    </row>
    <row r="50" spans="1:17" x14ac:dyDescent="0.3">
      <c r="A50" t="s">
        <v>147</v>
      </c>
      <c r="B50" t="s">
        <v>148</v>
      </c>
      <c r="C50" t="s">
        <v>3127</v>
      </c>
      <c r="D50" t="s">
        <v>149</v>
      </c>
      <c r="E50">
        <v>180756.3210156</v>
      </c>
      <c r="F50">
        <v>463</v>
      </c>
      <c r="G50">
        <v>88.5701253593556</v>
      </c>
      <c r="H50">
        <v>7.5297473389975096</v>
      </c>
      <c r="I50">
        <v>13.552270062902601</v>
      </c>
      <c r="J50">
        <v>-3.8620887166063498</v>
      </c>
      <c r="K50">
        <v>470.737167364492</v>
      </c>
      <c r="L50">
        <v>404.64442726371902</v>
      </c>
      <c r="M50">
        <v>30.678117541160901</v>
      </c>
      <c r="N50">
        <v>0.58395120765518305</v>
      </c>
      <c r="O50">
        <v>13.099352051835799</v>
      </c>
      <c r="P50">
        <v>119.22348484848401</v>
      </c>
      <c r="Q50">
        <v>3.9913415052178998E-2</v>
      </c>
    </row>
    <row r="51" spans="1:17" x14ac:dyDescent="0.3">
      <c r="A51" t="s">
        <v>150</v>
      </c>
      <c r="B51" t="s">
        <v>151</v>
      </c>
      <c r="C51" t="s">
        <v>3128</v>
      </c>
      <c r="D51" t="s">
        <v>77</v>
      </c>
      <c r="E51">
        <v>177175.76007942</v>
      </c>
      <c r="F51">
        <v>2633.2</v>
      </c>
      <c r="G51">
        <v>12.2107957626974</v>
      </c>
      <c r="H51">
        <v>4.0245317035650903</v>
      </c>
      <c r="I51">
        <v>1.8553385198452099</v>
      </c>
      <c r="J51">
        <v>-0.44247280708952902</v>
      </c>
      <c r="K51">
        <v>2705.16623743012</v>
      </c>
      <c r="L51">
        <v>2477.0835211044</v>
      </c>
      <c r="M51">
        <v>31.821454030904899</v>
      </c>
      <c r="N51">
        <v>0.57536242799238801</v>
      </c>
      <c r="O51">
        <v>9.2871790976758408</v>
      </c>
      <c r="P51">
        <v>44.616950250397302</v>
      </c>
      <c r="Q51">
        <v>4.9742736587738E-2</v>
      </c>
    </row>
    <row r="52" spans="1:17" x14ac:dyDescent="0.3">
      <c r="A52" t="s">
        <v>152</v>
      </c>
      <c r="B52" t="s">
        <v>153</v>
      </c>
      <c r="C52" t="s">
        <v>3119</v>
      </c>
      <c r="D52" t="s">
        <v>21</v>
      </c>
      <c r="E52">
        <v>175751.92451916001</v>
      </c>
      <c r="F52">
        <v>5935.05</v>
      </c>
      <c r="G52">
        <v>-12.6314635350333</v>
      </c>
      <c r="H52">
        <v>-2.38087086452424</v>
      </c>
      <c r="I52">
        <v>16.408957495004099</v>
      </c>
      <c r="J52">
        <v>-6.8020680832862999</v>
      </c>
      <c r="K52">
        <v>6079.21185689506</v>
      </c>
      <c r="L52">
        <v>5587.6423944940598</v>
      </c>
      <c r="M52">
        <v>30.748814724953998</v>
      </c>
      <c r="N52">
        <v>0.68859228314323295</v>
      </c>
      <c r="O52">
        <v>10.7817120327545</v>
      </c>
      <c r="P52">
        <v>31.494056784570901</v>
      </c>
      <c r="Q52">
        <v>-5.4139542305792002E-2</v>
      </c>
    </row>
    <row r="53" spans="1:17" x14ac:dyDescent="0.3">
      <c r="A53" t="s">
        <v>154</v>
      </c>
      <c r="B53" t="s">
        <v>155</v>
      </c>
      <c r="C53" t="s">
        <v>3130</v>
      </c>
      <c r="D53" t="s">
        <v>156</v>
      </c>
      <c r="E53">
        <v>174595.03846800001</v>
      </c>
      <c r="F53">
        <v>4520</v>
      </c>
      <c r="G53">
        <v>62.317552658001702</v>
      </c>
      <c r="H53">
        <v>-2.4390837067217102</v>
      </c>
      <c r="I53">
        <v>12.834912140984899</v>
      </c>
      <c r="J53">
        <v>-2.6378879287365602</v>
      </c>
      <c r="K53">
        <v>4652.0476827169596</v>
      </c>
      <c r="L53">
        <v>4052.2389213753199</v>
      </c>
      <c r="M53">
        <v>33.832451695895799</v>
      </c>
      <c r="N53">
        <v>0.75727278646928597</v>
      </c>
      <c r="O53">
        <v>11.3938053097345</v>
      </c>
      <c r="P53">
        <v>89.212382527157402</v>
      </c>
      <c r="Q53">
        <v>9.4419569460457001E-2</v>
      </c>
    </row>
    <row r="54" spans="1:17" x14ac:dyDescent="0.3">
      <c r="A54" t="s">
        <v>157</v>
      </c>
      <c r="B54" t="s">
        <v>158</v>
      </c>
      <c r="C54" t="s">
        <v>3120</v>
      </c>
      <c r="D54" t="s">
        <v>43</v>
      </c>
      <c r="E54">
        <v>171930.15050640001</v>
      </c>
      <c r="F54">
        <v>1716</v>
      </c>
      <c r="G54">
        <v>1.4841490236281301</v>
      </c>
      <c r="H54">
        <v>-3.9316189732276898</v>
      </c>
      <c r="I54">
        <v>7.5034916320911602</v>
      </c>
      <c r="J54">
        <v>0.27909672133480001</v>
      </c>
      <c r="K54">
        <v>1762.2597679862999</v>
      </c>
      <c r="L54">
        <v>1602.1672086804399</v>
      </c>
      <c r="M54">
        <v>38.096671290523297</v>
      </c>
      <c r="N54">
        <v>0.91041648114134199</v>
      </c>
      <c r="O54">
        <v>12.8205128205128</v>
      </c>
      <c r="P54">
        <v>32.945961650203301</v>
      </c>
      <c r="Q54">
        <v>3.6884134190166E-2</v>
      </c>
    </row>
    <row r="55" spans="1:17" x14ac:dyDescent="0.3">
      <c r="A55" t="s">
        <v>159</v>
      </c>
      <c r="B55" t="s">
        <v>160</v>
      </c>
      <c r="C55" t="s">
        <v>3119</v>
      </c>
      <c r="D55" t="s">
        <v>21</v>
      </c>
      <c r="E55">
        <v>169851.92759769</v>
      </c>
      <c r="F55">
        <v>1735.95</v>
      </c>
      <c r="G55">
        <v>23.446538218316</v>
      </c>
      <c r="H55">
        <v>10.2316837195785</v>
      </c>
      <c r="I55">
        <v>35.389253092092403</v>
      </c>
      <c r="J55">
        <v>3.7385252831165001</v>
      </c>
      <c r="K55">
        <v>1617.4421352679999</v>
      </c>
      <c r="L55">
        <v>1446.0891748950601</v>
      </c>
      <c r="M55">
        <v>70.911049078269002</v>
      </c>
      <c r="N55">
        <v>1.1660274205651899</v>
      </c>
      <c r="O55">
        <v>1.4919784556006701</v>
      </c>
      <c r="P55">
        <v>58.079497336429398</v>
      </c>
      <c r="Q55">
        <v>-1.2407181575939999E-3</v>
      </c>
    </row>
    <row r="56" spans="1:17" x14ac:dyDescent="0.3">
      <c r="A56" t="s">
        <v>161</v>
      </c>
      <c r="B56" t="s">
        <v>162</v>
      </c>
      <c r="C56" t="s">
        <v>3131</v>
      </c>
      <c r="D56" t="s">
        <v>163</v>
      </c>
      <c r="E56">
        <v>163249.9739325</v>
      </c>
      <c r="F56">
        <v>7703.8</v>
      </c>
      <c r="G56">
        <v>68.665376957777596</v>
      </c>
      <c r="H56">
        <v>11.3132470790241</v>
      </c>
      <c r="I56">
        <v>12.894991360303001</v>
      </c>
      <c r="J56">
        <v>-3.7009635697126</v>
      </c>
      <c r="K56">
        <v>8082.6684053654199</v>
      </c>
      <c r="L56">
        <v>7111.62739422911</v>
      </c>
      <c r="M56">
        <v>27.527939286020001</v>
      </c>
      <c r="N56">
        <v>1.1348723635886899</v>
      </c>
      <c r="O56">
        <v>18.771904774267199</v>
      </c>
      <c r="P56">
        <v>100.098701298701</v>
      </c>
      <c r="Q56">
        <v>0.161584455773818</v>
      </c>
    </row>
    <row r="57" spans="1:17" x14ac:dyDescent="0.3">
      <c r="A57" t="s">
        <v>164</v>
      </c>
      <c r="B57" t="s">
        <v>165</v>
      </c>
      <c r="C57" t="s">
        <v>3134</v>
      </c>
      <c r="D57" t="s">
        <v>166</v>
      </c>
      <c r="E57">
        <v>157197.17599034999</v>
      </c>
      <c r="F57">
        <v>3090.7</v>
      </c>
      <c r="G57">
        <v>6.2977293876197002</v>
      </c>
      <c r="H57">
        <v>0.59928594437416904</v>
      </c>
      <c r="I57">
        <v>-3.1938425869747702</v>
      </c>
      <c r="J57">
        <v>0.91088088729213501</v>
      </c>
      <c r="K57">
        <v>3181.0031995982699</v>
      </c>
      <c r="L57">
        <v>3008.9013941704002</v>
      </c>
      <c r="M57">
        <v>31.371322811989799</v>
      </c>
      <c r="N57">
        <v>1.0346627096024501</v>
      </c>
      <c r="O57">
        <v>10.492768628465999</v>
      </c>
      <c r="P57">
        <v>34.814944057926702</v>
      </c>
      <c r="Q57">
        <v>9.2458869154150008E-3</v>
      </c>
    </row>
    <row r="58" spans="1:17" x14ac:dyDescent="0.3">
      <c r="A58" t="s">
        <v>167</v>
      </c>
      <c r="B58" t="s">
        <v>168</v>
      </c>
      <c r="C58" t="s">
        <v>3120</v>
      </c>
      <c r="D58" t="s">
        <v>43</v>
      </c>
      <c r="E58">
        <v>155727.93937087501</v>
      </c>
      <c r="F58">
        <v>723.75</v>
      </c>
      <c r="G58">
        <v>-10.974943848487801</v>
      </c>
      <c r="H58">
        <v>7.2382782765741798</v>
      </c>
      <c r="I58">
        <v>11.1511292004464</v>
      </c>
      <c r="J58">
        <v>2.7188280580607</v>
      </c>
      <c r="K58">
        <v>711.61104148512004</v>
      </c>
      <c r="L58">
        <v>657.169025491242</v>
      </c>
      <c r="M58">
        <v>47.865428582510901</v>
      </c>
      <c r="N58">
        <v>0.83496624675961495</v>
      </c>
      <c r="O58">
        <v>5.17443868739206</v>
      </c>
      <c r="P58">
        <v>41.523269456394203</v>
      </c>
      <c r="Q58">
        <v>-3.3165267616494E-2</v>
      </c>
    </row>
    <row r="59" spans="1:17" hidden="1" x14ac:dyDescent="0.3">
      <c r="A59" t="s">
        <v>169</v>
      </c>
      <c r="B59" t="s">
        <v>170</v>
      </c>
      <c r="C59" t="s">
        <v>3135</v>
      </c>
      <c r="D59" t="s">
        <v>60</v>
      </c>
      <c r="E59">
        <v>154126.8585535</v>
      </c>
      <c r="F59">
        <v>1896.85</v>
      </c>
      <c r="G59">
        <v>-22.483203811154699</v>
      </c>
      <c r="H59">
        <v>-2.1332497547021399E-2</v>
      </c>
      <c r="I59">
        <v>-4.9976766065959204</v>
      </c>
      <c r="J59">
        <v>-3.6721421616446301</v>
      </c>
      <c r="O59">
        <v>3.8563934944776799</v>
      </c>
      <c r="P59">
        <v>4.9723298284449298</v>
      </c>
    </row>
    <row r="60" spans="1:17" x14ac:dyDescent="0.3">
      <c r="A60" t="s">
        <v>171</v>
      </c>
      <c r="B60" t="s">
        <v>172</v>
      </c>
      <c r="C60" t="s">
        <v>3127</v>
      </c>
      <c r="D60" t="s">
        <v>173</v>
      </c>
      <c r="E60">
        <v>153356.36212400999</v>
      </c>
      <c r="F60">
        <v>717.1</v>
      </c>
      <c r="G60">
        <v>30.289093562604201</v>
      </c>
      <c r="H60">
        <v>9.3550638272442601</v>
      </c>
      <c r="I60">
        <v>7.9683918639199298</v>
      </c>
      <c r="J60">
        <v>0.96572221842828299</v>
      </c>
      <c r="K60">
        <v>707.83986137337797</v>
      </c>
      <c r="L60">
        <v>640.28038875836103</v>
      </c>
      <c r="M60">
        <v>39.822817874096302</v>
      </c>
      <c r="N60">
        <v>0.69988023449749304</v>
      </c>
      <c r="O60">
        <v>7.7464788732394201</v>
      </c>
      <c r="P60">
        <v>59.799442896935901</v>
      </c>
      <c r="Q60">
        <v>4.4694278523232003E-2</v>
      </c>
    </row>
    <row r="61" spans="1:17" x14ac:dyDescent="0.3">
      <c r="A61" t="s">
        <v>174</v>
      </c>
      <c r="B61" t="s">
        <v>175</v>
      </c>
      <c r="C61" t="s">
        <v>3124</v>
      </c>
      <c r="D61" t="s">
        <v>176</v>
      </c>
      <c r="E61">
        <v>152049.78388080001</v>
      </c>
      <c r="F61">
        <v>5727.6</v>
      </c>
      <c r="G61">
        <v>36.8726658472617</v>
      </c>
      <c r="H61">
        <v>11.6745973452069</v>
      </c>
      <c r="I61">
        <v>42.737036879314502</v>
      </c>
      <c r="J61">
        <v>-2.6840495313536499</v>
      </c>
      <c r="K61">
        <v>5449.7996718022196</v>
      </c>
      <c r="L61">
        <v>4608.3978403309302</v>
      </c>
      <c r="M61">
        <v>39.044717367666003</v>
      </c>
      <c r="N61">
        <v>1.1756744177498299</v>
      </c>
      <c r="O61">
        <v>9.5720720720720607</v>
      </c>
      <c r="P61">
        <v>73.811185628015593</v>
      </c>
      <c r="Q61">
        <v>-1.1940022504282E-2</v>
      </c>
    </row>
    <row r="62" spans="1:17" x14ac:dyDescent="0.3">
      <c r="A62" t="s">
        <v>177</v>
      </c>
      <c r="B62" t="s">
        <v>178</v>
      </c>
      <c r="C62" t="s">
        <v>3120</v>
      </c>
      <c r="D62" t="s">
        <v>146</v>
      </c>
      <c r="E62">
        <v>144659.96064959999</v>
      </c>
      <c r="F62">
        <v>438.35</v>
      </c>
      <c r="G62">
        <v>54.4714395477748</v>
      </c>
      <c r="H62">
        <v>-2.9023198087766402</v>
      </c>
      <c r="I62">
        <v>0.59151274828306499</v>
      </c>
      <c r="J62">
        <v>-5.07883085432701</v>
      </c>
      <c r="K62">
        <v>487.23171410123899</v>
      </c>
      <c r="L62">
        <v>449.169207712066</v>
      </c>
      <c r="M62">
        <v>26.202592230403202</v>
      </c>
      <c r="N62">
        <v>0.64814846580634</v>
      </c>
      <c r="O62">
        <v>32.3143606706969</v>
      </c>
      <c r="P62">
        <v>94.390243902438996</v>
      </c>
      <c r="Q62">
        <v>0.177213218859814</v>
      </c>
    </row>
    <row r="63" spans="1:17" x14ac:dyDescent="0.3">
      <c r="A63" t="s">
        <v>179</v>
      </c>
      <c r="B63" t="s">
        <v>180</v>
      </c>
      <c r="C63" t="s">
        <v>3118</v>
      </c>
      <c r="D63" t="s">
        <v>18</v>
      </c>
      <c r="E63">
        <v>140155.41978984</v>
      </c>
      <c r="F63">
        <v>323.05</v>
      </c>
      <c r="G63">
        <v>61.748603838621698</v>
      </c>
      <c r="H63">
        <v>2.74888243359164</v>
      </c>
      <c r="I63">
        <v>-0.28864636182259401</v>
      </c>
      <c r="J63">
        <v>-6.1344106317677296</v>
      </c>
      <c r="K63">
        <v>339.33190592278902</v>
      </c>
      <c r="L63">
        <v>305.75564000502499</v>
      </c>
      <c r="M63">
        <v>28.194590303004901</v>
      </c>
      <c r="N63">
        <v>0.68681289131962897</v>
      </c>
      <c r="O63">
        <v>16.3906516019191</v>
      </c>
      <c r="P63">
        <v>94.931362196409694</v>
      </c>
      <c r="Q63">
        <v>4.1124781204410002E-2</v>
      </c>
    </row>
    <row r="64" spans="1:17" x14ac:dyDescent="0.3">
      <c r="A64" t="s">
        <v>181</v>
      </c>
      <c r="B64" t="s">
        <v>182</v>
      </c>
      <c r="C64" t="s">
        <v>3125</v>
      </c>
      <c r="D64" t="s">
        <v>83</v>
      </c>
      <c r="E64">
        <v>139860.01197219</v>
      </c>
      <c r="F64">
        <v>437.7</v>
      </c>
      <c r="G64">
        <v>56.985943150332801</v>
      </c>
      <c r="H64">
        <v>3.6852993874409501</v>
      </c>
      <c r="I64">
        <v>-7.3694971033081202</v>
      </c>
      <c r="J64">
        <v>-3.8198168217717998</v>
      </c>
      <c r="K64">
        <v>448.11957637846899</v>
      </c>
      <c r="L64">
        <v>408.3320455434</v>
      </c>
      <c r="M64">
        <v>30.941586948344799</v>
      </c>
      <c r="N64">
        <v>0.78703626918645497</v>
      </c>
      <c r="O64">
        <v>13.0568882796435</v>
      </c>
      <c r="P64">
        <v>89.6447140381282</v>
      </c>
      <c r="Q64">
        <v>9.3933493281943004E-2</v>
      </c>
    </row>
    <row r="65" spans="1:17" x14ac:dyDescent="0.3">
      <c r="A65" t="s">
        <v>183</v>
      </c>
      <c r="B65" t="s">
        <v>184</v>
      </c>
      <c r="C65" t="s">
        <v>3126</v>
      </c>
      <c r="D65" t="s">
        <v>185</v>
      </c>
      <c r="E65">
        <v>139058.29940911999</v>
      </c>
      <c r="F65">
        <v>197.63</v>
      </c>
      <c r="G65">
        <v>86.2347196998859</v>
      </c>
      <c r="H65">
        <v>0.74225040154623001</v>
      </c>
      <c r="I65">
        <v>45.882473532496498</v>
      </c>
      <c r="J65">
        <v>-5.3550538643853098</v>
      </c>
      <c r="K65">
        <v>198.87764913814601</v>
      </c>
      <c r="L65">
        <v>163.83020719389401</v>
      </c>
      <c r="M65">
        <v>38.960183008208297</v>
      </c>
      <c r="N65">
        <v>0.66443317846223904</v>
      </c>
      <c r="O65">
        <v>9.7960835905479993</v>
      </c>
      <c r="P65">
        <v>127.684331797235</v>
      </c>
      <c r="Q65">
        <v>4.9560007995229999E-2</v>
      </c>
    </row>
    <row r="66" spans="1:17" x14ac:dyDescent="0.3">
      <c r="A66" t="s">
        <v>186</v>
      </c>
      <c r="B66" t="s">
        <v>187</v>
      </c>
      <c r="C66" t="s">
        <v>3118</v>
      </c>
      <c r="D66" t="s">
        <v>188</v>
      </c>
      <c r="E66">
        <v>139043.20921052099</v>
      </c>
      <c r="F66">
        <v>211.47</v>
      </c>
      <c r="G66">
        <v>48.329304650787897</v>
      </c>
      <c r="H66">
        <v>5.5754004489752802</v>
      </c>
      <c r="I66">
        <v>-3.32275453341631</v>
      </c>
      <c r="J66">
        <v>-6.7918770233095502</v>
      </c>
      <c r="K66">
        <v>225.08661603316</v>
      </c>
      <c r="L66">
        <v>202.81252123851399</v>
      </c>
      <c r="M66">
        <v>23.293623308740401</v>
      </c>
      <c r="N66">
        <v>0.76102401680031595</v>
      </c>
      <c r="O66">
        <v>16.470421336359699</v>
      </c>
      <c r="P66">
        <v>82.066293585880302</v>
      </c>
      <c r="Q66">
        <v>9.4165450241731993E-2</v>
      </c>
    </row>
    <row r="67" spans="1:17" x14ac:dyDescent="0.3">
      <c r="A67" t="s">
        <v>189</v>
      </c>
      <c r="B67" t="s">
        <v>190</v>
      </c>
      <c r="C67" t="s">
        <v>3122</v>
      </c>
      <c r="D67" t="s">
        <v>125</v>
      </c>
      <c r="E67">
        <v>138471.57034596</v>
      </c>
      <c r="F67">
        <v>5748.85</v>
      </c>
      <c r="G67">
        <v>0.16073210670730001</v>
      </c>
      <c r="H67">
        <v>-2.33855755171294</v>
      </c>
      <c r="I67">
        <v>10.579511872871301</v>
      </c>
      <c r="J67">
        <v>-3.4272963829087502</v>
      </c>
      <c r="K67">
        <v>5962.6770751888998</v>
      </c>
      <c r="L67">
        <v>5491.3807625079999</v>
      </c>
      <c r="M67">
        <v>25.715059675562799</v>
      </c>
      <c r="N67">
        <v>0.87546652548964199</v>
      </c>
      <c r="O67">
        <v>12.542508501700301</v>
      </c>
      <c r="P67">
        <v>32.2273845941532</v>
      </c>
      <c r="Q67">
        <v>4.4260471521281E-2</v>
      </c>
    </row>
    <row r="68" spans="1:17" x14ac:dyDescent="0.3">
      <c r="A68" t="s">
        <v>191</v>
      </c>
      <c r="B68" t="s">
        <v>192</v>
      </c>
      <c r="C68" t="s">
        <v>3128</v>
      </c>
      <c r="D68" t="s">
        <v>77</v>
      </c>
      <c r="E68">
        <v>136912.71852463001</v>
      </c>
      <c r="F68">
        <v>555.85</v>
      </c>
      <c r="G68">
        <v>6.9052078533029304</v>
      </c>
      <c r="H68">
        <v>-4.3041307362546197</v>
      </c>
      <c r="I68">
        <v>-21.920830976318701</v>
      </c>
      <c r="J68">
        <v>-3.1933198294693099</v>
      </c>
      <c r="K68">
        <v>610.57220060358702</v>
      </c>
      <c r="L68">
        <v>598.44098548003103</v>
      </c>
      <c r="M68">
        <v>19.4800956487687</v>
      </c>
      <c r="N68">
        <v>1.6928739720608601</v>
      </c>
      <c r="O68">
        <v>27.183592695871098</v>
      </c>
      <c r="P68">
        <v>37.569607721816602</v>
      </c>
      <c r="Q68">
        <v>2.5215345444339E-2</v>
      </c>
    </row>
    <row r="69" spans="1:17" x14ac:dyDescent="0.3">
      <c r="A69" t="s">
        <v>193</v>
      </c>
      <c r="B69" t="s">
        <v>194</v>
      </c>
      <c r="C69" t="s">
        <v>3120</v>
      </c>
      <c r="D69" t="s">
        <v>146</v>
      </c>
      <c r="E69">
        <v>133162.13768000001</v>
      </c>
      <c r="F69">
        <v>505.7</v>
      </c>
      <c r="G69">
        <v>54.981742108103298</v>
      </c>
      <c r="H69">
        <v>-0.60551679764877198</v>
      </c>
      <c r="I69">
        <v>6.7963524811882898</v>
      </c>
      <c r="J69">
        <v>-4.9665042527968302</v>
      </c>
      <c r="K69">
        <v>554.27840457946002</v>
      </c>
      <c r="L69">
        <v>504.96969947149802</v>
      </c>
      <c r="M69">
        <v>29.193439062991999</v>
      </c>
      <c r="N69">
        <v>0.677832583100062</v>
      </c>
      <c r="O69">
        <v>29.3256871663041</v>
      </c>
      <c r="P69">
        <v>94.912314511466505</v>
      </c>
      <c r="Q69">
        <v>0.18457084664960999</v>
      </c>
    </row>
    <row r="70" spans="1:17" x14ac:dyDescent="0.3">
      <c r="A70" t="s">
        <v>195</v>
      </c>
      <c r="B70" t="s">
        <v>196</v>
      </c>
      <c r="C70" t="s">
        <v>3122</v>
      </c>
      <c r="D70" t="s">
        <v>197</v>
      </c>
      <c r="E70">
        <v>132197.59554656001</v>
      </c>
      <c r="F70">
        <v>1292.3499999999999</v>
      </c>
      <c r="G70">
        <v>5.0295265660277204</v>
      </c>
      <c r="H70">
        <v>-5.3267960493848996</v>
      </c>
      <c r="I70">
        <v>0.43142974997834499</v>
      </c>
      <c r="J70">
        <v>-1.30158789303494</v>
      </c>
      <c r="K70">
        <v>1386.1397862056399</v>
      </c>
      <c r="L70">
        <v>1315.0856207680599</v>
      </c>
      <c r="M70">
        <v>28.3649693772715</v>
      </c>
      <c r="N70">
        <v>1.01226661750928</v>
      </c>
      <c r="O70">
        <v>19.3059155801446</v>
      </c>
      <c r="P70">
        <v>34.647843300687597</v>
      </c>
      <c r="Q70">
        <v>1.3850735682980999E-2</v>
      </c>
    </row>
    <row r="71" spans="1:17" x14ac:dyDescent="0.3">
      <c r="A71" t="s">
        <v>198</v>
      </c>
      <c r="B71" t="s">
        <v>199</v>
      </c>
      <c r="C71" t="s">
        <v>3126</v>
      </c>
      <c r="D71" t="s">
        <v>200</v>
      </c>
      <c r="E71">
        <v>128198.74862025</v>
      </c>
      <c r="F71">
        <v>4677.75</v>
      </c>
      <c r="G71">
        <v>9.0019131461756992</v>
      </c>
      <c r="H71">
        <v>1.1691720107175001</v>
      </c>
      <c r="I71">
        <v>-5.7565052068865796</v>
      </c>
      <c r="J71">
        <v>2.6833089878138199</v>
      </c>
      <c r="K71">
        <v>4795.6269574999596</v>
      </c>
      <c r="L71">
        <v>4500.0596770147304</v>
      </c>
      <c r="M71">
        <v>41.1631060154754</v>
      </c>
      <c r="N71">
        <v>0.98191506062614298</v>
      </c>
      <c r="O71">
        <v>9.1336646892202502</v>
      </c>
      <c r="P71">
        <v>42.832061068702302</v>
      </c>
      <c r="Q71">
        <v>8.2882130813765997E-2</v>
      </c>
    </row>
    <row r="72" spans="1:17" x14ac:dyDescent="0.3">
      <c r="A72" t="s">
        <v>201</v>
      </c>
      <c r="B72" t="s">
        <v>202</v>
      </c>
      <c r="C72" t="s">
        <v>3120</v>
      </c>
      <c r="D72" t="s">
        <v>34</v>
      </c>
      <c r="E72">
        <v>123057.73441148399</v>
      </c>
      <c r="F72">
        <v>237.96</v>
      </c>
      <c r="G72">
        <v>-4.8229046641615199</v>
      </c>
      <c r="H72">
        <v>4.5496427924918201</v>
      </c>
      <c r="I72">
        <v>-17.772809571593498</v>
      </c>
      <c r="J72">
        <v>-2.1863189265971199</v>
      </c>
      <c r="K72">
        <v>245.54946175971401</v>
      </c>
      <c r="L72">
        <v>245.52228394893001</v>
      </c>
      <c r="M72">
        <v>40.917693730302901</v>
      </c>
      <c r="N72">
        <v>0.77274113626123697</v>
      </c>
      <c r="O72">
        <v>25.9455370650529</v>
      </c>
      <c r="P72">
        <v>26.675538993878099</v>
      </c>
      <c r="Q72">
        <v>0.117276208123026</v>
      </c>
    </row>
    <row r="73" spans="1:17" x14ac:dyDescent="0.3">
      <c r="A73" t="s">
        <v>203</v>
      </c>
      <c r="B73" t="s">
        <v>204</v>
      </c>
      <c r="C73" t="s">
        <v>3126</v>
      </c>
      <c r="D73" t="s">
        <v>80</v>
      </c>
      <c r="E73">
        <v>121672.49233763</v>
      </c>
      <c r="F73">
        <v>2562.9499999999998</v>
      </c>
      <c r="G73">
        <v>34.946172328917498</v>
      </c>
      <c r="H73">
        <v>-0.145520261095756</v>
      </c>
      <c r="I73">
        <v>21.981604511891099</v>
      </c>
      <c r="J73">
        <v>-3.5664976965338999</v>
      </c>
      <c r="K73">
        <v>2714.05202133375</v>
      </c>
      <c r="L73">
        <v>2356.90924253819</v>
      </c>
      <c r="M73">
        <v>26.230113292984001</v>
      </c>
      <c r="N73">
        <v>0.94919802650466201</v>
      </c>
      <c r="O73">
        <v>15.413878538403001</v>
      </c>
      <c r="P73">
        <v>65.511785598966696</v>
      </c>
      <c r="Q73">
        <v>0.22531924376158199</v>
      </c>
    </row>
    <row r="74" spans="1:17" x14ac:dyDescent="0.3">
      <c r="A74" t="s">
        <v>205</v>
      </c>
      <c r="B74" t="s">
        <v>206</v>
      </c>
      <c r="C74" t="s">
        <v>3120</v>
      </c>
      <c r="D74" t="s">
        <v>54</v>
      </c>
      <c r="E74">
        <v>120238.29012645</v>
      </c>
      <c r="F74">
        <v>3197.75</v>
      </c>
      <c r="G74">
        <v>46.383059758580004</v>
      </c>
      <c r="H74">
        <v>-2.7785674965735399</v>
      </c>
      <c r="I74">
        <v>22.516912854185801</v>
      </c>
      <c r="J74">
        <v>-2.5527950283766101</v>
      </c>
      <c r="K74">
        <v>3276.3295578831799</v>
      </c>
      <c r="L74">
        <v>2774.75882049747</v>
      </c>
      <c r="M74">
        <v>30.4271302270182</v>
      </c>
      <c r="N74">
        <v>0.99464361333756701</v>
      </c>
      <c r="O74">
        <v>14.2131185990149</v>
      </c>
      <c r="P74">
        <v>81.602635091007201</v>
      </c>
      <c r="Q74">
        <v>0.105506336447948</v>
      </c>
    </row>
    <row r="75" spans="1:17" x14ac:dyDescent="0.3">
      <c r="A75" t="s">
        <v>207</v>
      </c>
      <c r="B75" t="s">
        <v>208</v>
      </c>
      <c r="C75" t="s">
        <v>3125</v>
      </c>
      <c r="D75" t="s">
        <v>57</v>
      </c>
      <c r="E75">
        <v>120017.642408475</v>
      </c>
      <c r="F75">
        <v>687.75</v>
      </c>
      <c r="G75">
        <v>56.013485968903602</v>
      </c>
      <c r="H75">
        <v>-8.8431093865568506</v>
      </c>
      <c r="I75">
        <v>2.3412119223616998</v>
      </c>
      <c r="J75">
        <v>-1.5332905761356901</v>
      </c>
      <c r="K75">
        <v>711.93955677464203</v>
      </c>
      <c r="L75">
        <v>625.74609908820298</v>
      </c>
      <c r="M75">
        <v>43.921487375759497</v>
      </c>
      <c r="N75">
        <v>0.67950372965345796</v>
      </c>
      <c r="O75">
        <v>17.033805888767699</v>
      </c>
      <c r="P75">
        <v>97.913669064748206</v>
      </c>
      <c r="Q75">
        <v>7.0449536766116996E-2</v>
      </c>
    </row>
    <row r="76" spans="1:17" x14ac:dyDescent="0.3">
      <c r="A76" t="s">
        <v>209</v>
      </c>
      <c r="B76" t="s">
        <v>210</v>
      </c>
      <c r="C76" t="s">
        <v>3124</v>
      </c>
      <c r="D76" t="s">
        <v>51</v>
      </c>
      <c r="E76">
        <v>119976.379160639</v>
      </c>
      <c r="F76">
        <v>1485.6</v>
      </c>
      <c r="G76">
        <v>-1.2344710563578201</v>
      </c>
      <c r="H76">
        <v>-2.44193046821057</v>
      </c>
      <c r="I76">
        <v>1.0709859715897301</v>
      </c>
      <c r="J76">
        <v>-1.18574998906734</v>
      </c>
      <c r="K76">
        <v>1592.8100423035501</v>
      </c>
      <c r="L76">
        <v>1482.57925392423</v>
      </c>
      <c r="M76">
        <v>16.3468874242764</v>
      </c>
      <c r="N76">
        <v>1.1351627785190499</v>
      </c>
      <c r="O76">
        <v>14.569870759289101</v>
      </c>
      <c r="P76">
        <v>31.236749116607701</v>
      </c>
      <c r="Q76">
        <v>4.8295310965093999E-2</v>
      </c>
    </row>
    <row r="77" spans="1:17" x14ac:dyDescent="0.3">
      <c r="A77" t="s">
        <v>211</v>
      </c>
      <c r="B77" t="s">
        <v>212</v>
      </c>
      <c r="C77" t="s">
        <v>3120</v>
      </c>
      <c r="D77" t="s">
        <v>54</v>
      </c>
      <c r="E77">
        <v>118225.01904435</v>
      </c>
      <c r="F77">
        <v>1406.7</v>
      </c>
      <c r="G77">
        <v>-6.2146136691438096</v>
      </c>
      <c r="H77">
        <v>-6.9793476225902502</v>
      </c>
      <c r="I77">
        <v>13.8008384764151</v>
      </c>
      <c r="J77">
        <v>-3.8839688745099799</v>
      </c>
      <c r="K77">
        <v>1487.9528848918601</v>
      </c>
      <c r="L77">
        <v>1344.2427874334701</v>
      </c>
      <c r="M77">
        <v>22.138046689785799</v>
      </c>
      <c r="N77">
        <v>0.78560172581352805</v>
      </c>
      <c r="O77">
        <v>17.4379754034264</v>
      </c>
      <c r="P77">
        <v>39.111946202531598</v>
      </c>
      <c r="Q77">
        <v>0.108519371522004</v>
      </c>
    </row>
    <row r="78" spans="1:17" x14ac:dyDescent="0.3">
      <c r="A78" t="s">
        <v>213</v>
      </c>
      <c r="B78" t="s">
        <v>214</v>
      </c>
      <c r="C78" t="s">
        <v>3125</v>
      </c>
      <c r="D78" t="s">
        <v>215</v>
      </c>
      <c r="E78">
        <v>117917.90413872</v>
      </c>
      <c r="F78">
        <v>981.6</v>
      </c>
      <c r="G78">
        <v>6.6771744289633803</v>
      </c>
      <c r="H78">
        <v>3.9974744899878498</v>
      </c>
      <c r="I78">
        <v>-15.761852367511</v>
      </c>
      <c r="J78">
        <v>2.4286820893026699</v>
      </c>
      <c r="K78">
        <v>1018.4829108167399</v>
      </c>
      <c r="L78">
        <v>1042.8173890373801</v>
      </c>
      <c r="M78">
        <v>41.061740319342299</v>
      </c>
      <c r="N78">
        <v>0.61807869816924399</v>
      </c>
      <c r="O78">
        <v>37.326813365933099</v>
      </c>
      <c r="P78">
        <v>43.090379008746297</v>
      </c>
      <c r="Q78">
        <v>-3.1610169745561002E-2</v>
      </c>
    </row>
    <row r="79" spans="1:17" hidden="1" x14ac:dyDescent="0.3">
      <c r="A79" t="s">
        <v>216</v>
      </c>
      <c r="B79" t="s">
        <v>217</v>
      </c>
      <c r="C79" t="s">
        <v>3135</v>
      </c>
      <c r="D79" t="s">
        <v>54</v>
      </c>
      <c r="E79">
        <v>113954.03130978299</v>
      </c>
      <c r="F79">
        <v>136.83000000000001</v>
      </c>
      <c r="G79">
        <v>-43.801369641806801</v>
      </c>
      <c r="H79">
        <v>-11.966685009261001</v>
      </c>
      <c r="I79">
        <v>-26.315842437248001</v>
      </c>
      <c r="J79">
        <v>-0.46334321178841198</v>
      </c>
      <c r="M79">
        <v>32.663469295720297</v>
      </c>
      <c r="O79">
        <v>37.762186654973299</v>
      </c>
      <c r="P79">
        <v>4.9712313003452397</v>
      </c>
    </row>
    <row r="80" spans="1:17" x14ac:dyDescent="0.3">
      <c r="A80" t="s">
        <v>218</v>
      </c>
      <c r="B80" t="s">
        <v>219</v>
      </c>
      <c r="C80" t="s">
        <v>3120</v>
      </c>
      <c r="D80" t="s">
        <v>220</v>
      </c>
      <c r="E80">
        <v>113706.90976435</v>
      </c>
      <c r="F80">
        <v>10216.85</v>
      </c>
      <c r="G80">
        <v>17.1899101132948</v>
      </c>
      <c r="H80">
        <v>-2.5428321427655298</v>
      </c>
      <c r="I80">
        <v>16.869816630797299</v>
      </c>
      <c r="J80">
        <v>-1.6890858061590199</v>
      </c>
      <c r="K80">
        <v>10284.533358671701</v>
      </c>
      <c r="L80">
        <v>9156.9391399949891</v>
      </c>
      <c r="M80">
        <v>33.972734846242503</v>
      </c>
      <c r="N80">
        <v>0.57198592325813702</v>
      </c>
      <c r="O80">
        <v>11.090991841908201</v>
      </c>
      <c r="P80">
        <v>54.149127174519798</v>
      </c>
      <c r="Q80">
        <v>9.1259177499235997E-2</v>
      </c>
    </row>
    <row r="81" spans="1:17" x14ac:dyDescent="0.3">
      <c r="A81" t="s">
        <v>221</v>
      </c>
      <c r="B81" t="s">
        <v>222</v>
      </c>
      <c r="C81" t="s">
        <v>3131</v>
      </c>
      <c r="D81" t="s">
        <v>163</v>
      </c>
      <c r="E81">
        <v>113184.5433607</v>
      </c>
      <c r="F81">
        <v>740.5</v>
      </c>
      <c r="G81">
        <v>66.109899297587106</v>
      </c>
      <c r="H81">
        <v>6.5906003462698903</v>
      </c>
      <c r="I81">
        <v>29.388355396183101</v>
      </c>
      <c r="J81">
        <v>-7.0851060093910796</v>
      </c>
      <c r="K81">
        <v>754.77313420747896</v>
      </c>
      <c r="L81">
        <v>637.18665973279201</v>
      </c>
      <c r="M81">
        <v>29.252134106639701</v>
      </c>
      <c r="N81">
        <v>1.6692366459597501</v>
      </c>
      <c r="O81">
        <v>18.122889939230198</v>
      </c>
      <c r="P81">
        <v>106.152561247216</v>
      </c>
      <c r="Q81">
        <v>0.196325188762456</v>
      </c>
    </row>
    <row r="82" spans="1:17" x14ac:dyDescent="0.3">
      <c r="A82" t="s">
        <v>223</v>
      </c>
      <c r="B82" t="s">
        <v>224</v>
      </c>
      <c r="C82" t="s">
        <v>3124</v>
      </c>
      <c r="D82" t="s">
        <v>51</v>
      </c>
      <c r="E82">
        <v>112328.3493088</v>
      </c>
      <c r="F82">
        <v>3318.95</v>
      </c>
      <c r="G82">
        <v>50.065157236737299</v>
      </c>
      <c r="H82">
        <v>1.5982514282181499</v>
      </c>
      <c r="I82">
        <v>16.598622910856498</v>
      </c>
      <c r="J82">
        <v>-2.8443084717698901</v>
      </c>
      <c r="K82">
        <v>3371.9329033497002</v>
      </c>
      <c r="L82">
        <v>2923.8355119682501</v>
      </c>
      <c r="M82">
        <v>34.027065401392903</v>
      </c>
      <c r="N82">
        <v>0.76355972110481396</v>
      </c>
      <c r="O82">
        <v>8.1878304885581308</v>
      </c>
      <c r="P82">
        <v>82.104743354091795</v>
      </c>
      <c r="Q82">
        <v>0.119215928605726</v>
      </c>
    </row>
    <row r="83" spans="1:17" x14ac:dyDescent="0.3">
      <c r="A83" t="s">
        <v>225</v>
      </c>
      <c r="B83" t="s">
        <v>226</v>
      </c>
      <c r="C83" t="s">
        <v>3120</v>
      </c>
      <c r="D83" t="s">
        <v>34</v>
      </c>
      <c r="E83">
        <v>111113.775515024</v>
      </c>
      <c r="F83">
        <v>96.68</v>
      </c>
      <c r="G83">
        <v>12.0796849819613</v>
      </c>
      <c r="H83">
        <v>-7.0534582756072997</v>
      </c>
      <c r="I83">
        <v>-36.469310121238799</v>
      </c>
      <c r="J83">
        <v>-7.1666576955272996</v>
      </c>
      <c r="K83">
        <v>108.334744787555</v>
      </c>
      <c r="L83">
        <v>109.755905081912</v>
      </c>
      <c r="M83">
        <v>27.517154898501499</v>
      </c>
      <c r="N83">
        <v>0.75385869516439297</v>
      </c>
      <c r="O83">
        <v>47.807199007033503</v>
      </c>
      <c r="P83">
        <v>43.548626577579803</v>
      </c>
      <c r="Q83">
        <v>0.100704436776511</v>
      </c>
    </row>
    <row r="84" spans="1:17" x14ac:dyDescent="0.3">
      <c r="A84" t="s">
        <v>227</v>
      </c>
      <c r="B84" t="s">
        <v>228</v>
      </c>
      <c r="C84" t="s">
        <v>3124</v>
      </c>
      <c r="D84" t="s">
        <v>51</v>
      </c>
      <c r="E84">
        <v>110082.74529928</v>
      </c>
      <c r="F84">
        <v>6607.9</v>
      </c>
      <c r="G84">
        <v>-7.7091987501708896</v>
      </c>
      <c r="H84">
        <v>6.7411626984317099</v>
      </c>
      <c r="I84">
        <v>1.77484488319349</v>
      </c>
      <c r="J84">
        <v>2.2312912352588801</v>
      </c>
      <c r="K84">
        <v>6678.64114404458</v>
      </c>
      <c r="L84">
        <v>6328.6428439771598</v>
      </c>
      <c r="M84">
        <v>39.564372448378599</v>
      </c>
      <c r="N84">
        <v>0.79725416467495402</v>
      </c>
      <c r="O84">
        <v>7.5598904341772801</v>
      </c>
      <c r="P84">
        <v>26.939516477605601</v>
      </c>
      <c r="Q84">
        <v>2.0324196665831001E-2</v>
      </c>
    </row>
    <row r="85" spans="1:17" x14ac:dyDescent="0.3">
      <c r="A85" t="s">
        <v>229</v>
      </c>
      <c r="B85" t="s">
        <v>230</v>
      </c>
      <c r="C85" t="s">
        <v>3129</v>
      </c>
      <c r="D85" t="s">
        <v>231</v>
      </c>
      <c r="E85">
        <v>109702.264265359</v>
      </c>
      <c r="F85">
        <v>1749.8</v>
      </c>
      <c r="G85">
        <v>9.4637611178444594</v>
      </c>
      <c r="H85">
        <v>-8.15882351880024</v>
      </c>
      <c r="I85">
        <v>3.79671170327213</v>
      </c>
      <c r="J85">
        <v>-7.9660119055254102</v>
      </c>
      <c r="K85">
        <v>1907.65968564781</v>
      </c>
      <c r="L85">
        <v>1737.26008129822</v>
      </c>
      <c r="M85">
        <v>20.602034123967901</v>
      </c>
      <c r="N85">
        <v>1.2744344716645499</v>
      </c>
      <c r="O85">
        <v>20.356612184249599</v>
      </c>
      <c r="P85">
        <v>41.931297400332497</v>
      </c>
      <c r="Q85">
        <v>1.9478930160452001E-2</v>
      </c>
    </row>
    <row r="86" spans="1:17" x14ac:dyDescent="0.3">
      <c r="A86" t="s">
        <v>232</v>
      </c>
      <c r="B86" t="s">
        <v>233</v>
      </c>
      <c r="C86" t="s">
        <v>3133</v>
      </c>
      <c r="D86" t="s">
        <v>138</v>
      </c>
      <c r="E86">
        <v>108247.327870544</v>
      </c>
      <c r="F86">
        <v>1087.6500000000001</v>
      </c>
      <c r="G86">
        <v>12.090757758552799</v>
      </c>
      <c r="H86">
        <v>-17.433952804808801</v>
      </c>
      <c r="I86">
        <v>-21.184984573094599</v>
      </c>
      <c r="J86">
        <v>-8.8691272469866895</v>
      </c>
      <c r="K86">
        <v>1237.23667592111</v>
      </c>
      <c r="L86">
        <v>1194.92598828629</v>
      </c>
      <c r="M86">
        <v>24.705531477443699</v>
      </c>
      <c r="N86">
        <v>0.67600682051180805</v>
      </c>
      <c r="O86">
        <v>51.6986162828115</v>
      </c>
      <c r="P86">
        <v>55.002137665668997</v>
      </c>
      <c r="Q86">
        <v>7.4854154387776997E-2</v>
      </c>
    </row>
    <row r="87" spans="1:17" x14ac:dyDescent="0.3">
      <c r="A87" t="s">
        <v>234</v>
      </c>
      <c r="B87" t="s">
        <v>235</v>
      </c>
      <c r="C87" t="s">
        <v>3120</v>
      </c>
      <c r="D87" t="s">
        <v>43</v>
      </c>
      <c r="E87">
        <v>107823.72024644499</v>
      </c>
      <c r="F87">
        <v>746.45</v>
      </c>
      <c r="G87">
        <v>16.543910414029799</v>
      </c>
      <c r="H87">
        <v>1.2213521440581701</v>
      </c>
      <c r="I87">
        <v>16.453609597624499</v>
      </c>
      <c r="J87">
        <v>1.69628622131004</v>
      </c>
      <c r="K87">
        <v>738.73812020446201</v>
      </c>
      <c r="L87">
        <v>653.26113070464703</v>
      </c>
      <c r="M87">
        <v>50.399950314568599</v>
      </c>
      <c r="N87">
        <v>0.66059228795158798</v>
      </c>
      <c r="O87">
        <v>6.7452609016008998</v>
      </c>
      <c r="P87">
        <v>61.063760923508397</v>
      </c>
      <c r="Q87">
        <v>-4.4379803672180002E-3</v>
      </c>
    </row>
    <row r="88" spans="1:17" x14ac:dyDescent="0.3">
      <c r="A88" t="s">
        <v>236</v>
      </c>
      <c r="B88" t="s">
        <v>237</v>
      </c>
      <c r="C88" t="s">
        <v>3126</v>
      </c>
      <c r="D88" t="s">
        <v>185</v>
      </c>
      <c r="E88">
        <v>106931.5513112</v>
      </c>
      <c r="F88">
        <v>36255.800000000003</v>
      </c>
      <c r="G88">
        <v>56.145015931299703</v>
      </c>
      <c r="H88">
        <v>7.2171663030983204</v>
      </c>
      <c r="I88">
        <v>14.592334704661599</v>
      </c>
      <c r="J88">
        <v>-4.1415997216684097</v>
      </c>
      <c r="K88">
        <v>35650.877022834902</v>
      </c>
      <c r="L88">
        <v>31185.6541589478</v>
      </c>
      <c r="M88">
        <v>37.074648791647398</v>
      </c>
      <c r="N88">
        <v>0.66447877865840199</v>
      </c>
      <c r="O88">
        <v>7.8139221862432997</v>
      </c>
      <c r="P88">
        <v>87.8538860103627</v>
      </c>
      <c r="Q88">
        <v>0.12783660470248401</v>
      </c>
    </row>
    <row r="89" spans="1:17" x14ac:dyDescent="0.3">
      <c r="A89" t="s">
        <v>238</v>
      </c>
      <c r="B89" t="s">
        <v>239</v>
      </c>
      <c r="C89" t="s">
        <v>3122</v>
      </c>
      <c r="D89" t="s">
        <v>240</v>
      </c>
      <c r="E89">
        <v>106655.092329655</v>
      </c>
      <c r="F89">
        <v>1466.35</v>
      </c>
      <c r="G89">
        <v>18.153286294095899</v>
      </c>
      <c r="H89">
        <v>-1.1523584474364299</v>
      </c>
      <c r="I89">
        <v>16.080588950688</v>
      </c>
      <c r="J89">
        <v>-2.6377886208972301</v>
      </c>
      <c r="K89">
        <v>1497.8673723433801</v>
      </c>
      <c r="L89">
        <v>1311.5813468118599</v>
      </c>
      <c r="M89">
        <v>26.032019721306899</v>
      </c>
      <c r="N89">
        <v>0.56331430748228195</v>
      </c>
      <c r="O89">
        <v>12.3538036621543</v>
      </c>
      <c r="P89">
        <v>47.542385671882002</v>
      </c>
      <c r="Q89">
        <v>4.3678322803541003E-2</v>
      </c>
    </row>
    <row r="90" spans="1:17" x14ac:dyDescent="0.3">
      <c r="A90" t="s">
        <v>241</v>
      </c>
      <c r="B90" t="s">
        <v>242</v>
      </c>
      <c r="C90" t="s">
        <v>3126</v>
      </c>
      <c r="D90" t="s">
        <v>80</v>
      </c>
      <c r="E90">
        <v>102903.76931926</v>
      </c>
      <c r="F90">
        <v>5145.7</v>
      </c>
      <c r="G90">
        <v>36.6346923928932</v>
      </c>
      <c r="H90">
        <v>-8.6531138913837395</v>
      </c>
      <c r="I90">
        <v>9.1836002932990599</v>
      </c>
      <c r="J90">
        <v>-3.8514308578082002</v>
      </c>
      <c r="K90">
        <v>5528.3517754157201</v>
      </c>
      <c r="L90">
        <v>5008.9968248287196</v>
      </c>
      <c r="M90">
        <v>19.9874638137914</v>
      </c>
      <c r="N90">
        <v>0.82477599307974503</v>
      </c>
      <c r="O90">
        <v>21.387760654527</v>
      </c>
      <c r="P90">
        <v>69.182968929804304</v>
      </c>
      <c r="Q90">
        <v>8.4513646167770004E-2</v>
      </c>
    </row>
    <row r="91" spans="1:17" x14ac:dyDescent="0.3">
      <c r="A91" t="s">
        <v>243</v>
      </c>
      <c r="B91" t="s">
        <v>244</v>
      </c>
      <c r="C91" t="s">
        <v>3124</v>
      </c>
      <c r="D91" t="s">
        <v>51</v>
      </c>
      <c r="E91">
        <v>101346.94114847999</v>
      </c>
      <c r="F91">
        <v>2529.6</v>
      </c>
      <c r="G91">
        <v>17.869505567355699</v>
      </c>
      <c r="H91">
        <v>4.9942925012023496</v>
      </c>
      <c r="I91">
        <v>-3.5370078955543698</v>
      </c>
      <c r="J91">
        <v>-4.2236124582423704</v>
      </c>
      <c r="K91">
        <v>2509.9282996829302</v>
      </c>
      <c r="L91">
        <v>2239.5591983542899</v>
      </c>
      <c r="M91">
        <v>31.5834067290089</v>
      </c>
      <c r="N91">
        <v>0.37665977459876099</v>
      </c>
      <c r="O91">
        <v>12.073055028462999</v>
      </c>
      <c r="P91">
        <v>50.298565105017602</v>
      </c>
    </row>
    <row r="92" spans="1:17" x14ac:dyDescent="0.3">
      <c r="A92" t="s">
        <v>245</v>
      </c>
      <c r="B92" t="s">
        <v>246</v>
      </c>
      <c r="C92" t="s">
        <v>3132</v>
      </c>
      <c r="D92" t="s">
        <v>120</v>
      </c>
      <c r="E92">
        <v>101251.233688269</v>
      </c>
      <c r="F92">
        <v>7830.7</v>
      </c>
      <c r="G92">
        <v>65.541936478136606</v>
      </c>
      <c r="H92">
        <v>-0.16553842507255601</v>
      </c>
      <c r="I92">
        <v>25.141055349113799</v>
      </c>
      <c r="J92">
        <v>-5.0080316708339296</v>
      </c>
      <c r="K92">
        <v>7776.3386770340803</v>
      </c>
      <c r="L92">
        <v>6592.5221930744501</v>
      </c>
      <c r="M92">
        <v>39.656607574121502</v>
      </c>
      <c r="N92">
        <v>0.68204437334852097</v>
      </c>
      <c r="O92">
        <v>8.1895615973029301</v>
      </c>
      <c r="P92">
        <v>97.145051044171097</v>
      </c>
      <c r="Q92">
        <v>1.5810052119805001E-2</v>
      </c>
    </row>
    <row r="93" spans="1:17" x14ac:dyDescent="0.3">
      <c r="A93" t="s">
        <v>247</v>
      </c>
      <c r="B93" t="s">
        <v>248</v>
      </c>
      <c r="C93" t="s">
        <v>3124</v>
      </c>
      <c r="D93" t="s">
        <v>51</v>
      </c>
      <c r="E93">
        <v>100724.02239899999</v>
      </c>
      <c r="F93">
        <v>1001</v>
      </c>
      <c r="G93">
        <v>48.777625711923299</v>
      </c>
      <c r="H93">
        <v>-0.73020134834944095</v>
      </c>
      <c r="I93">
        <v>-4.9125090881228104</v>
      </c>
      <c r="J93">
        <v>-2.2791155396837999</v>
      </c>
      <c r="K93">
        <v>1079.6717760111301</v>
      </c>
      <c r="L93">
        <v>998.50345710079102</v>
      </c>
      <c r="M93">
        <v>28.611245891732398</v>
      </c>
      <c r="N93">
        <v>0.55455499134878905</v>
      </c>
      <c r="O93">
        <v>32.297702297702301</v>
      </c>
      <c r="P93">
        <v>76.309995596653394</v>
      </c>
      <c r="Q93">
        <v>8.2785336315381E-2</v>
      </c>
    </row>
    <row r="94" spans="1:17" x14ac:dyDescent="0.3">
      <c r="A94" t="s">
        <v>249</v>
      </c>
      <c r="B94" t="s">
        <v>250</v>
      </c>
      <c r="C94" t="s">
        <v>3122</v>
      </c>
      <c r="D94" t="s">
        <v>251</v>
      </c>
      <c r="E94">
        <v>100379.936860884</v>
      </c>
      <c r="F94">
        <v>1014.55</v>
      </c>
      <c r="G94">
        <v>-10.4155950256319</v>
      </c>
      <c r="H94">
        <v>-12.637158687020801</v>
      </c>
      <c r="I94">
        <v>-21.7022687768285</v>
      </c>
      <c r="J94">
        <v>-8.7089536744961205</v>
      </c>
      <c r="K94">
        <v>1143.6207226895499</v>
      </c>
      <c r="L94">
        <v>1106.9953796713</v>
      </c>
      <c r="M94">
        <v>18.618358169510401</v>
      </c>
      <c r="N94">
        <v>1.18776260884944</v>
      </c>
      <c r="O94">
        <v>23.544467874736998</v>
      </c>
      <c r="P94">
        <v>17.793637739677301</v>
      </c>
      <c r="Q94">
        <v>-3.5693641655250002E-3</v>
      </c>
    </row>
    <row r="95" spans="1:17" x14ac:dyDescent="0.3">
      <c r="A95" t="s">
        <v>252</v>
      </c>
      <c r="B95" t="s">
        <v>253</v>
      </c>
      <c r="C95" t="s">
        <v>3131</v>
      </c>
      <c r="D95" t="s">
        <v>231</v>
      </c>
      <c r="E95">
        <v>100187.14826005</v>
      </c>
      <c r="F95">
        <v>6661.7</v>
      </c>
      <c r="G95">
        <v>2.5206033843424298</v>
      </c>
      <c r="H95">
        <v>7.0361989128730098</v>
      </c>
      <c r="I95">
        <v>11.9392942219906</v>
      </c>
      <c r="J95">
        <v>-9.2616544040564008</v>
      </c>
      <c r="K95">
        <v>6904.6880567539201</v>
      </c>
      <c r="L95">
        <v>6168.36753031035</v>
      </c>
      <c r="M95">
        <v>24.493255548286701</v>
      </c>
      <c r="N95">
        <v>1.35991808625247</v>
      </c>
      <c r="O95">
        <v>14.160049236681299</v>
      </c>
      <c r="P95">
        <v>75.261773217574301</v>
      </c>
      <c r="Q95">
        <v>0.14283840043489701</v>
      </c>
    </row>
    <row r="96" spans="1:17" x14ac:dyDescent="0.3">
      <c r="A96" t="s">
        <v>254</v>
      </c>
      <c r="B96" t="s">
        <v>255</v>
      </c>
      <c r="C96" t="s">
        <v>3120</v>
      </c>
      <c r="D96" t="s">
        <v>34</v>
      </c>
      <c r="E96">
        <v>99351.066959999996</v>
      </c>
      <c r="F96">
        <v>52.56</v>
      </c>
      <c r="G96">
        <v>14.751842153127701</v>
      </c>
      <c r="H96">
        <v>-8.5087274555302095</v>
      </c>
      <c r="I96">
        <v>-26.275475069808799</v>
      </c>
      <c r="J96">
        <v>-5.0552230415465198</v>
      </c>
      <c r="K96">
        <v>57.642124680819499</v>
      </c>
      <c r="L96">
        <v>57.363528857711302</v>
      </c>
      <c r="M96">
        <v>40.065289396109698</v>
      </c>
      <c r="N96">
        <v>0.67819019250722801</v>
      </c>
      <c r="O96">
        <v>59.341704718416999</v>
      </c>
      <c r="P96">
        <v>43.410641200545697</v>
      </c>
      <c r="Q96">
        <v>9.2229204542832996E-2</v>
      </c>
    </row>
    <row r="97" spans="1:17" x14ac:dyDescent="0.3">
      <c r="A97" t="s">
        <v>256</v>
      </c>
      <c r="B97" t="s">
        <v>257</v>
      </c>
      <c r="C97" t="s">
        <v>3124</v>
      </c>
      <c r="D97" t="s">
        <v>258</v>
      </c>
      <c r="E97">
        <v>99308.467973474995</v>
      </c>
      <c r="F97">
        <v>6906.75</v>
      </c>
      <c r="G97">
        <v>12.2527543368595</v>
      </c>
      <c r="H97">
        <v>2.8661911953349</v>
      </c>
      <c r="I97">
        <v>2.2477886434503298</v>
      </c>
      <c r="J97">
        <v>-0.76273867200628298</v>
      </c>
      <c r="K97">
        <v>6896.4622192057304</v>
      </c>
      <c r="L97">
        <v>6361.28683482823</v>
      </c>
      <c r="M97">
        <v>39.126235594269197</v>
      </c>
      <c r="N97">
        <v>0.55758739747828401</v>
      </c>
      <c r="O97">
        <v>5.9391175299525703</v>
      </c>
      <c r="P97">
        <v>46.143673296656701</v>
      </c>
      <c r="Q97">
        <v>4.6661729315729997E-2</v>
      </c>
    </row>
    <row r="98" spans="1:17" x14ac:dyDescent="0.3">
      <c r="A98" t="s">
        <v>259</v>
      </c>
      <c r="B98" t="s">
        <v>260</v>
      </c>
      <c r="C98" t="s">
        <v>3120</v>
      </c>
      <c r="D98" t="s">
        <v>24</v>
      </c>
      <c r="E98">
        <v>99267.089203840005</v>
      </c>
      <c r="F98">
        <v>1274.3</v>
      </c>
      <c r="G98">
        <v>-37.927248640856497</v>
      </c>
      <c r="H98">
        <v>-8.1598418912029498</v>
      </c>
      <c r="I98">
        <v>-22.820599057365701</v>
      </c>
      <c r="J98">
        <v>-3.6673449087031602</v>
      </c>
      <c r="K98">
        <v>1390.7892277369101</v>
      </c>
      <c r="L98">
        <v>1428.4386750080801</v>
      </c>
      <c r="M98">
        <v>16.6424665454647</v>
      </c>
      <c r="N98">
        <v>0.91174261189371297</v>
      </c>
      <c r="O98">
        <v>32.974966648355903</v>
      </c>
      <c r="P98">
        <v>0.61587050927753795</v>
      </c>
      <c r="Q98">
        <v>-1.7229543804850998E-2</v>
      </c>
    </row>
    <row r="99" spans="1:17" x14ac:dyDescent="0.3">
      <c r="A99" t="s">
        <v>261</v>
      </c>
      <c r="B99" t="s">
        <v>262</v>
      </c>
      <c r="C99" t="s">
        <v>3122</v>
      </c>
      <c r="D99" t="s">
        <v>197</v>
      </c>
      <c r="E99">
        <v>99019.036856469902</v>
      </c>
      <c r="F99">
        <v>558.70000000000005</v>
      </c>
      <c r="G99">
        <v>-19.564549149553301</v>
      </c>
      <c r="H99">
        <v>-10.3867217775929</v>
      </c>
      <c r="I99">
        <v>0.92153040385154805</v>
      </c>
      <c r="J99">
        <v>-0.40771368493993898</v>
      </c>
      <c r="K99">
        <v>606.25007963735902</v>
      </c>
      <c r="L99">
        <v>588.91477399133203</v>
      </c>
      <c r="M99">
        <v>22.998702111173198</v>
      </c>
      <c r="N99">
        <v>0.67451022555263496</v>
      </c>
      <c r="O99">
        <v>20.2792196169679</v>
      </c>
      <c r="P99">
        <v>14.206868356500401</v>
      </c>
      <c r="Q99">
        <v>-7.8919192624072002E-2</v>
      </c>
    </row>
    <row r="100" spans="1:17" x14ac:dyDescent="0.3">
      <c r="A100" t="s">
        <v>263</v>
      </c>
      <c r="B100" t="s">
        <v>264</v>
      </c>
      <c r="C100" t="s">
        <v>3134</v>
      </c>
      <c r="D100" t="s">
        <v>265</v>
      </c>
      <c r="E100">
        <v>98312.467804475004</v>
      </c>
      <c r="F100">
        <v>10864.45</v>
      </c>
      <c r="G100">
        <v>83.338257609651606</v>
      </c>
      <c r="H100">
        <v>3.2597114962109699</v>
      </c>
      <c r="I100">
        <v>16.4671868910306</v>
      </c>
      <c r="J100">
        <v>-3.2915359033483398</v>
      </c>
      <c r="K100">
        <v>11012.8406438117</v>
      </c>
      <c r="L100">
        <v>9433.0028567606605</v>
      </c>
      <c r="M100">
        <v>37.183451693421098</v>
      </c>
      <c r="N100">
        <v>0.690447629532149</v>
      </c>
      <c r="O100">
        <v>22.399201064020701</v>
      </c>
      <c r="P100">
        <v>117.469499684738</v>
      </c>
      <c r="Q100">
        <v>0.16550478460368601</v>
      </c>
    </row>
    <row r="101" spans="1:17" x14ac:dyDescent="0.3">
      <c r="A101" t="s">
        <v>266</v>
      </c>
      <c r="B101" t="s">
        <v>267</v>
      </c>
      <c r="C101" t="s">
        <v>3119</v>
      </c>
      <c r="D101" t="s">
        <v>268</v>
      </c>
      <c r="E101">
        <v>97334.715378269902</v>
      </c>
      <c r="F101">
        <v>11214.15</v>
      </c>
      <c r="G101">
        <v>158.335797499752</v>
      </c>
      <c r="H101">
        <v>1.5712508293681</v>
      </c>
      <c r="I101">
        <v>43.397848526907403</v>
      </c>
      <c r="J101">
        <v>-5.3883623689223397</v>
      </c>
      <c r="K101">
        <v>11159.137721024401</v>
      </c>
      <c r="L101">
        <v>9135.2891203877807</v>
      </c>
      <c r="M101">
        <v>44.987725427262703</v>
      </c>
      <c r="N101">
        <v>0.41706087923701002</v>
      </c>
      <c r="O101">
        <v>12.527476447167199</v>
      </c>
      <c r="P101">
        <v>189.861197270471</v>
      </c>
      <c r="Q101">
        <v>0.102884284183463</v>
      </c>
    </row>
    <row r="102" spans="1:17" x14ac:dyDescent="0.3">
      <c r="A102" t="s">
        <v>269</v>
      </c>
      <c r="B102" t="s">
        <v>270</v>
      </c>
      <c r="C102" t="s">
        <v>3120</v>
      </c>
      <c r="D102" t="s">
        <v>43</v>
      </c>
      <c r="E102">
        <v>96920.448177244994</v>
      </c>
      <c r="F102">
        <v>1958.95</v>
      </c>
      <c r="G102">
        <v>13.2913712115644</v>
      </c>
      <c r="H102">
        <v>-5.5811065902632198</v>
      </c>
      <c r="I102">
        <v>6.2746345701177697</v>
      </c>
      <c r="J102">
        <v>-3.8662612569259398</v>
      </c>
      <c r="K102">
        <v>2077.0709324436898</v>
      </c>
      <c r="L102">
        <v>1834.9144987032701</v>
      </c>
      <c r="M102">
        <v>16.473520611469201</v>
      </c>
      <c r="N102">
        <v>0.78398958771498195</v>
      </c>
      <c r="O102">
        <v>17.506827637254599</v>
      </c>
      <c r="P102">
        <v>47.040720585475697</v>
      </c>
      <c r="Q102">
        <v>5.7786153483609997E-3</v>
      </c>
    </row>
    <row r="103" spans="1:17" x14ac:dyDescent="0.3">
      <c r="A103" t="s">
        <v>271</v>
      </c>
      <c r="B103" t="s">
        <v>272</v>
      </c>
      <c r="C103" t="s">
        <v>3120</v>
      </c>
      <c r="D103" t="s">
        <v>220</v>
      </c>
      <c r="E103">
        <v>96105.977868999995</v>
      </c>
      <c r="F103">
        <v>4499</v>
      </c>
      <c r="G103">
        <v>32.305628296715099</v>
      </c>
      <c r="H103">
        <v>8.8239036234334094</v>
      </c>
      <c r="I103">
        <v>14.160848354645401</v>
      </c>
      <c r="J103">
        <v>-0.655547763678477</v>
      </c>
      <c r="K103">
        <v>4392.4422187540204</v>
      </c>
      <c r="L103">
        <v>3916.91011061992</v>
      </c>
      <c r="M103">
        <v>47.686902943963901</v>
      </c>
      <c r="N103">
        <v>1.57299136458082</v>
      </c>
      <c r="O103">
        <v>8.1129139808846507</v>
      </c>
      <c r="P103">
        <v>67.211774325429204</v>
      </c>
      <c r="Q103">
        <v>6.3193667442666995E-2</v>
      </c>
    </row>
    <row r="104" spans="1:17" x14ac:dyDescent="0.3">
      <c r="A104" t="s">
        <v>273</v>
      </c>
      <c r="B104" t="s">
        <v>274</v>
      </c>
      <c r="C104" t="s">
        <v>3131</v>
      </c>
      <c r="D104" t="s">
        <v>275</v>
      </c>
      <c r="E104">
        <v>94799.627999999997</v>
      </c>
      <c r="F104">
        <v>3419.9</v>
      </c>
      <c r="G104">
        <v>74.566275079933007</v>
      </c>
      <c r="H104">
        <v>-1.6166959141163799</v>
      </c>
      <c r="I104">
        <v>-0.98931271766003803</v>
      </c>
      <c r="J104">
        <v>-1.6154107500333501</v>
      </c>
      <c r="K104">
        <v>3719.42704031831</v>
      </c>
      <c r="L104">
        <v>3308.6748512058398</v>
      </c>
      <c r="M104">
        <v>28.009183489236101</v>
      </c>
      <c r="N104">
        <v>0.83835729611058396</v>
      </c>
      <c r="O104">
        <v>21.9889470452352</v>
      </c>
      <c r="P104">
        <v>106.13604171061699</v>
      </c>
      <c r="Q104">
        <v>0.20980302648478499</v>
      </c>
    </row>
    <row r="105" spans="1:17" x14ac:dyDescent="0.3">
      <c r="A105" t="s">
        <v>276</v>
      </c>
      <c r="B105" t="s">
        <v>277</v>
      </c>
      <c r="C105" t="s">
        <v>3124</v>
      </c>
      <c r="D105" t="s">
        <v>51</v>
      </c>
      <c r="E105">
        <v>94629.210790960002</v>
      </c>
      <c r="F105">
        <v>2074.5500000000002</v>
      </c>
      <c r="G105">
        <v>50.886939822701201</v>
      </c>
      <c r="H105">
        <v>4.3200403531282596</v>
      </c>
      <c r="I105">
        <v>22.053362795037501</v>
      </c>
      <c r="J105">
        <v>-3.3485743672743302</v>
      </c>
      <c r="K105">
        <v>2139.04966938404</v>
      </c>
      <c r="L105">
        <v>1796.71601729383</v>
      </c>
      <c r="M105">
        <v>27.775823674471901</v>
      </c>
      <c r="N105">
        <v>0.69294939079698004</v>
      </c>
      <c r="O105">
        <v>11.4458557277481</v>
      </c>
      <c r="P105">
        <v>84.732858414959907</v>
      </c>
      <c r="Q105">
        <v>0.107355369117848</v>
      </c>
    </row>
    <row r="106" spans="1:17" x14ac:dyDescent="0.3">
      <c r="A106" t="s">
        <v>278</v>
      </c>
      <c r="B106" t="s">
        <v>279</v>
      </c>
      <c r="C106" t="s">
        <v>3121</v>
      </c>
      <c r="D106" t="s">
        <v>280</v>
      </c>
      <c r="E106">
        <v>94198.949912240001</v>
      </c>
      <c r="F106">
        <v>357.1</v>
      </c>
      <c r="G106">
        <v>74.115002175352302</v>
      </c>
      <c r="H106">
        <v>-2.20553388738263</v>
      </c>
      <c r="I106">
        <v>-9.9107090449101598</v>
      </c>
      <c r="J106">
        <v>-2.3838174502345</v>
      </c>
      <c r="K106">
        <v>394.537063338743</v>
      </c>
      <c r="L106">
        <v>344.157378332642</v>
      </c>
      <c r="M106">
        <v>22.343928468474601</v>
      </c>
      <c r="N106">
        <v>0.44102914627804002</v>
      </c>
      <c r="O106">
        <v>28.9134696163539</v>
      </c>
      <c r="P106">
        <v>114.21715656868599</v>
      </c>
      <c r="Q106">
        <v>2.1041975344336002E-2</v>
      </c>
    </row>
    <row r="107" spans="1:17" x14ac:dyDescent="0.3">
      <c r="A107" t="s">
        <v>281</v>
      </c>
      <c r="B107" t="s">
        <v>282</v>
      </c>
      <c r="C107" t="s">
        <v>3125</v>
      </c>
      <c r="D107" t="s">
        <v>83</v>
      </c>
      <c r="E107">
        <v>94056.704628799998</v>
      </c>
      <c r="F107">
        <v>1957</v>
      </c>
      <c r="G107">
        <v>143.98653262054501</v>
      </c>
      <c r="H107">
        <v>7.6243737981224298</v>
      </c>
      <c r="I107">
        <v>20.8289994212358</v>
      </c>
      <c r="J107">
        <v>2.2764324521473598</v>
      </c>
      <c r="K107">
        <v>1821.28197828471</v>
      </c>
      <c r="L107">
        <v>1491.8806420774099</v>
      </c>
      <c r="M107">
        <v>60.183414449451099</v>
      </c>
      <c r="N107">
        <v>1.0282351279553299</v>
      </c>
      <c r="O107">
        <v>4.0878896269800702</v>
      </c>
      <c r="P107">
        <v>182.82390346123199</v>
      </c>
      <c r="Q107">
        <v>0.17062292935738901</v>
      </c>
    </row>
    <row r="108" spans="1:17" x14ac:dyDescent="0.3">
      <c r="A108" t="s">
        <v>283</v>
      </c>
      <c r="B108" t="s">
        <v>284</v>
      </c>
      <c r="C108" t="s">
        <v>3131</v>
      </c>
      <c r="D108" t="s">
        <v>285</v>
      </c>
      <c r="E108">
        <v>93957.320856959996</v>
      </c>
      <c r="F108">
        <v>68.849999999999994</v>
      </c>
      <c r="G108">
        <v>89.780791593184503</v>
      </c>
      <c r="H108">
        <v>-13.2781257925223</v>
      </c>
      <c r="I108">
        <v>55.273013867737198</v>
      </c>
      <c r="J108">
        <v>-4.8159326532316999</v>
      </c>
      <c r="K108">
        <v>73.872742317913094</v>
      </c>
      <c r="L108">
        <v>57.492176856706898</v>
      </c>
      <c r="M108">
        <v>25.883404138608299</v>
      </c>
      <c r="N108">
        <v>0.619292161752521</v>
      </c>
      <c r="O108">
        <v>24.967320261437902</v>
      </c>
      <c r="P108">
        <v>129.5</v>
      </c>
      <c r="Q108">
        <v>0.210997225988446</v>
      </c>
    </row>
    <row r="109" spans="1:17" x14ac:dyDescent="0.3">
      <c r="A109" t="s">
        <v>286</v>
      </c>
      <c r="B109" t="s">
        <v>287</v>
      </c>
      <c r="C109" t="s">
        <v>3132</v>
      </c>
      <c r="D109" t="s">
        <v>288</v>
      </c>
      <c r="E109">
        <v>93754.363631354994</v>
      </c>
      <c r="F109">
        <v>658.65</v>
      </c>
      <c r="G109">
        <v>39.660141261083297</v>
      </c>
      <c r="H109">
        <v>-1.21883323697322</v>
      </c>
      <c r="I109">
        <v>-0.24923795121608899</v>
      </c>
      <c r="J109">
        <v>-5.6082910844215004</v>
      </c>
      <c r="K109">
        <v>671.91654285118398</v>
      </c>
      <c r="L109">
        <v>594.71148804635698</v>
      </c>
      <c r="M109">
        <v>30.013382020604698</v>
      </c>
      <c r="N109">
        <v>0.83878470906760905</v>
      </c>
      <c r="O109">
        <v>9.3828285128672402</v>
      </c>
      <c r="P109">
        <v>77.247039827771701</v>
      </c>
      <c r="Q109">
        <v>0.185145242944043</v>
      </c>
    </row>
    <row r="110" spans="1:17" x14ac:dyDescent="0.3">
      <c r="A110" t="s">
        <v>289</v>
      </c>
      <c r="B110" t="s">
        <v>290</v>
      </c>
      <c r="C110" t="s">
        <v>3127</v>
      </c>
      <c r="D110" t="s">
        <v>117</v>
      </c>
      <c r="E110">
        <v>92623.346820809995</v>
      </c>
      <c r="F110">
        <v>915.45</v>
      </c>
      <c r="G110">
        <v>16.2769032061762</v>
      </c>
      <c r="H110">
        <v>-4.5237241588592099</v>
      </c>
      <c r="I110">
        <v>-8.6276290953884605</v>
      </c>
      <c r="J110">
        <v>-3.5279119081555299</v>
      </c>
      <c r="K110">
        <v>982.31780873173398</v>
      </c>
      <c r="L110">
        <v>915.118232506514</v>
      </c>
      <c r="M110">
        <v>30.930080577302899</v>
      </c>
      <c r="N110">
        <v>1.40073150063396</v>
      </c>
      <c r="O110">
        <v>19.8317767218307</v>
      </c>
      <c r="P110">
        <v>57.401994497936698</v>
      </c>
      <c r="Q110">
        <v>9.5648618813574005E-2</v>
      </c>
    </row>
    <row r="111" spans="1:17" x14ac:dyDescent="0.3">
      <c r="A111" t="s">
        <v>291</v>
      </c>
      <c r="B111" t="s">
        <v>292</v>
      </c>
      <c r="C111" t="s">
        <v>3123</v>
      </c>
      <c r="D111" t="s">
        <v>146</v>
      </c>
      <c r="E111">
        <v>92189.163721499994</v>
      </c>
      <c r="F111">
        <v>442.15</v>
      </c>
      <c r="G111">
        <v>153.55661912061899</v>
      </c>
      <c r="H111">
        <v>-12.4768419806368</v>
      </c>
      <c r="I111">
        <v>50.176390874779699</v>
      </c>
      <c r="J111">
        <v>-4.2820775546023997</v>
      </c>
      <c r="K111">
        <v>508.86557814024701</v>
      </c>
      <c r="L111">
        <v>410.354543416225</v>
      </c>
      <c r="M111">
        <v>25.4429774136247</v>
      </c>
      <c r="N111">
        <v>0.38636309462134599</v>
      </c>
      <c r="O111">
        <v>46.330430849259301</v>
      </c>
      <c r="P111">
        <v>211.04467112205401</v>
      </c>
      <c r="Q111">
        <v>0.20578005481344799</v>
      </c>
    </row>
    <row r="112" spans="1:17" x14ac:dyDescent="0.3">
      <c r="A112" t="s">
        <v>293</v>
      </c>
      <c r="B112" t="s">
        <v>294</v>
      </c>
      <c r="C112" t="s">
        <v>3129</v>
      </c>
      <c r="D112" t="s">
        <v>295</v>
      </c>
      <c r="E112">
        <v>91456.944444774999</v>
      </c>
      <c r="F112">
        <v>15284.45</v>
      </c>
      <c r="G112">
        <v>155.376377933615</v>
      </c>
      <c r="H112">
        <v>11.7147677344988</v>
      </c>
      <c r="I112">
        <v>87.552800706543294</v>
      </c>
      <c r="J112">
        <v>-1.0126691375622401</v>
      </c>
      <c r="K112">
        <v>13781.144361550099</v>
      </c>
      <c r="L112">
        <v>10596.8027900173</v>
      </c>
      <c r="M112">
        <v>60.988283606214502</v>
      </c>
      <c r="N112">
        <v>0.57275198912982594</v>
      </c>
      <c r="O112">
        <v>2.0645165511352999</v>
      </c>
      <c r="P112">
        <v>201.11209613869099</v>
      </c>
      <c r="Q112">
        <v>0.13516182679972499</v>
      </c>
    </row>
    <row r="113" spans="1:17" x14ac:dyDescent="0.3">
      <c r="A113" t="s">
        <v>296</v>
      </c>
      <c r="B113" t="s">
        <v>297</v>
      </c>
      <c r="C113" t="s">
        <v>3122</v>
      </c>
      <c r="D113" t="s">
        <v>197</v>
      </c>
      <c r="E113">
        <v>90601.134541740001</v>
      </c>
      <c r="F113">
        <v>3331.1</v>
      </c>
      <c r="G113">
        <v>33.7482936781322</v>
      </c>
      <c r="H113">
        <v>-3.1926279319629298</v>
      </c>
      <c r="I113">
        <v>14.5780910430807</v>
      </c>
      <c r="J113">
        <v>-0.75699524749495195</v>
      </c>
      <c r="K113">
        <v>3523.9549606169098</v>
      </c>
      <c r="L113">
        <v>3038.6732897982401</v>
      </c>
      <c r="M113">
        <v>21.240257786784699</v>
      </c>
      <c r="N113">
        <v>0.68573280655152902</v>
      </c>
      <c r="O113">
        <v>16.778241421752501</v>
      </c>
      <c r="P113">
        <v>66.139650872817896</v>
      </c>
      <c r="Q113">
        <v>0.114031862474957</v>
      </c>
    </row>
    <row r="114" spans="1:17" x14ac:dyDescent="0.3">
      <c r="A114" t="s">
        <v>298</v>
      </c>
      <c r="B114" t="s">
        <v>299</v>
      </c>
      <c r="C114" t="s">
        <v>3126</v>
      </c>
      <c r="D114" t="s">
        <v>300</v>
      </c>
      <c r="E114">
        <v>89648.86732962</v>
      </c>
      <c r="F114">
        <v>4634.95</v>
      </c>
      <c r="G114">
        <v>32.704135437363099</v>
      </c>
      <c r="H114">
        <v>11.171693085123399</v>
      </c>
      <c r="I114">
        <v>20.163311951094698</v>
      </c>
      <c r="J114">
        <v>5.7876342519415998</v>
      </c>
      <c r="K114">
        <v>4197.5940958036099</v>
      </c>
      <c r="L114">
        <v>3897.60071121072</v>
      </c>
      <c r="M114">
        <v>72.478890633367499</v>
      </c>
      <c r="N114">
        <v>1.03251098660159</v>
      </c>
      <c r="O114">
        <v>3.7939999352743801</v>
      </c>
      <c r="P114">
        <v>60.977685161066198</v>
      </c>
      <c r="Q114">
        <v>0.14186878872650599</v>
      </c>
    </row>
    <row r="115" spans="1:17" x14ac:dyDescent="0.3">
      <c r="A115" t="s">
        <v>301</v>
      </c>
      <c r="B115" t="s">
        <v>302</v>
      </c>
      <c r="C115" t="s">
        <v>3128</v>
      </c>
      <c r="D115" t="s">
        <v>77</v>
      </c>
      <c r="E115">
        <v>89156.430326700007</v>
      </c>
      <c r="F115">
        <v>24710.25</v>
      </c>
      <c r="G115">
        <v>-30.595146156413101</v>
      </c>
      <c r="H115">
        <v>3.1446800567905</v>
      </c>
      <c r="I115">
        <v>-7.8791664818080198</v>
      </c>
      <c r="J115">
        <v>0.97033460661575899</v>
      </c>
      <c r="K115">
        <v>25365.939373240399</v>
      </c>
      <c r="L115">
        <v>25863.9390270529</v>
      </c>
      <c r="M115">
        <v>47.861793503600801</v>
      </c>
      <c r="N115">
        <v>0.62012055603558902</v>
      </c>
      <c r="O115">
        <v>24.3927115265932</v>
      </c>
      <c r="P115">
        <v>4.2626582278480996</v>
      </c>
      <c r="Q115">
        <v>-7.0758794088590996E-2</v>
      </c>
    </row>
    <row r="116" spans="1:17" x14ac:dyDescent="0.3">
      <c r="A116" t="s">
        <v>303</v>
      </c>
      <c r="B116" t="s">
        <v>304</v>
      </c>
      <c r="C116" t="s">
        <v>3119</v>
      </c>
      <c r="D116" t="s">
        <v>268</v>
      </c>
      <c r="E116">
        <v>89126.71875</v>
      </c>
      <c r="F116">
        <v>5718.75</v>
      </c>
      <c r="G116">
        <v>70.257364089478003</v>
      </c>
      <c r="H116">
        <v>1.92125508500428</v>
      </c>
      <c r="I116">
        <v>52.804744741119499</v>
      </c>
      <c r="J116">
        <v>-6.11141331998728</v>
      </c>
      <c r="K116">
        <v>5206.9555467608998</v>
      </c>
      <c r="L116">
        <v>4394.9643712840598</v>
      </c>
      <c r="M116">
        <v>64.123037128985203</v>
      </c>
      <c r="N116">
        <v>1.25124187331318</v>
      </c>
      <c r="O116">
        <v>1.39803278688523</v>
      </c>
      <c r="P116">
        <v>101.36443661971801</v>
      </c>
      <c r="Q116">
        <v>0.13893676988853901</v>
      </c>
    </row>
    <row r="117" spans="1:17" x14ac:dyDescent="0.3">
      <c r="A117" t="s">
        <v>305</v>
      </c>
      <c r="B117" t="s">
        <v>306</v>
      </c>
      <c r="C117" t="s">
        <v>3124</v>
      </c>
      <c r="D117" t="s">
        <v>258</v>
      </c>
      <c r="E117">
        <v>88872.312285259904</v>
      </c>
      <c r="F117">
        <v>914.2</v>
      </c>
      <c r="G117">
        <v>31.4785048144455</v>
      </c>
      <c r="H117">
        <v>-7.1091874918827296</v>
      </c>
      <c r="I117">
        <v>10.951468059249899</v>
      </c>
      <c r="J117">
        <v>-3.4720845678157302</v>
      </c>
      <c r="K117">
        <v>933.00957516042001</v>
      </c>
      <c r="L117">
        <v>842.59894133206603</v>
      </c>
      <c r="M117">
        <v>34.995996455228202</v>
      </c>
      <c r="N117">
        <v>0.72878991303359397</v>
      </c>
      <c r="O117">
        <v>22.2927149420258</v>
      </c>
      <c r="P117">
        <v>69.720597790773198</v>
      </c>
      <c r="Q117">
        <v>0.11752921161273799</v>
      </c>
    </row>
    <row r="118" spans="1:17" x14ac:dyDescent="0.3">
      <c r="A118" t="s">
        <v>307</v>
      </c>
      <c r="B118" t="s">
        <v>308</v>
      </c>
      <c r="C118" t="s">
        <v>3120</v>
      </c>
      <c r="D118" t="s">
        <v>34</v>
      </c>
      <c r="E118">
        <v>88611.192158940001</v>
      </c>
      <c r="F118">
        <v>97.69</v>
      </c>
      <c r="G118">
        <v>10.650066673249199</v>
      </c>
      <c r="H118">
        <v>-2.5289675388470201</v>
      </c>
      <c r="I118">
        <v>-28.051293356010099</v>
      </c>
      <c r="J118">
        <v>-5.0636168092996403</v>
      </c>
      <c r="K118">
        <v>106.791516040357</v>
      </c>
      <c r="L118">
        <v>105.488399920749</v>
      </c>
      <c r="M118">
        <v>26.800854818231301</v>
      </c>
      <c r="N118">
        <v>0.67877348606689603</v>
      </c>
      <c r="O118">
        <v>31.947998771624501</v>
      </c>
      <c r="P118">
        <v>42.779888921367998</v>
      </c>
      <c r="Q118">
        <v>0.104955121491456</v>
      </c>
    </row>
    <row r="119" spans="1:17" x14ac:dyDescent="0.3">
      <c r="A119" t="s">
        <v>309</v>
      </c>
      <c r="B119" t="s">
        <v>310</v>
      </c>
      <c r="C119" t="s">
        <v>3130</v>
      </c>
      <c r="D119" t="s">
        <v>48</v>
      </c>
      <c r="E119">
        <v>86826.459253295994</v>
      </c>
      <c r="F119">
        <v>82.23</v>
      </c>
      <c r="G119">
        <v>24.707821719318201</v>
      </c>
      <c r="H119">
        <v>-9.6269884506631094</v>
      </c>
      <c r="I119">
        <v>-9.3888346545025101</v>
      </c>
      <c r="J119">
        <v>-7.7815076469691897</v>
      </c>
      <c r="K119">
        <v>90.826837839774896</v>
      </c>
      <c r="L119">
        <v>85.801969662048506</v>
      </c>
      <c r="M119">
        <v>29.934421287314699</v>
      </c>
      <c r="N119">
        <v>0.72411212511355405</v>
      </c>
      <c r="O119">
        <v>26.170497385382401</v>
      </c>
      <c r="P119">
        <v>58.134615384615302</v>
      </c>
      <c r="Q119">
        <v>9.9318269695909997E-2</v>
      </c>
    </row>
    <row r="120" spans="1:17" x14ac:dyDescent="0.3">
      <c r="A120" t="s">
        <v>311</v>
      </c>
      <c r="B120" t="s">
        <v>312</v>
      </c>
      <c r="C120" t="s">
        <v>3122</v>
      </c>
      <c r="D120" t="s">
        <v>197</v>
      </c>
      <c r="E120">
        <v>85012.80719218</v>
      </c>
      <c r="F120">
        <v>656.6</v>
      </c>
      <c r="G120">
        <v>-4.4795267481523702</v>
      </c>
      <c r="H120">
        <v>-1.64876202330779</v>
      </c>
      <c r="I120">
        <v>19.464127803233801</v>
      </c>
      <c r="J120">
        <v>-2.1863353224878899</v>
      </c>
      <c r="K120">
        <v>674.09194370743205</v>
      </c>
      <c r="L120">
        <v>617.87048349200404</v>
      </c>
      <c r="M120">
        <v>25.6119405630002</v>
      </c>
      <c r="N120">
        <v>0.56926337100908397</v>
      </c>
      <c r="O120">
        <v>9.6329576606761993</v>
      </c>
      <c r="P120">
        <v>35.019535266296501</v>
      </c>
      <c r="Q120">
        <v>-2.3167171950594999E-2</v>
      </c>
    </row>
    <row r="121" spans="1:17" x14ac:dyDescent="0.3">
      <c r="A121" t="s">
        <v>313</v>
      </c>
      <c r="B121" t="s">
        <v>314</v>
      </c>
      <c r="C121" t="s">
        <v>3118</v>
      </c>
      <c r="D121" t="s">
        <v>18</v>
      </c>
      <c r="E121">
        <v>84655.418838844998</v>
      </c>
      <c r="F121">
        <v>397.85</v>
      </c>
      <c r="G121">
        <v>112.74768186848</v>
      </c>
      <c r="H121">
        <v>6.7251877449135096</v>
      </c>
      <c r="I121">
        <v>14.2872098199545</v>
      </c>
      <c r="J121">
        <v>-3.49788951826751</v>
      </c>
      <c r="K121">
        <v>405.70943709238202</v>
      </c>
      <c r="L121">
        <v>350.61145978931103</v>
      </c>
      <c r="M121">
        <v>36.443623320820301</v>
      </c>
      <c r="N121">
        <v>0.81559816948838604</v>
      </c>
      <c r="O121">
        <v>14.9051149930878</v>
      </c>
      <c r="P121">
        <v>149.48787625418001</v>
      </c>
      <c r="Q121">
        <v>7.0460395873834999E-2</v>
      </c>
    </row>
    <row r="122" spans="1:17" x14ac:dyDescent="0.3">
      <c r="A122" t="s">
        <v>315</v>
      </c>
      <c r="B122" t="s">
        <v>316</v>
      </c>
      <c r="C122" t="s">
        <v>3131</v>
      </c>
      <c r="D122" t="s">
        <v>317</v>
      </c>
      <c r="E122">
        <v>84569.625450000007</v>
      </c>
      <c r="F122">
        <v>4193.05</v>
      </c>
      <c r="G122">
        <v>89.904872652490496</v>
      </c>
      <c r="H122">
        <v>0.175728446074948</v>
      </c>
      <c r="I122">
        <v>76.400964263456103</v>
      </c>
      <c r="J122">
        <v>-2.9798216063653999</v>
      </c>
      <c r="K122">
        <v>4328.9703093754697</v>
      </c>
      <c r="L122">
        <v>3565.76725696412</v>
      </c>
      <c r="M122">
        <v>44.814604551592403</v>
      </c>
      <c r="N122">
        <v>1.5321386218394899</v>
      </c>
      <c r="O122">
        <v>39.755070891117398</v>
      </c>
      <c r="P122">
        <v>140.703214695752</v>
      </c>
      <c r="Q122">
        <v>0.25342416982329002</v>
      </c>
    </row>
    <row r="123" spans="1:17" x14ac:dyDescent="0.3">
      <c r="A123" t="s">
        <v>318</v>
      </c>
      <c r="B123" t="s">
        <v>319</v>
      </c>
      <c r="C123" t="s">
        <v>3120</v>
      </c>
      <c r="D123" t="s">
        <v>320</v>
      </c>
      <c r="E123">
        <v>83804.222551950006</v>
      </c>
      <c r="F123">
        <v>77.94</v>
      </c>
      <c r="G123">
        <v>-3.0143566547938501</v>
      </c>
      <c r="H123">
        <v>-9.1322012270975002</v>
      </c>
      <c r="I123">
        <v>-20.168829450234998</v>
      </c>
      <c r="J123">
        <v>-4.3224218850048297</v>
      </c>
      <c r="K123">
        <v>86.980704998306905</v>
      </c>
      <c r="L123">
        <v>84.276026653859702</v>
      </c>
      <c r="M123">
        <v>31.1697955949634</v>
      </c>
      <c r="N123">
        <v>0.29416678213703501</v>
      </c>
      <c r="O123">
        <v>38.439825506800098</v>
      </c>
      <c r="P123">
        <v>30.991596638655398</v>
      </c>
      <c r="Q123">
        <v>4.1405908041095001E-2</v>
      </c>
    </row>
    <row r="124" spans="1:17" x14ac:dyDescent="0.3">
      <c r="A124" t="s">
        <v>321</v>
      </c>
      <c r="B124" t="s">
        <v>322</v>
      </c>
      <c r="C124" t="s">
        <v>3120</v>
      </c>
      <c r="D124" t="s">
        <v>34</v>
      </c>
      <c r="E124">
        <v>83473.477312545001</v>
      </c>
      <c r="F124">
        <v>109.35</v>
      </c>
      <c r="G124">
        <v>-11.623379211184799</v>
      </c>
      <c r="H124">
        <v>-6.3264456247004199</v>
      </c>
      <c r="I124">
        <v>-34.8047216995786</v>
      </c>
      <c r="J124">
        <v>-1.20742887806449</v>
      </c>
      <c r="K124">
        <v>120.32922254388799</v>
      </c>
      <c r="L124">
        <v>126.319333372629</v>
      </c>
      <c r="M124">
        <v>16.7411742706119</v>
      </c>
      <c r="N124">
        <v>0.89427658374082097</v>
      </c>
      <c r="O124">
        <v>57.750342935528103</v>
      </c>
      <c r="P124">
        <v>19.835616438356102</v>
      </c>
      <c r="Q124">
        <v>9.8374689269179E-2</v>
      </c>
    </row>
    <row r="125" spans="1:17" x14ac:dyDescent="0.3">
      <c r="A125" t="s">
        <v>323</v>
      </c>
      <c r="B125" t="s">
        <v>324</v>
      </c>
      <c r="C125" t="s">
        <v>3124</v>
      </c>
      <c r="D125" t="s">
        <v>51</v>
      </c>
      <c r="E125">
        <v>83286.952738199994</v>
      </c>
      <c r="F125">
        <v>1434</v>
      </c>
      <c r="G125">
        <v>37.1945400726214</v>
      </c>
      <c r="H125">
        <v>2.2549103334184402</v>
      </c>
      <c r="I125">
        <v>21.925419022536101</v>
      </c>
      <c r="J125">
        <v>-4.6830275463186799E-2</v>
      </c>
      <c r="K125">
        <v>1472.5571403915101</v>
      </c>
      <c r="L125">
        <v>1279.0842599412799</v>
      </c>
      <c r="M125">
        <v>29.779748986151201</v>
      </c>
      <c r="N125">
        <v>0.56205150340102294</v>
      </c>
      <c r="O125">
        <v>11.018131101813101</v>
      </c>
      <c r="P125">
        <v>71.808542502845498</v>
      </c>
      <c r="Q125">
        <v>8.6076042475247999E-2</v>
      </c>
    </row>
    <row r="126" spans="1:17" x14ac:dyDescent="0.3">
      <c r="A126" t="s">
        <v>325</v>
      </c>
      <c r="B126" t="s">
        <v>326</v>
      </c>
      <c r="C126" t="s">
        <v>3133</v>
      </c>
      <c r="D126" t="s">
        <v>138</v>
      </c>
      <c r="E126">
        <v>82425.951860159999</v>
      </c>
      <c r="F126">
        <v>2964.3</v>
      </c>
      <c r="G126">
        <v>55.1079420990838</v>
      </c>
      <c r="H126">
        <v>1.9648841900680201</v>
      </c>
      <c r="I126">
        <v>7.6549051840871796</v>
      </c>
      <c r="J126">
        <v>-6.3884670082538202</v>
      </c>
      <c r="K126">
        <v>3019.4667955264499</v>
      </c>
      <c r="L126">
        <v>2720.0214733371599</v>
      </c>
      <c r="M126">
        <v>42.567587596606202</v>
      </c>
      <c r="N126">
        <v>0.74576324743610101</v>
      </c>
      <c r="O126">
        <v>14.789326316499601</v>
      </c>
      <c r="P126">
        <v>91.393336776859499</v>
      </c>
      <c r="Q126">
        <v>2.2029547214024999E-2</v>
      </c>
    </row>
    <row r="127" spans="1:17" x14ac:dyDescent="0.3">
      <c r="A127" t="s">
        <v>327</v>
      </c>
      <c r="B127" t="s">
        <v>328</v>
      </c>
      <c r="C127" t="s">
        <v>3118</v>
      </c>
      <c r="D127" t="s">
        <v>67</v>
      </c>
      <c r="E127">
        <v>82135.560406544901</v>
      </c>
      <c r="F127">
        <v>504.95</v>
      </c>
      <c r="G127">
        <v>119.66855997314499</v>
      </c>
      <c r="H127">
        <v>-2.9878477642991101</v>
      </c>
      <c r="I127">
        <v>18.971019410172399</v>
      </c>
      <c r="J127">
        <v>-5.4393099449903701</v>
      </c>
      <c r="K127">
        <v>576.22092581654601</v>
      </c>
      <c r="L127">
        <v>479.530141094729</v>
      </c>
      <c r="M127">
        <v>26.744587578942902</v>
      </c>
      <c r="N127">
        <v>0.46108286155835998</v>
      </c>
      <c r="O127">
        <v>52.074462818100798</v>
      </c>
      <c r="P127">
        <v>158.33049113233201</v>
      </c>
      <c r="Q127">
        <v>0.12267260304851101</v>
      </c>
    </row>
    <row r="128" spans="1:17" x14ac:dyDescent="0.3">
      <c r="A128" t="s">
        <v>329</v>
      </c>
      <c r="B128" t="s">
        <v>330</v>
      </c>
      <c r="C128" t="s">
        <v>3125</v>
      </c>
      <c r="D128" t="s">
        <v>108</v>
      </c>
      <c r="E128">
        <v>78532.082105490001</v>
      </c>
      <c r="F128">
        <v>78.180000000000007</v>
      </c>
      <c r="G128">
        <v>28.914921987355999</v>
      </c>
      <c r="H128">
        <v>-11.1431868418834</v>
      </c>
      <c r="I128">
        <v>-22.134480067027699</v>
      </c>
      <c r="J128">
        <v>-10.4530246469639</v>
      </c>
      <c r="K128">
        <v>92.457949387436202</v>
      </c>
      <c r="L128">
        <v>89.297942919585907</v>
      </c>
      <c r="M128">
        <v>8.3680986658349106</v>
      </c>
      <c r="N128">
        <v>0.91800878330634195</v>
      </c>
      <c r="O128">
        <v>51.4453824507546</v>
      </c>
      <c r="P128">
        <v>61.528925619834702</v>
      </c>
      <c r="Q128">
        <v>0.10962139524841</v>
      </c>
    </row>
    <row r="129" spans="1:17" x14ac:dyDescent="0.3">
      <c r="A129" t="s">
        <v>331</v>
      </c>
      <c r="B129" t="s">
        <v>332</v>
      </c>
      <c r="C129" t="s">
        <v>3131</v>
      </c>
      <c r="D129" t="s">
        <v>163</v>
      </c>
      <c r="E129">
        <v>77893.757251350005</v>
      </c>
      <c r="F129">
        <v>223.7</v>
      </c>
      <c r="G129">
        <v>63.250126208415097</v>
      </c>
      <c r="H129">
        <v>-8.7880070264669996</v>
      </c>
      <c r="I129">
        <v>-23.2542625794736</v>
      </c>
      <c r="J129">
        <v>-12.234623648794701</v>
      </c>
      <c r="K129">
        <v>271.81915703964597</v>
      </c>
      <c r="L129">
        <v>255.70795947169901</v>
      </c>
      <c r="M129">
        <v>14.3998425822146</v>
      </c>
      <c r="N129">
        <v>1.0317222117385501</v>
      </c>
      <c r="O129">
        <v>49.910594546267298</v>
      </c>
      <c r="P129">
        <v>97.092511013215798</v>
      </c>
      <c r="Q129">
        <v>0.13188300224229099</v>
      </c>
    </row>
    <row r="130" spans="1:17" x14ac:dyDescent="0.3">
      <c r="A130" t="s">
        <v>333</v>
      </c>
      <c r="B130" t="s">
        <v>334</v>
      </c>
      <c r="C130" t="s">
        <v>3120</v>
      </c>
      <c r="D130" t="s">
        <v>54</v>
      </c>
      <c r="E130">
        <v>77283.806336954993</v>
      </c>
      <c r="F130">
        <v>1925.05</v>
      </c>
      <c r="G130">
        <v>23.630648422141199</v>
      </c>
      <c r="H130">
        <v>1.5824897815174701</v>
      </c>
      <c r="I130">
        <v>9.7707951909661102</v>
      </c>
      <c r="J130">
        <v>-0.55359830141279498</v>
      </c>
      <c r="K130">
        <v>1936.2776450214899</v>
      </c>
      <c r="L130">
        <v>1728.79621843939</v>
      </c>
      <c r="M130">
        <v>40.650591636280502</v>
      </c>
      <c r="N130">
        <v>0.56770125969629004</v>
      </c>
      <c r="O130">
        <v>7.9842082023843401</v>
      </c>
      <c r="P130">
        <v>58.3100328947368</v>
      </c>
      <c r="Q130">
        <v>8.5312782226489997E-3</v>
      </c>
    </row>
    <row r="131" spans="1:17" x14ac:dyDescent="0.3">
      <c r="A131" t="s">
        <v>335</v>
      </c>
      <c r="B131" t="s">
        <v>336</v>
      </c>
      <c r="C131" t="s">
        <v>3118</v>
      </c>
      <c r="D131" t="s">
        <v>188</v>
      </c>
      <c r="E131">
        <v>77036.197263734997</v>
      </c>
      <c r="F131">
        <v>700.45</v>
      </c>
      <c r="G131">
        <v>-4.51805177324949</v>
      </c>
      <c r="H131">
        <v>-11.6586365818033</v>
      </c>
      <c r="I131">
        <v>-33.367038687241802</v>
      </c>
      <c r="J131">
        <v>-5.00725900904526</v>
      </c>
      <c r="K131">
        <v>792.76216278923505</v>
      </c>
      <c r="L131">
        <v>886.82819241971799</v>
      </c>
      <c r="M131">
        <v>21.519229895141901</v>
      </c>
      <c r="N131">
        <v>0.215000997309018</v>
      </c>
      <c r="O131">
        <v>79.798700835177399</v>
      </c>
      <c r="P131">
        <v>34.185823754789197</v>
      </c>
      <c r="Q131">
        <v>-2.3741838995283999E-2</v>
      </c>
    </row>
    <row r="132" spans="1:17" x14ac:dyDescent="0.3">
      <c r="A132" t="s">
        <v>337</v>
      </c>
      <c r="B132" t="s">
        <v>338</v>
      </c>
      <c r="C132" t="s">
        <v>3120</v>
      </c>
      <c r="D132" t="s">
        <v>120</v>
      </c>
      <c r="E132">
        <v>74412.178990419998</v>
      </c>
      <c r="F132">
        <v>1640.3</v>
      </c>
      <c r="G132">
        <v>107.46610349042901</v>
      </c>
      <c r="H132">
        <v>-10.231491899609599</v>
      </c>
      <c r="I132">
        <v>28.406362450550699</v>
      </c>
      <c r="J132">
        <v>-1.3307341832292801</v>
      </c>
      <c r="K132">
        <v>1667.2398108498401</v>
      </c>
      <c r="L132">
        <v>1374.10695968808</v>
      </c>
      <c r="M132">
        <v>39.733080272274897</v>
      </c>
      <c r="N132">
        <v>0.63516917699805497</v>
      </c>
      <c r="O132">
        <v>19.886606108638599</v>
      </c>
      <c r="P132">
        <v>148.04173597459501</v>
      </c>
      <c r="Q132">
        <v>2.295604824838E-2</v>
      </c>
    </row>
    <row r="133" spans="1:17" x14ac:dyDescent="0.3">
      <c r="A133" t="s">
        <v>339</v>
      </c>
      <c r="B133" t="s">
        <v>340</v>
      </c>
      <c r="C133" t="s">
        <v>3133</v>
      </c>
      <c r="D133" t="s">
        <v>138</v>
      </c>
      <c r="E133">
        <v>74092.060857479999</v>
      </c>
      <c r="F133">
        <v>1720.15</v>
      </c>
      <c r="G133">
        <v>103.73089675203499</v>
      </c>
      <c r="H133">
        <v>-3.6989979382023499</v>
      </c>
      <c r="I133">
        <v>24.3659570324577</v>
      </c>
      <c r="J133">
        <v>-7.4331429136880196</v>
      </c>
      <c r="K133">
        <v>1801.4550786559601</v>
      </c>
      <c r="L133">
        <v>1547.3382872597199</v>
      </c>
      <c r="M133">
        <v>29.445561190770501</v>
      </c>
      <c r="N133">
        <v>0.35995947589347399</v>
      </c>
      <c r="O133">
        <v>20.6173880184867</v>
      </c>
      <c r="P133">
        <v>141.933895921237</v>
      </c>
      <c r="Q133">
        <v>0.16635697216968701</v>
      </c>
    </row>
    <row r="134" spans="1:17" hidden="1" x14ac:dyDescent="0.3">
      <c r="A134" t="s">
        <v>341</v>
      </c>
      <c r="B134" t="s">
        <v>342</v>
      </c>
      <c r="C134" t="s">
        <v>3121</v>
      </c>
      <c r="D134" t="s">
        <v>27</v>
      </c>
      <c r="E134">
        <v>72917.5</v>
      </c>
      <c r="F134">
        <v>1458.35</v>
      </c>
      <c r="G134">
        <v>52.584034379967498</v>
      </c>
      <c r="H134">
        <v>5.5518972242479796</v>
      </c>
      <c r="I134">
        <v>48.042260159034001</v>
      </c>
      <c r="J134">
        <v>-0.97933677862185697</v>
      </c>
      <c r="K134">
        <v>1347.9981092796099</v>
      </c>
      <c r="M134">
        <v>49.920108072653903</v>
      </c>
      <c r="N134">
        <v>0.864427758658737</v>
      </c>
      <c r="O134">
        <v>7.5187712140432703</v>
      </c>
      <c r="P134">
        <v>93.158940397350904</v>
      </c>
    </row>
    <row r="135" spans="1:17" x14ac:dyDescent="0.3">
      <c r="A135" t="s">
        <v>343</v>
      </c>
      <c r="B135" t="s">
        <v>344</v>
      </c>
      <c r="C135" t="s">
        <v>3129</v>
      </c>
      <c r="D135" t="s">
        <v>89</v>
      </c>
      <c r="E135">
        <v>71634.550955384999</v>
      </c>
      <c r="F135">
        <v>694.65</v>
      </c>
      <c r="G135">
        <v>115.01487598832399</v>
      </c>
      <c r="H135">
        <v>-2.2443434410548502</v>
      </c>
      <c r="I135">
        <v>58.283714691984699</v>
      </c>
      <c r="J135">
        <v>-7.8423511613625703</v>
      </c>
      <c r="K135">
        <v>673.17578888119704</v>
      </c>
      <c r="L135">
        <v>509.71582841232998</v>
      </c>
      <c r="M135">
        <v>39.801711550955098</v>
      </c>
      <c r="N135">
        <v>0.86696778802044405</v>
      </c>
      <c r="O135">
        <v>13.186496796947999</v>
      </c>
      <c r="P135">
        <v>149.78425026968699</v>
      </c>
      <c r="Q135">
        <v>0.24133684909229</v>
      </c>
    </row>
    <row r="136" spans="1:17" x14ac:dyDescent="0.3">
      <c r="A136" t="s">
        <v>345</v>
      </c>
      <c r="B136" t="s">
        <v>346</v>
      </c>
      <c r="C136" t="s">
        <v>3133</v>
      </c>
      <c r="D136" t="s">
        <v>138</v>
      </c>
      <c r="E136">
        <v>71176.955903934999</v>
      </c>
      <c r="F136">
        <v>1957.55</v>
      </c>
      <c r="G136">
        <v>53.748931041698</v>
      </c>
      <c r="H136">
        <v>10.6847523079166</v>
      </c>
      <c r="I136">
        <v>23.5666816399841</v>
      </c>
      <c r="J136">
        <v>-1.72570198315611</v>
      </c>
      <c r="K136">
        <v>1853.55573608695</v>
      </c>
      <c r="L136">
        <v>1653.8652451364001</v>
      </c>
      <c r="M136">
        <v>55.017849182175397</v>
      </c>
      <c r="N136">
        <v>1.72402186027931</v>
      </c>
      <c r="O136">
        <v>5.4992209649817196</v>
      </c>
      <c r="P136">
        <v>86.238226619731705</v>
      </c>
      <c r="Q136">
        <v>9.8692265051706002E-2</v>
      </c>
    </row>
    <row r="137" spans="1:17" x14ac:dyDescent="0.3">
      <c r="A137" t="s">
        <v>347</v>
      </c>
      <c r="B137" t="s">
        <v>348</v>
      </c>
      <c r="C137" t="s">
        <v>3124</v>
      </c>
      <c r="D137" t="s">
        <v>51</v>
      </c>
      <c r="E137">
        <v>69999.927075</v>
      </c>
      <c r="F137">
        <v>5854.55</v>
      </c>
      <c r="G137">
        <v>38.941943535811703</v>
      </c>
      <c r="H137">
        <v>5.8988647596566199</v>
      </c>
      <c r="I137">
        <v>15.205273577933101</v>
      </c>
      <c r="J137">
        <v>-0.86470202251461503</v>
      </c>
      <c r="K137">
        <v>6005.1913223643896</v>
      </c>
      <c r="L137">
        <v>5344.16637701329</v>
      </c>
      <c r="M137">
        <v>29.066401247254799</v>
      </c>
      <c r="N137">
        <v>0.73070201584598604</v>
      </c>
      <c r="O137">
        <v>9.9982065231315698</v>
      </c>
      <c r="P137">
        <v>66.798672345759897</v>
      </c>
      <c r="Q137">
        <v>4.7269921329814002E-2</v>
      </c>
    </row>
    <row r="138" spans="1:17" x14ac:dyDescent="0.3">
      <c r="A138" t="s">
        <v>349</v>
      </c>
      <c r="B138" t="s">
        <v>350</v>
      </c>
      <c r="C138" t="s">
        <v>3134</v>
      </c>
      <c r="D138" t="s">
        <v>265</v>
      </c>
      <c r="E138">
        <v>68011.182894694997</v>
      </c>
      <c r="F138">
        <v>7974.65</v>
      </c>
      <c r="G138">
        <v>3.4782282836977401</v>
      </c>
      <c r="H138">
        <v>2.1493704542766801</v>
      </c>
      <c r="I138">
        <v>-4.7329257929199304</v>
      </c>
      <c r="J138">
        <v>-2.7120436481729802</v>
      </c>
      <c r="K138">
        <v>8077.8247920986396</v>
      </c>
      <c r="L138">
        <v>7452.1478841336702</v>
      </c>
      <c r="M138">
        <v>36.852353813768097</v>
      </c>
      <c r="N138">
        <v>0.52001072706714202</v>
      </c>
      <c r="O138">
        <v>24.582897055043102</v>
      </c>
      <c r="P138">
        <v>49.758685446009302</v>
      </c>
      <c r="Q138">
        <v>0.143083110229067</v>
      </c>
    </row>
    <row r="139" spans="1:17" x14ac:dyDescent="0.3">
      <c r="A139" t="s">
        <v>351</v>
      </c>
      <c r="B139" t="s">
        <v>352</v>
      </c>
      <c r="C139" t="s">
        <v>3120</v>
      </c>
      <c r="D139" t="s">
        <v>34</v>
      </c>
      <c r="E139">
        <v>67469.425808290005</v>
      </c>
      <c r="F139">
        <v>500.9</v>
      </c>
      <c r="G139">
        <v>-5.0919255162383896</v>
      </c>
      <c r="H139">
        <v>4.4841626318277301</v>
      </c>
      <c r="I139">
        <v>-12.169471753668001</v>
      </c>
      <c r="J139">
        <v>-1.0996560297020199</v>
      </c>
      <c r="K139">
        <v>529.37600103626096</v>
      </c>
      <c r="L139">
        <v>512.47525742693699</v>
      </c>
      <c r="M139">
        <v>27.9044052557655</v>
      </c>
      <c r="N139">
        <v>0.56889633419044106</v>
      </c>
      <c r="O139">
        <v>26.3126372529447</v>
      </c>
      <c r="P139">
        <v>28.140189306728001</v>
      </c>
      <c r="Q139">
        <v>0.13384276957330901</v>
      </c>
    </row>
    <row r="140" spans="1:17" x14ac:dyDescent="0.3">
      <c r="A140" t="s">
        <v>353</v>
      </c>
      <c r="B140" t="s">
        <v>354</v>
      </c>
      <c r="C140" t="s">
        <v>3120</v>
      </c>
      <c r="D140" t="s">
        <v>355</v>
      </c>
      <c r="E140">
        <v>67149.992166659998</v>
      </c>
      <c r="F140">
        <v>705.9</v>
      </c>
      <c r="G140">
        <v>-35.633017127112801</v>
      </c>
      <c r="H140">
        <v>-4.9264186807892898</v>
      </c>
      <c r="I140">
        <v>-14.8209642816957</v>
      </c>
      <c r="J140">
        <v>-2.55209620460167</v>
      </c>
      <c r="K140">
        <v>745.34474529624401</v>
      </c>
      <c r="L140">
        <v>743.29412459057096</v>
      </c>
      <c r="M140">
        <v>19.4232625285448</v>
      </c>
      <c r="N140">
        <v>0.54283462983505004</v>
      </c>
      <c r="O140">
        <v>15.795438447372099</v>
      </c>
      <c r="P140">
        <v>8.9435913264912301</v>
      </c>
      <c r="Q140">
        <v>-0.13431410627079199</v>
      </c>
    </row>
    <row r="141" spans="1:17" x14ac:dyDescent="0.3">
      <c r="A141" t="s">
        <v>356</v>
      </c>
      <c r="B141" t="s">
        <v>357</v>
      </c>
      <c r="C141" t="s">
        <v>3134</v>
      </c>
      <c r="D141" t="s">
        <v>166</v>
      </c>
      <c r="E141">
        <v>66642.229156500005</v>
      </c>
      <c r="F141">
        <v>2248.1999999999998</v>
      </c>
      <c r="G141">
        <v>-23.251322045971801</v>
      </c>
      <c r="H141">
        <v>-4.7538351227377902</v>
      </c>
      <c r="I141">
        <v>-23.348716142590501</v>
      </c>
      <c r="J141">
        <v>-4.9716075675344404</v>
      </c>
      <c r="K141">
        <v>2400.4292789409001</v>
      </c>
      <c r="L141">
        <v>2415.1204065902102</v>
      </c>
      <c r="M141">
        <v>39.487353218721097</v>
      </c>
      <c r="N141">
        <v>1.09059982734026</v>
      </c>
      <c r="O141">
        <v>19.826972689262501</v>
      </c>
      <c r="P141">
        <v>7.9697442670188403</v>
      </c>
      <c r="Q141">
        <v>-3.9210212172570001E-2</v>
      </c>
    </row>
    <row r="142" spans="1:17" x14ac:dyDescent="0.3">
      <c r="A142" t="s">
        <v>358</v>
      </c>
      <c r="B142" t="s">
        <v>359</v>
      </c>
      <c r="C142" t="s">
        <v>3132</v>
      </c>
      <c r="D142" t="s">
        <v>120</v>
      </c>
      <c r="E142">
        <v>66292</v>
      </c>
      <c r="F142">
        <v>828.65</v>
      </c>
      <c r="G142">
        <v>-2.3440731706406699</v>
      </c>
      <c r="H142">
        <v>-1.4702718582641301</v>
      </c>
      <c r="I142">
        <v>-27.707151374301301</v>
      </c>
      <c r="J142">
        <v>-4.8357643910631198</v>
      </c>
      <c r="K142">
        <v>908.00812526727202</v>
      </c>
      <c r="L142">
        <v>917.47632172521105</v>
      </c>
      <c r="M142">
        <v>23.966755116800002</v>
      </c>
      <c r="N142">
        <v>0.729056761287736</v>
      </c>
      <c r="O142">
        <v>37.440415133047701</v>
      </c>
      <c r="P142">
        <v>30.383132719691599</v>
      </c>
      <c r="Q142">
        <v>-4.7701210254321003E-2</v>
      </c>
    </row>
    <row r="143" spans="1:17" x14ac:dyDescent="0.3">
      <c r="A143" t="s">
        <v>360</v>
      </c>
      <c r="B143" t="s">
        <v>361</v>
      </c>
      <c r="C143" t="s">
        <v>3134</v>
      </c>
      <c r="D143" t="s">
        <v>166</v>
      </c>
      <c r="E143">
        <v>66022.530695109905</v>
      </c>
      <c r="F143">
        <v>4352.1499999999996</v>
      </c>
      <c r="G143">
        <v>1.0502771846491299</v>
      </c>
      <c r="H143">
        <v>-3.2111221045696401</v>
      </c>
      <c r="I143">
        <v>8.6534038656837708</v>
      </c>
      <c r="J143">
        <v>-2.6172915746527301</v>
      </c>
      <c r="K143">
        <v>4475.8217382800303</v>
      </c>
      <c r="L143">
        <v>4050.0903541735101</v>
      </c>
      <c r="M143">
        <v>33.718939205970599</v>
      </c>
      <c r="N143">
        <v>0.52002344028662895</v>
      </c>
      <c r="O143">
        <v>10.383373734820699</v>
      </c>
      <c r="P143">
        <v>35.159937888198698</v>
      </c>
      <c r="Q143">
        <v>2.9988285244379E-2</v>
      </c>
    </row>
    <row r="144" spans="1:17" x14ac:dyDescent="0.3">
      <c r="A144" t="s">
        <v>362</v>
      </c>
      <c r="B144" t="s">
        <v>363</v>
      </c>
      <c r="C144" t="s">
        <v>3126</v>
      </c>
      <c r="D144" t="s">
        <v>117</v>
      </c>
      <c r="E144">
        <v>65415.202795999998</v>
      </c>
      <c r="F144">
        <v>1405</v>
      </c>
      <c r="G144">
        <v>6.26392708522493</v>
      </c>
      <c r="H144">
        <v>-6.53793065556098</v>
      </c>
      <c r="I144">
        <v>7.2046076816107902</v>
      </c>
      <c r="J144">
        <v>-2.9690466301738101</v>
      </c>
      <c r="K144">
        <v>1527.96357226394</v>
      </c>
      <c r="L144">
        <v>1427.39533189847</v>
      </c>
      <c r="M144">
        <v>19.724127357002398</v>
      </c>
      <c r="N144">
        <v>0.80063717681024504</v>
      </c>
      <c r="O144">
        <v>28.4341637010676</v>
      </c>
      <c r="P144">
        <v>40.1775915394592</v>
      </c>
      <c r="Q144">
        <v>7.3968225493719994E-2</v>
      </c>
    </row>
    <row r="145" spans="1:17" x14ac:dyDescent="0.3">
      <c r="A145" t="s">
        <v>364</v>
      </c>
      <c r="B145" t="s">
        <v>365</v>
      </c>
      <c r="C145" t="s">
        <v>3122</v>
      </c>
      <c r="D145" t="s">
        <v>366</v>
      </c>
      <c r="E145">
        <v>64342.775146485001</v>
      </c>
      <c r="F145">
        <v>1777.45</v>
      </c>
      <c r="G145">
        <v>14.1710801834372</v>
      </c>
      <c r="H145">
        <v>7.1710531936801898</v>
      </c>
      <c r="I145">
        <v>10.2372733677281</v>
      </c>
      <c r="J145">
        <v>4.8375236864944098</v>
      </c>
      <c r="K145">
        <v>1753.08170727791</v>
      </c>
      <c r="L145">
        <v>1608.57538068397</v>
      </c>
      <c r="M145">
        <v>62.747988403967298</v>
      </c>
      <c r="N145">
        <v>0.67304207461736199</v>
      </c>
      <c r="O145">
        <v>12.081915103097099</v>
      </c>
      <c r="P145">
        <v>51.925295952818402</v>
      </c>
      <c r="Q145">
        <v>6.9196147676568995E-2</v>
      </c>
    </row>
    <row r="146" spans="1:17" x14ac:dyDescent="0.3">
      <c r="A146" t="s">
        <v>367</v>
      </c>
      <c r="B146" t="s">
        <v>368</v>
      </c>
      <c r="C146" t="s">
        <v>3127</v>
      </c>
      <c r="D146" t="s">
        <v>369</v>
      </c>
      <c r="E146">
        <v>63969.264493800001</v>
      </c>
      <c r="F146">
        <v>218.28</v>
      </c>
      <c r="G146">
        <v>15.785416512825799</v>
      </c>
      <c r="H146">
        <v>6.5024102393794401</v>
      </c>
      <c r="I146">
        <v>-16.2194629164917</v>
      </c>
      <c r="J146">
        <v>-4.9130587875099803</v>
      </c>
      <c r="K146">
        <v>227.15541353749299</v>
      </c>
      <c r="L146">
        <v>221.886852432533</v>
      </c>
      <c r="M146">
        <v>39.0462250466231</v>
      </c>
      <c r="N146">
        <v>1.02445343480171</v>
      </c>
      <c r="O146">
        <v>31.184716877405101</v>
      </c>
      <c r="P146">
        <v>46.300268096514699</v>
      </c>
      <c r="Q146">
        <v>9.1236124789813994E-2</v>
      </c>
    </row>
    <row r="147" spans="1:17" x14ac:dyDescent="0.3">
      <c r="A147" t="s">
        <v>370</v>
      </c>
      <c r="B147" t="s">
        <v>371</v>
      </c>
      <c r="C147" t="s">
        <v>3120</v>
      </c>
      <c r="D147" t="s">
        <v>43</v>
      </c>
      <c r="E147">
        <v>63386.472000000002</v>
      </c>
      <c r="F147">
        <v>361.3</v>
      </c>
      <c r="G147">
        <v>40.733698302994597</v>
      </c>
      <c r="H147">
        <v>-2.70100186199898</v>
      </c>
      <c r="I147">
        <v>0.993345552489175</v>
      </c>
      <c r="J147">
        <v>-6.5822964763548502</v>
      </c>
      <c r="K147">
        <v>389.87466545476599</v>
      </c>
      <c r="L147">
        <v>360.318537026211</v>
      </c>
      <c r="M147">
        <v>24.3238447144576</v>
      </c>
      <c r="N147">
        <v>0.30319613735628398</v>
      </c>
      <c r="O147">
        <v>29.476889011901399</v>
      </c>
      <c r="P147">
        <v>70.023529411764699</v>
      </c>
      <c r="Q147">
        <v>0.115470490023487</v>
      </c>
    </row>
    <row r="148" spans="1:17" x14ac:dyDescent="0.3">
      <c r="A148" t="s">
        <v>372</v>
      </c>
      <c r="B148" t="s">
        <v>373</v>
      </c>
      <c r="C148" t="s">
        <v>3131</v>
      </c>
      <c r="D148" t="s">
        <v>200</v>
      </c>
      <c r="E148">
        <v>62871.844406436001</v>
      </c>
      <c r="F148">
        <v>214.11</v>
      </c>
      <c r="G148">
        <v>-1.1509297591088801</v>
      </c>
      <c r="H148">
        <v>-5.1834266120116803</v>
      </c>
      <c r="I148">
        <v>13.350643781943599</v>
      </c>
      <c r="J148">
        <v>-3.5838268007948</v>
      </c>
      <c r="K148">
        <v>233.23673598734899</v>
      </c>
      <c r="L148">
        <v>215.974053527694</v>
      </c>
      <c r="M148">
        <v>29.0034408673631</v>
      </c>
      <c r="N148">
        <v>1.0380472373119001</v>
      </c>
      <c r="O148">
        <v>23.604689178459601</v>
      </c>
      <c r="P148">
        <v>35.899714376388403</v>
      </c>
      <c r="Q148">
        <v>3.7535189913231001E-2</v>
      </c>
    </row>
    <row r="149" spans="1:17" x14ac:dyDescent="0.3">
      <c r="A149" t="s">
        <v>374</v>
      </c>
      <c r="B149" t="s">
        <v>375</v>
      </c>
      <c r="C149" t="s">
        <v>3120</v>
      </c>
      <c r="D149" t="s">
        <v>24</v>
      </c>
      <c r="E149">
        <v>62759.496113314002</v>
      </c>
      <c r="F149">
        <v>20.02</v>
      </c>
      <c r="G149">
        <v>-4.2821591886514403</v>
      </c>
      <c r="H149">
        <v>-7.4502803612774899</v>
      </c>
      <c r="I149">
        <v>-31.192432903312099</v>
      </c>
      <c r="J149">
        <v>-3.5928127899106701</v>
      </c>
      <c r="K149">
        <v>22.4692799126293</v>
      </c>
      <c r="L149">
        <v>22.844027244994301</v>
      </c>
      <c r="M149">
        <v>15.6567383821078</v>
      </c>
      <c r="N149">
        <v>0.51091470314707699</v>
      </c>
      <c r="O149">
        <v>64.085914085913998</v>
      </c>
      <c r="P149">
        <v>27.5159235668789</v>
      </c>
      <c r="Q149">
        <v>4.4152909282108001E-2</v>
      </c>
    </row>
    <row r="150" spans="1:17" x14ac:dyDescent="0.3">
      <c r="A150" t="s">
        <v>376</v>
      </c>
      <c r="B150" t="s">
        <v>377</v>
      </c>
      <c r="C150" t="s">
        <v>3129</v>
      </c>
      <c r="D150" t="s">
        <v>95</v>
      </c>
      <c r="E150">
        <v>62323.45677954</v>
      </c>
      <c r="F150">
        <v>534.6</v>
      </c>
      <c r="G150">
        <v>-33.021368048308297</v>
      </c>
      <c r="H150">
        <v>-7.7888264244263397</v>
      </c>
      <c r="I150">
        <v>-3.6639703042462299</v>
      </c>
      <c r="J150">
        <v>-5.3371546480376599</v>
      </c>
      <c r="K150">
        <v>574.68264960827503</v>
      </c>
      <c r="L150">
        <v>554.965507041661</v>
      </c>
      <c r="M150">
        <v>17.4339020032963</v>
      </c>
      <c r="N150">
        <v>0.57145510922284704</v>
      </c>
      <c r="O150">
        <v>17.751589973812099</v>
      </c>
      <c r="P150">
        <v>21.7767653758542</v>
      </c>
      <c r="Q150">
        <v>-7.7567127696901994E-2</v>
      </c>
    </row>
    <row r="151" spans="1:17" x14ac:dyDescent="0.3">
      <c r="A151" t="s">
        <v>378</v>
      </c>
      <c r="B151" t="s">
        <v>379</v>
      </c>
      <c r="C151" t="s">
        <v>3126</v>
      </c>
      <c r="D151" t="s">
        <v>185</v>
      </c>
      <c r="E151">
        <v>60600.495895699998</v>
      </c>
      <c r="F151">
        <v>3877.1</v>
      </c>
      <c r="G151">
        <v>4.0335836005662902</v>
      </c>
      <c r="H151">
        <v>6.9087534504519104</v>
      </c>
      <c r="I151">
        <v>8.9701632865806999</v>
      </c>
      <c r="J151">
        <v>-0.56004702756220304</v>
      </c>
      <c r="K151">
        <v>3943.0146322591499</v>
      </c>
      <c r="L151">
        <v>3756.4453746342701</v>
      </c>
      <c r="M151">
        <v>40.0318729966558</v>
      </c>
      <c r="N151">
        <v>0.73962271748064701</v>
      </c>
      <c r="O151">
        <v>27.698537566738</v>
      </c>
      <c r="P151">
        <v>48.422785391623897</v>
      </c>
      <c r="Q151">
        <v>0.109647507864594</v>
      </c>
    </row>
    <row r="152" spans="1:17" x14ac:dyDescent="0.3">
      <c r="A152" t="s">
        <v>380</v>
      </c>
      <c r="B152" t="s">
        <v>381</v>
      </c>
      <c r="C152" t="s">
        <v>3124</v>
      </c>
      <c r="D152" t="s">
        <v>51</v>
      </c>
      <c r="E152">
        <v>60465.207580529997</v>
      </c>
      <c r="F152">
        <v>28455.15</v>
      </c>
      <c r="G152">
        <v>-1.46412675126748</v>
      </c>
      <c r="H152">
        <v>8.0981468942863195</v>
      </c>
      <c r="I152">
        <v>1.36928284365027</v>
      </c>
      <c r="J152">
        <v>1.31921976391315</v>
      </c>
      <c r="K152">
        <v>28679.5718584653</v>
      </c>
      <c r="L152">
        <v>27244.8459877409</v>
      </c>
      <c r="M152">
        <v>41.957817783520497</v>
      </c>
      <c r="N152">
        <v>0.69897978771052904</v>
      </c>
      <c r="O152">
        <v>7.2600214723872396</v>
      </c>
      <c r="P152">
        <v>29.3415909090909</v>
      </c>
      <c r="Q152">
        <v>2.1517081206344001E-2</v>
      </c>
    </row>
    <row r="153" spans="1:17" x14ac:dyDescent="0.3">
      <c r="A153" t="s">
        <v>382</v>
      </c>
      <c r="B153" t="s">
        <v>383</v>
      </c>
      <c r="C153" t="s">
        <v>3130</v>
      </c>
      <c r="D153" t="s">
        <v>92</v>
      </c>
      <c r="E153">
        <v>60352.069610319901</v>
      </c>
      <c r="F153">
        <v>291.35000000000002</v>
      </c>
      <c r="G153">
        <v>47.367563188135797</v>
      </c>
      <c r="H153">
        <v>-6.6666974150545704</v>
      </c>
      <c r="I153">
        <v>8.16571014275309</v>
      </c>
      <c r="J153">
        <v>-5.5872560332802301</v>
      </c>
      <c r="K153">
        <v>322.065693806122</v>
      </c>
      <c r="L153">
        <v>280.53003622356698</v>
      </c>
      <c r="M153">
        <v>20.350842148300501</v>
      </c>
      <c r="N153">
        <v>0.90527970586212103</v>
      </c>
      <c r="O153">
        <v>23.8887935472798</v>
      </c>
      <c r="P153">
        <v>79.790188213514298</v>
      </c>
    </row>
    <row r="154" spans="1:17" x14ac:dyDescent="0.3">
      <c r="A154" t="s">
        <v>384</v>
      </c>
      <c r="B154" t="s">
        <v>385</v>
      </c>
      <c r="C154" t="s">
        <v>3129</v>
      </c>
      <c r="D154" t="s">
        <v>295</v>
      </c>
      <c r="E154">
        <v>59415.318338099998</v>
      </c>
      <c r="F154">
        <v>1795.65</v>
      </c>
      <c r="G154">
        <v>91.906448340770694</v>
      </c>
      <c r="H154">
        <v>-0.88769932750261005</v>
      </c>
      <c r="I154">
        <v>19.4173656150443</v>
      </c>
      <c r="J154">
        <v>-0.50418760585266598</v>
      </c>
      <c r="K154">
        <v>1769.05842607864</v>
      </c>
      <c r="L154">
        <v>1457.09233638623</v>
      </c>
      <c r="M154">
        <v>42.9814701733346</v>
      </c>
      <c r="N154">
        <v>0.78947207791264795</v>
      </c>
      <c r="O154">
        <v>8.3117534040598002</v>
      </c>
      <c r="P154">
        <v>122.592041651171</v>
      </c>
      <c r="Q154">
        <v>3.7620200912265998E-2</v>
      </c>
    </row>
    <row r="155" spans="1:17" x14ac:dyDescent="0.3">
      <c r="A155" t="s">
        <v>386</v>
      </c>
      <c r="B155" t="s">
        <v>387</v>
      </c>
      <c r="C155" t="s">
        <v>3119</v>
      </c>
      <c r="D155" t="s">
        <v>21</v>
      </c>
      <c r="E155">
        <v>59017.79312568</v>
      </c>
      <c r="F155">
        <v>3119.85</v>
      </c>
      <c r="G155">
        <v>20.354307917321599</v>
      </c>
      <c r="H155">
        <v>3.3539723940269699</v>
      </c>
      <c r="I155">
        <v>29.815519588437699</v>
      </c>
      <c r="J155">
        <v>3.8066396638499702</v>
      </c>
      <c r="K155">
        <v>2953.4572424142302</v>
      </c>
      <c r="L155">
        <v>2687.6141527121599</v>
      </c>
      <c r="M155">
        <v>64.828578885249698</v>
      </c>
      <c r="N155">
        <v>1.3921092263272801</v>
      </c>
      <c r="O155">
        <v>2.1779893264099299</v>
      </c>
      <c r="P155">
        <v>50.782949108307903</v>
      </c>
      <c r="Q155">
        <v>-3.6866051722810003E-2</v>
      </c>
    </row>
    <row r="156" spans="1:17" x14ac:dyDescent="0.3">
      <c r="A156" t="s">
        <v>388</v>
      </c>
      <c r="B156" t="s">
        <v>389</v>
      </c>
      <c r="C156" t="s">
        <v>3131</v>
      </c>
      <c r="D156" t="s">
        <v>390</v>
      </c>
      <c r="E156">
        <v>58343.441391</v>
      </c>
      <c r="F156">
        <v>4593</v>
      </c>
      <c r="G156">
        <v>-20.4596265085504</v>
      </c>
      <c r="H156">
        <v>-13.106175582390099</v>
      </c>
      <c r="I156">
        <v>0.485013269709268</v>
      </c>
      <c r="J156">
        <v>-13.7068972738385</v>
      </c>
      <c r="K156">
        <v>5263.6863055815502</v>
      </c>
      <c r="L156">
        <v>4985.3599506398104</v>
      </c>
      <c r="M156">
        <v>23.543558148809598</v>
      </c>
      <c r="N156">
        <v>1.2417219402617901</v>
      </c>
      <c r="O156">
        <v>40.648813411713398</v>
      </c>
      <c r="P156">
        <v>27.547903360177699</v>
      </c>
      <c r="Q156">
        <v>7.4783539798564003E-2</v>
      </c>
    </row>
    <row r="157" spans="1:17" x14ac:dyDescent="0.3">
      <c r="A157" t="s">
        <v>391</v>
      </c>
      <c r="B157" t="s">
        <v>392</v>
      </c>
      <c r="C157" t="s">
        <v>3131</v>
      </c>
      <c r="D157" t="s">
        <v>163</v>
      </c>
      <c r="E157">
        <v>58249.797936750001</v>
      </c>
      <c r="F157">
        <v>13744.1</v>
      </c>
      <c r="G157">
        <v>191.838465074683</v>
      </c>
      <c r="H157">
        <v>14.596118595192801</v>
      </c>
      <c r="I157">
        <v>60.994080599398202</v>
      </c>
      <c r="J157">
        <v>-12.1719293712144</v>
      </c>
      <c r="K157">
        <v>13542.134578711801</v>
      </c>
      <c r="L157">
        <v>10454.5550854391</v>
      </c>
      <c r="M157">
        <v>30.338901120003499</v>
      </c>
      <c r="N157">
        <v>1.58571751985438</v>
      </c>
      <c r="O157">
        <v>20.414941684068001</v>
      </c>
      <c r="P157">
        <v>241.00658735376899</v>
      </c>
      <c r="Q157">
        <v>0.186088525742067</v>
      </c>
    </row>
    <row r="158" spans="1:17" x14ac:dyDescent="0.3">
      <c r="A158" t="s">
        <v>393</v>
      </c>
      <c r="B158" t="s">
        <v>394</v>
      </c>
      <c r="C158" t="s">
        <v>3120</v>
      </c>
      <c r="D158" t="s">
        <v>395</v>
      </c>
      <c r="E158">
        <v>57849.025727879998</v>
      </c>
      <c r="F158">
        <v>4273.2</v>
      </c>
      <c r="G158">
        <v>123.583281011994</v>
      </c>
      <c r="H158">
        <v>8.9826886550994907</v>
      </c>
      <c r="I158">
        <v>24.300644699222801</v>
      </c>
      <c r="J158">
        <v>-7.7527859811947799</v>
      </c>
      <c r="K158">
        <v>3635.7542957742598</v>
      </c>
      <c r="L158">
        <v>2777.5799676121301</v>
      </c>
      <c r="M158">
        <v>51.8874771246902</v>
      </c>
      <c r="N158">
        <v>1.76800039066683</v>
      </c>
      <c r="O158">
        <v>16.769633997940598</v>
      </c>
      <c r="P158">
        <v>169.40705481827001</v>
      </c>
      <c r="Q158">
        <v>0.20482006022423899</v>
      </c>
    </row>
    <row r="159" spans="1:17" x14ac:dyDescent="0.3">
      <c r="A159" t="s">
        <v>396</v>
      </c>
      <c r="B159" t="s">
        <v>397</v>
      </c>
      <c r="C159" t="s">
        <v>3121</v>
      </c>
      <c r="D159" t="s">
        <v>27</v>
      </c>
      <c r="E159">
        <v>57502.348727999997</v>
      </c>
      <c r="F159">
        <v>8.25</v>
      </c>
      <c r="G159">
        <v>-51.386176615654897</v>
      </c>
      <c r="H159">
        <v>-18.934709910223098</v>
      </c>
      <c r="I159">
        <v>-51.951448497854003</v>
      </c>
      <c r="J159">
        <v>-6.2512833435073496</v>
      </c>
      <c r="K159">
        <v>11.561358070554199</v>
      </c>
      <c r="L159">
        <v>13.2938472272207</v>
      </c>
      <c r="M159">
        <v>16.655593332414799</v>
      </c>
      <c r="N159">
        <v>0.59549359515238198</v>
      </c>
      <c r="O159">
        <v>132.48484848484799</v>
      </c>
      <c r="P159">
        <v>2.2304832713754701</v>
      </c>
      <c r="Q159">
        <v>-7.0959063817600003E-3</v>
      </c>
    </row>
    <row r="160" spans="1:17" x14ac:dyDescent="0.3">
      <c r="A160" t="s">
        <v>398</v>
      </c>
      <c r="B160" t="s">
        <v>399</v>
      </c>
      <c r="C160" t="s">
        <v>3126</v>
      </c>
      <c r="D160" t="s">
        <v>400</v>
      </c>
      <c r="E160">
        <v>56933.845626900002</v>
      </c>
      <c r="F160">
        <v>2945.1</v>
      </c>
      <c r="G160">
        <v>-11.994916863606001</v>
      </c>
      <c r="H160">
        <v>1.32305651364423</v>
      </c>
      <c r="I160">
        <v>16.339470171172</v>
      </c>
      <c r="J160">
        <v>0.394367195856411</v>
      </c>
      <c r="K160">
        <v>3002.7909436127102</v>
      </c>
      <c r="L160">
        <v>2833.2745509640999</v>
      </c>
      <c r="M160">
        <v>40.7040444345757</v>
      </c>
      <c r="N160">
        <v>0.62701033138107798</v>
      </c>
      <c r="O160">
        <v>14.597127432005699</v>
      </c>
      <c r="P160">
        <v>34.246512899990798</v>
      </c>
      <c r="Q160">
        <v>-2.2641222138149999E-3</v>
      </c>
    </row>
    <row r="161" spans="1:17" x14ac:dyDescent="0.3">
      <c r="A161" t="s">
        <v>401</v>
      </c>
      <c r="B161" t="s">
        <v>402</v>
      </c>
      <c r="C161" t="s">
        <v>3131</v>
      </c>
      <c r="D161" t="s">
        <v>275</v>
      </c>
      <c r="E161">
        <v>56818.819781849998</v>
      </c>
      <c r="F161">
        <v>5044.55</v>
      </c>
      <c r="G161">
        <v>45.657989213464901</v>
      </c>
      <c r="H161">
        <v>1.1102671764020999</v>
      </c>
      <c r="I161">
        <v>1.7493049941168699</v>
      </c>
      <c r="J161">
        <v>0.95502622093428902</v>
      </c>
      <c r="K161">
        <v>4968.1858683047903</v>
      </c>
      <c r="L161">
        <v>4448.27719205023</v>
      </c>
      <c r="M161">
        <v>42.673644691442497</v>
      </c>
      <c r="N161">
        <v>0.39539517339930702</v>
      </c>
      <c r="O161">
        <v>15.7675114727775</v>
      </c>
      <c r="P161">
        <v>101.76182381761799</v>
      </c>
      <c r="Q161">
        <v>0.149591643144418</v>
      </c>
    </row>
    <row r="162" spans="1:17" x14ac:dyDescent="0.3">
      <c r="A162" t="s">
        <v>403</v>
      </c>
      <c r="B162" t="s">
        <v>404</v>
      </c>
      <c r="C162" t="s">
        <v>3120</v>
      </c>
      <c r="D162" t="s">
        <v>405</v>
      </c>
      <c r="E162">
        <v>56643.083737879999</v>
      </c>
      <c r="F162">
        <v>946.3</v>
      </c>
      <c r="G162">
        <v>283.96956193841203</v>
      </c>
      <c r="H162">
        <v>21.9806834117915</v>
      </c>
      <c r="I162">
        <v>54.543908050035299</v>
      </c>
      <c r="J162">
        <v>4.8485156168364503</v>
      </c>
      <c r="K162">
        <v>779.59399441244898</v>
      </c>
      <c r="L162">
        <v>593.97448765234401</v>
      </c>
      <c r="M162">
        <v>61.380428841136798</v>
      </c>
      <c r="N162">
        <v>2.7601452347829101</v>
      </c>
      <c r="O162">
        <v>12.4379160942618</v>
      </c>
      <c r="P162">
        <v>319.62197217449102</v>
      </c>
      <c r="Q162">
        <v>0.14965955598925801</v>
      </c>
    </row>
    <row r="163" spans="1:17" x14ac:dyDescent="0.3">
      <c r="A163" t="s">
        <v>406</v>
      </c>
      <c r="B163" t="s">
        <v>407</v>
      </c>
      <c r="C163" t="s">
        <v>3119</v>
      </c>
      <c r="D163" t="s">
        <v>268</v>
      </c>
      <c r="E163">
        <v>56271.132378164999</v>
      </c>
      <c r="F163">
        <v>5316.55</v>
      </c>
      <c r="G163">
        <v>-0.60955803744630899</v>
      </c>
      <c r="H163">
        <v>-6.7809052207694606E-2</v>
      </c>
      <c r="I163">
        <v>-7.31343859863565</v>
      </c>
      <c r="J163">
        <v>-0.83723794359743398</v>
      </c>
      <c r="K163">
        <v>5310.0773065461299</v>
      </c>
      <c r="L163">
        <v>5088.2489135588803</v>
      </c>
      <c r="M163">
        <v>54.982603253902703</v>
      </c>
      <c r="N163">
        <v>1.13015955863219</v>
      </c>
      <c r="O163">
        <v>12.8551410219033</v>
      </c>
      <c r="P163">
        <v>29.3249817562636</v>
      </c>
      <c r="Q163">
        <v>-1.1955549580652E-2</v>
      </c>
    </row>
    <row r="164" spans="1:17" x14ac:dyDescent="0.3">
      <c r="A164" t="s">
        <v>408</v>
      </c>
      <c r="B164" t="s">
        <v>409</v>
      </c>
      <c r="C164" t="s">
        <v>3133</v>
      </c>
      <c r="D164" t="s">
        <v>138</v>
      </c>
      <c r="E164">
        <v>55979.334358779997</v>
      </c>
      <c r="F164">
        <v>1565.9</v>
      </c>
      <c r="G164">
        <v>47.086431445994201</v>
      </c>
      <c r="H164">
        <v>-9.7765548330743499</v>
      </c>
      <c r="I164">
        <v>-10.337400562995301</v>
      </c>
      <c r="J164">
        <v>-2.1910021366383599</v>
      </c>
      <c r="K164">
        <v>1712.8839668470901</v>
      </c>
      <c r="L164">
        <v>1566.6241620631399</v>
      </c>
      <c r="M164">
        <v>31.7132038185886</v>
      </c>
      <c r="N164">
        <v>0.82798001306403302</v>
      </c>
      <c r="O164">
        <v>32.0965578900312</v>
      </c>
      <c r="P164">
        <v>81.233181910245605</v>
      </c>
      <c r="Q164">
        <v>0.15848726498163501</v>
      </c>
    </row>
    <row r="165" spans="1:17" x14ac:dyDescent="0.3">
      <c r="A165" t="s">
        <v>410</v>
      </c>
      <c r="B165" t="s">
        <v>411</v>
      </c>
      <c r="C165" t="s">
        <v>3134</v>
      </c>
      <c r="D165" t="s">
        <v>412</v>
      </c>
      <c r="E165">
        <v>55052.883547919897</v>
      </c>
      <c r="F165">
        <v>850.8</v>
      </c>
      <c r="G165">
        <v>2.8380979035161702</v>
      </c>
      <c r="H165">
        <v>-8.3933007090294591</v>
      </c>
      <c r="I165">
        <v>17.1008111794055</v>
      </c>
      <c r="J165">
        <v>-6.2659577397948203</v>
      </c>
      <c r="K165">
        <v>937.20295189157798</v>
      </c>
      <c r="L165">
        <v>844.24799219698104</v>
      </c>
      <c r="M165">
        <v>27.654326463647099</v>
      </c>
      <c r="N165">
        <v>0.668345129342099</v>
      </c>
      <c r="O165">
        <v>39.515749882463503</v>
      </c>
      <c r="P165">
        <v>48.585399930143097</v>
      </c>
      <c r="Q165">
        <v>0.14893710611647201</v>
      </c>
    </row>
    <row r="166" spans="1:17" x14ac:dyDescent="0.3">
      <c r="A166" t="s">
        <v>413</v>
      </c>
      <c r="B166" t="s">
        <v>414</v>
      </c>
      <c r="C166" t="s">
        <v>3120</v>
      </c>
      <c r="D166" t="s">
        <v>405</v>
      </c>
      <c r="E166">
        <v>54981.198384752002</v>
      </c>
      <c r="F166">
        <v>211.04</v>
      </c>
      <c r="G166">
        <v>-4.4220645655443702</v>
      </c>
      <c r="H166">
        <v>-3.65650216250889</v>
      </c>
      <c r="I166">
        <v>-11.922386550271201</v>
      </c>
      <c r="J166">
        <v>-5.8055562908169804</v>
      </c>
      <c r="K166">
        <v>223.34906691474899</v>
      </c>
      <c r="L166">
        <v>210.94357900454199</v>
      </c>
      <c r="M166">
        <v>32.472257830474597</v>
      </c>
      <c r="N166">
        <v>0.54199824364819504</v>
      </c>
      <c r="O166">
        <v>16.992039423805899</v>
      </c>
      <c r="P166">
        <v>36.154838709677399</v>
      </c>
      <c r="Q166">
        <v>0.10308513995282199</v>
      </c>
    </row>
    <row r="167" spans="1:17" x14ac:dyDescent="0.3">
      <c r="A167" t="s">
        <v>415</v>
      </c>
      <c r="B167" t="s">
        <v>416</v>
      </c>
      <c r="C167" t="s">
        <v>3127</v>
      </c>
      <c r="D167" t="s">
        <v>117</v>
      </c>
      <c r="E167">
        <v>54260.2221762599</v>
      </c>
      <c r="F167">
        <v>658.95</v>
      </c>
      <c r="G167">
        <v>18.7509911445533</v>
      </c>
      <c r="H167">
        <v>-8.87907222485196</v>
      </c>
      <c r="I167">
        <v>-18.334651344419999</v>
      </c>
      <c r="J167">
        <v>-11.538130200891</v>
      </c>
      <c r="K167">
        <v>743.88701600892603</v>
      </c>
      <c r="L167">
        <v>689.14827608688495</v>
      </c>
      <c r="M167">
        <v>17.6441842224833</v>
      </c>
      <c r="N167">
        <v>0.82151471729794601</v>
      </c>
      <c r="O167">
        <v>28.689581910615299</v>
      </c>
      <c r="P167">
        <v>54.266651059346799</v>
      </c>
      <c r="Q167">
        <v>0.143308877676493</v>
      </c>
    </row>
    <row r="168" spans="1:17" x14ac:dyDescent="0.3">
      <c r="A168" t="s">
        <v>417</v>
      </c>
      <c r="B168" t="s">
        <v>418</v>
      </c>
      <c r="C168" t="s">
        <v>3120</v>
      </c>
      <c r="D168" t="s">
        <v>54</v>
      </c>
      <c r="E168">
        <v>54039.318497499997</v>
      </c>
      <c r="F168">
        <v>4904.2</v>
      </c>
      <c r="G168">
        <v>27.486633880094899</v>
      </c>
      <c r="H168">
        <v>4.1354323771358104</v>
      </c>
      <c r="I168">
        <v>-2.60341176040885</v>
      </c>
      <c r="J168">
        <v>-0.25185353069122701</v>
      </c>
      <c r="K168">
        <v>4893.6060031423904</v>
      </c>
      <c r="L168">
        <v>4354.0785280530799</v>
      </c>
      <c r="M168">
        <v>38.847594399817602</v>
      </c>
      <c r="N168">
        <v>0.55585344799401804</v>
      </c>
      <c r="O168">
        <v>12.8797765180865</v>
      </c>
      <c r="P168">
        <v>66.656471947531102</v>
      </c>
      <c r="Q168">
        <v>8.7878138091905006E-2</v>
      </c>
    </row>
    <row r="169" spans="1:17" x14ac:dyDescent="0.3">
      <c r="A169" t="s">
        <v>419</v>
      </c>
      <c r="B169" t="s">
        <v>420</v>
      </c>
      <c r="C169" t="s">
        <v>3120</v>
      </c>
      <c r="D169" t="s">
        <v>146</v>
      </c>
      <c r="E169">
        <v>53868.180237651999</v>
      </c>
      <c r="F169">
        <v>200.42</v>
      </c>
      <c r="G169">
        <v>207.30469096425301</v>
      </c>
      <c r="H169">
        <v>-8.6570708267396395</v>
      </c>
      <c r="I169">
        <v>10.0900196970452</v>
      </c>
      <c r="J169">
        <v>-8.0977125490118809</v>
      </c>
      <c r="K169">
        <v>226.240082497402</v>
      </c>
      <c r="L169">
        <v>186.719698417774</v>
      </c>
      <c r="M169">
        <v>23.2853062380278</v>
      </c>
      <c r="N169">
        <v>0.54021120819113799</v>
      </c>
      <c r="O169">
        <v>54.675182117553099</v>
      </c>
      <c r="P169">
        <v>328.24786324786299</v>
      </c>
    </row>
    <row r="170" spans="1:17" x14ac:dyDescent="0.3">
      <c r="A170" t="s">
        <v>421</v>
      </c>
      <c r="B170" t="s">
        <v>422</v>
      </c>
      <c r="C170" t="s">
        <v>3126</v>
      </c>
      <c r="D170" t="s">
        <v>185</v>
      </c>
      <c r="E170">
        <v>53770.444084249997</v>
      </c>
      <c r="F170">
        <v>936.5</v>
      </c>
      <c r="G170">
        <v>35.239534732269398</v>
      </c>
      <c r="H170">
        <v>-11.881780233953799</v>
      </c>
      <c r="I170">
        <v>19.618253944526298</v>
      </c>
      <c r="J170">
        <v>-5.40613339557712</v>
      </c>
      <c r="K170">
        <v>1034.3558414373899</v>
      </c>
      <c r="L170">
        <v>907.56730188090103</v>
      </c>
      <c r="M170">
        <v>28.9254827109852</v>
      </c>
      <c r="N170">
        <v>0.86650366323272798</v>
      </c>
      <c r="O170">
        <v>34.009610250934301</v>
      </c>
      <c r="P170">
        <v>70.707254830477495</v>
      </c>
      <c r="Q170">
        <v>0.100500418111891</v>
      </c>
    </row>
    <row r="171" spans="1:17" x14ac:dyDescent="0.3">
      <c r="A171" t="s">
        <v>423</v>
      </c>
      <c r="B171" t="s">
        <v>424</v>
      </c>
      <c r="C171" t="s">
        <v>3126</v>
      </c>
      <c r="D171" t="s">
        <v>400</v>
      </c>
      <c r="E171">
        <v>53223.778758485001</v>
      </c>
      <c r="F171">
        <v>125493.95</v>
      </c>
      <c r="G171">
        <v>-11.5726489447579</v>
      </c>
      <c r="H171">
        <v>-1.44032938944053</v>
      </c>
      <c r="I171">
        <v>-12.131643618779799</v>
      </c>
      <c r="J171">
        <v>-1.2785319850236001</v>
      </c>
      <c r="K171">
        <v>133489.45097532801</v>
      </c>
      <c r="L171">
        <v>130030.052046432</v>
      </c>
      <c r="M171">
        <v>13.5343517363583</v>
      </c>
      <c r="N171">
        <v>0.63777778460693701</v>
      </c>
      <c r="O171">
        <v>20.679124372131</v>
      </c>
      <c r="P171">
        <v>17.275242376624899</v>
      </c>
      <c r="Q171">
        <v>5.0951075600034999E-2</v>
      </c>
    </row>
    <row r="172" spans="1:17" x14ac:dyDescent="0.3">
      <c r="A172" t="s">
        <v>425</v>
      </c>
      <c r="B172" t="s">
        <v>426</v>
      </c>
      <c r="C172" t="s">
        <v>3122</v>
      </c>
      <c r="D172" t="s">
        <v>197</v>
      </c>
      <c r="E172">
        <v>52915.868790400003</v>
      </c>
      <c r="F172">
        <v>16301.5</v>
      </c>
      <c r="G172">
        <v>-30.304581160222298</v>
      </c>
      <c r="H172">
        <v>3.1729480899670102</v>
      </c>
      <c r="I172">
        <v>-6.8846927205772204</v>
      </c>
      <c r="J172">
        <v>0.62941552993927297</v>
      </c>
      <c r="K172">
        <v>16567.090388532499</v>
      </c>
      <c r="L172">
        <v>16488.474595907901</v>
      </c>
      <c r="M172">
        <v>44.942896117661697</v>
      </c>
      <c r="N172">
        <v>1.3095767683777</v>
      </c>
      <c r="O172">
        <v>18.0872925804373</v>
      </c>
      <c r="P172">
        <v>6.2305316251124196</v>
      </c>
      <c r="Q172">
        <v>-3.6916611290707002E-2</v>
      </c>
    </row>
    <row r="173" spans="1:17" x14ac:dyDescent="0.3">
      <c r="A173" t="s">
        <v>427</v>
      </c>
      <c r="B173" t="s">
        <v>428</v>
      </c>
      <c r="C173" t="s">
        <v>3122</v>
      </c>
      <c r="D173" t="s">
        <v>240</v>
      </c>
      <c r="E173">
        <v>52635.13301143</v>
      </c>
      <c r="F173">
        <v>1990.7</v>
      </c>
      <c r="G173">
        <v>-4.5285871221565097</v>
      </c>
      <c r="H173">
        <v>-1.5425818825192801</v>
      </c>
      <c r="I173">
        <v>-2.2277404736272901</v>
      </c>
      <c r="J173">
        <v>-4.6788560093910903</v>
      </c>
      <c r="K173">
        <v>2051.74800182228</v>
      </c>
      <c r="L173">
        <v>1933.06573287228</v>
      </c>
      <c r="M173">
        <v>38.633540465164003</v>
      </c>
      <c r="N173">
        <v>0.62099308964210798</v>
      </c>
      <c r="O173">
        <v>10.760034158838501</v>
      </c>
      <c r="P173">
        <v>28.681318681318601</v>
      </c>
      <c r="Q173">
        <v>-1.1989045272079E-2</v>
      </c>
    </row>
    <row r="174" spans="1:17" x14ac:dyDescent="0.3">
      <c r="A174" t="s">
        <v>429</v>
      </c>
      <c r="B174" t="s">
        <v>430</v>
      </c>
      <c r="C174" t="s">
        <v>3127</v>
      </c>
      <c r="D174" t="s">
        <v>117</v>
      </c>
      <c r="E174">
        <v>52584.791126115</v>
      </c>
      <c r="F174">
        <v>974.85</v>
      </c>
      <c r="G174">
        <v>61.339265415236</v>
      </c>
      <c r="H174">
        <v>20.397879685006799</v>
      </c>
      <c r="I174">
        <v>26.416500755323302</v>
      </c>
      <c r="J174">
        <v>0.10147263066717201</v>
      </c>
      <c r="K174">
        <v>882.41516334096298</v>
      </c>
      <c r="L174">
        <v>730.33917169922302</v>
      </c>
      <c r="M174">
        <v>70.671250758194205</v>
      </c>
      <c r="N174">
        <v>0.98636082864178198</v>
      </c>
      <c r="O174">
        <v>6.6830794481202096</v>
      </c>
      <c r="P174">
        <v>98.140243902438996</v>
      </c>
    </row>
    <row r="175" spans="1:17" x14ac:dyDescent="0.3">
      <c r="A175" t="s">
        <v>431</v>
      </c>
      <c r="B175" t="s">
        <v>432</v>
      </c>
      <c r="C175" t="s">
        <v>3120</v>
      </c>
      <c r="D175" t="s">
        <v>34</v>
      </c>
      <c r="E175">
        <v>52056.241898303997</v>
      </c>
      <c r="F175">
        <v>43.54</v>
      </c>
      <c r="G175">
        <v>-4.9384325788697803</v>
      </c>
      <c r="H175">
        <v>-3.9395007118839702</v>
      </c>
      <c r="I175">
        <v>-29.935282741934198</v>
      </c>
      <c r="J175">
        <v>-1.3391184283792601</v>
      </c>
      <c r="K175">
        <v>48.281488509820797</v>
      </c>
      <c r="L175">
        <v>49.073028789097698</v>
      </c>
      <c r="M175">
        <v>29.1670034180651</v>
      </c>
      <c r="N175">
        <v>0.86899164115996197</v>
      </c>
      <c r="O175">
        <v>62.264584290307702</v>
      </c>
      <c r="P175">
        <v>25.294964028776899</v>
      </c>
      <c r="Q175">
        <v>0.10383300841910401</v>
      </c>
    </row>
    <row r="176" spans="1:17" x14ac:dyDescent="0.3">
      <c r="A176" t="s">
        <v>433</v>
      </c>
      <c r="B176" t="s">
        <v>434</v>
      </c>
      <c r="C176" t="s">
        <v>3118</v>
      </c>
      <c r="D176" t="s">
        <v>435</v>
      </c>
      <c r="E176">
        <v>51757.503036440001</v>
      </c>
      <c r="F176">
        <v>345.05</v>
      </c>
      <c r="G176">
        <v>30.183590464026299</v>
      </c>
      <c r="H176">
        <v>11.5609988793595</v>
      </c>
      <c r="I176">
        <v>7.5646031834819798</v>
      </c>
      <c r="J176">
        <v>-0.43180156735424802</v>
      </c>
      <c r="K176">
        <v>348.01077156170601</v>
      </c>
      <c r="L176">
        <v>314.75055542159703</v>
      </c>
      <c r="M176">
        <v>38.984040536231099</v>
      </c>
      <c r="N176">
        <v>0.59081680721621999</v>
      </c>
      <c r="O176">
        <v>11.3461817127952</v>
      </c>
      <c r="P176">
        <v>79.994783515910299</v>
      </c>
      <c r="Q176">
        <v>4.3276349461532998E-2</v>
      </c>
    </row>
    <row r="177" spans="1:17" x14ac:dyDescent="0.3">
      <c r="A177" t="s">
        <v>436</v>
      </c>
      <c r="B177" t="s">
        <v>437</v>
      </c>
      <c r="C177" t="s">
        <v>3132</v>
      </c>
      <c r="D177" t="s">
        <v>438</v>
      </c>
      <c r="E177">
        <v>51262.649775854901</v>
      </c>
      <c r="F177">
        <v>179.35</v>
      </c>
      <c r="G177">
        <v>1.97326342020485</v>
      </c>
      <c r="H177">
        <v>-5.1465477664276902</v>
      </c>
      <c r="I177">
        <v>-5.42256523687964</v>
      </c>
      <c r="J177">
        <v>-2.9153447361815301</v>
      </c>
      <c r="K177">
        <v>194.01484508013601</v>
      </c>
      <c r="L177">
        <v>181.28142936858299</v>
      </c>
      <c r="M177">
        <v>20.148207021978902</v>
      </c>
      <c r="N177">
        <v>0.49576389789884201</v>
      </c>
      <c r="O177">
        <v>28.1293560078059</v>
      </c>
      <c r="P177">
        <v>31.391941391941302</v>
      </c>
      <c r="Q177">
        <v>-8.1045572819769998E-2</v>
      </c>
    </row>
    <row r="178" spans="1:17" x14ac:dyDescent="0.3">
      <c r="A178" t="s">
        <v>439</v>
      </c>
      <c r="B178" t="s">
        <v>440</v>
      </c>
      <c r="C178" t="s">
        <v>3121</v>
      </c>
      <c r="D178" t="s">
        <v>27</v>
      </c>
      <c r="E178">
        <v>50702.925000000003</v>
      </c>
      <c r="F178">
        <v>1779.05</v>
      </c>
      <c r="G178">
        <v>-16.580978065454499</v>
      </c>
      <c r="H178">
        <v>-3.28892377950655</v>
      </c>
      <c r="I178">
        <v>-7.2889044421504803</v>
      </c>
      <c r="J178">
        <v>-4.8700219384451104</v>
      </c>
      <c r="K178">
        <v>1948.57012455881</v>
      </c>
      <c r="L178">
        <v>1861.43808164538</v>
      </c>
      <c r="M178">
        <v>21.711997490847001</v>
      </c>
      <c r="N178">
        <v>0.77716397059797104</v>
      </c>
      <c r="O178">
        <v>22.2562603636772</v>
      </c>
      <c r="P178">
        <v>15.2682389529609</v>
      </c>
      <c r="Q178">
        <v>2.1326593373989001E-2</v>
      </c>
    </row>
    <row r="179" spans="1:17" x14ac:dyDescent="0.3">
      <c r="A179" t="s">
        <v>441</v>
      </c>
      <c r="B179" t="s">
        <v>442</v>
      </c>
      <c r="C179" t="s">
        <v>3119</v>
      </c>
      <c r="D179" t="s">
        <v>21</v>
      </c>
      <c r="E179">
        <v>50428.33897882</v>
      </c>
      <c r="F179">
        <v>7557.8</v>
      </c>
      <c r="G179">
        <v>27.028935854462699</v>
      </c>
      <c r="H179">
        <v>3.6087234194678501</v>
      </c>
      <c r="I179">
        <v>35.621418153478501</v>
      </c>
      <c r="J179">
        <v>-6.2684781927632702</v>
      </c>
      <c r="K179">
        <v>6807.9912499382999</v>
      </c>
      <c r="L179">
        <v>6039.7225743359504</v>
      </c>
      <c r="M179">
        <v>64.736173570010905</v>
      </c>
      <c r="N179">
        <v>1.53421097199315</v>
      </c>
      <c r="O179">
        <v>1.2027309534520401</v>
      </c>
      <c r="P179">
        <v>76.285497696658695</v>
      </c>
      <c r="Q179">
        <v>4.3267086952933E-2</v>
      </c>
    </row>
    <row r="180" spans="1:17" x14ac:dyDescent="0.3">
      <c r="A180" t="s">
        <v>443</v>
      </c>
      <c r="B180" t="s">
        <v>444</v>
      </c>
      <c r="C180" t="s">
        <v>3130</v>
      </c>
      <c r="D180" t="s">
        <v>445</v>
      </c>
      <c r="E180">
        <v>49956.04359252</v>
      </c>
      <c r="F180">
        <v>819.9</v>
      </c>
      <c r="G180">
        <v>-9.7170825003768506</v>
      </c>
      <c r="H180">
        <v>0.58235154069268003</v>
      </c>
      <c r="I180">
        <v>-22.7876925884676</v>
      </c>
      <c r="J180">
        <v>-2.4419074000907899</v>
      </c>
      <c r="K180">
        <v>920.11111022270597</v>
      </c>
      <c r="L180">
        <v>933.742956512163</v>
      </c>
      <c r="M180">
        <v>18.900103377281301</v>
      </c>
      <c r="N180">
        <v>0.627758139042768</v>
      </c>
      <c r="O180">
        <v>43.919990242712501</v>
      </c>
      <c r="P180">
        <v>21.972627194287401</v>
      </c>
      <c r="Q180">
        <v>7.0579642088220004E-3</v>
      </c>
    </row>
    <row r="181" spans="1:17" x14ac:dyDescent="0.3">
      <c r="A181" t="s">
        <v>446</v>
      </c>
      <c r="B181" t="s">
        <v>447</v>
      </c>
      <c r="C181" t="s">
        <v>3127</v>
      </c>
      <c r="D181" t="s">
        <v>117</v>
      </c>
      <c r="E181">
        <v>48793.895238956997</v>
      </c>
      <c r="F181">
        <v>118.13</v>
      </c>
      <c r="G181">
        <v>14.999012100026601</v>
      </c>
      <c r="H181">
        <v>1.88356660589228</v>
      </c>
      <c r="I181">
        <v>-31.653624195719399</v>
      </c>
      <c r="J181">
        <v>-4.4494288031617399</v>
      </c>
      <c r="K181">
        <v>133.227832330018</v>
      </c>
      <c r="L181">
        <v>132.883290110102</v>
      </c>
      <c r="M181">
        <v>19.267277956246101</v>
      </c>
      <c r="N181">
        <v>0.82100860811765297</v>
      </c>
      <c r="O181">
        <v>48.438161347667801</v>
      </c>
      <c r="P181">
        <v>44.413202933985303</v>
      </c>
      <c r="Q181">
        <v>-1.5665245870722998E-2</v>
      </c>
    </row>
    <row r="182" spans="1:17" x14ac:dyDescent="0.3">
      <c r="A182" t="s">
        <v>448</v>
      </c>
      <c r="B182" t="s">
        <v>449</v>
      </c>
      <c r="C182" t="s">
        <v>3120</v>
      </c>
      <c r="D182" t="s">
        <v>24</v>
      </c>
      <c r="E182">
        <v>48711.722457502001</v>
      </c>
      <c r="F182">
        <v>66.58</v>
      </c>
      <c r="G182">
        <v>-49.713026406095103</v>
      </c>
      <c r="H182">
        <v>-0.88294249493675603</v>
      </c>
      <c r="I182">
        <v>-29.458813187288801</v>
      </c>
      <c r="J182">
        <v>-3.7496535830295699</v>
      </c>
      <c r="K182">
        <v>73.004770355218795</v>
      </c>
      <c r="L182">
        <v>76.724279505001803</v>
      </c>
      <c r="M182">
        <v>13.4801770461853</v>
      </c>
      <c r="N182">
        <v>1.0521121741605</v>
      </c>
      <c r="O182">
        <v>38.855512165815497</v>
      </c>
      <c r="P182">
        <v>1.1854103343465101</v>
      </c>
      <c r="Q182">
        <v>1.8987372102809999E-2</v>
      </c>
    </row>
    <row r="183" spans="1:17" x14ac:dyDescent="0.3">
      <c r="A183" t="s">
        <v>450</v>
      </c>
      <c r="B183" t="s">
        <v>451</v>
      </c>
      <c r="C183" t="s">
        <v>3120</v>
      </c>
      <c r="D183" t="s">
        <v>54</v>
      </c>
      <c r="E183">
        <v>48482.348994450003</v>
      </c>
      <c r="F183">
        <v>652.04999999999995</v>
      </c>
      <c r="G183">
        <v>-32.969206032894299</v>
      </c>
      <c r="H183">
        <v>-6.9886657567862303</v>
      </c>
      <c r="I183">
        <v>-2.2619830890490502</v>
      </c>
      <c r="J183">
        <v>-5.9838331814995502</v>
      </c>
      <c r="K183">
        <v>689.42558041990503</v>
      </c>
      <c r="L183">
        <v>669.40115017995095</v>
      </c>
      <c r="M183">
        <v>27.6618337726396</v>
      </c>
      <c r="N183">
        <v>0.54796919930837096</v>
      </c>
      <c r="O183">
        <v>24.745034889962401</v>
      </c>
      <c r="P183">
        <v>17.762326169405799</v>
      </c>
      <c r="Q183">
        <v>-1.9279151515279001E-2</v>
      </c>
    </row>
    <row r="184" spans="1:17" x14ac:dyDescent="0.3">
      <c r="A184" t="s">
        <v>452</v>
      </c>
      <c r="B184" t="s">
        <v>453</v>
      </c>
      <c r="C184" t="s">
        <v>3134</v>
      </c>
      <c r="D184" t="s">
        <v>454</v>
      </c>
      <c r="E184">
        <v>48197.786</v>
      </c>
      <c r="F184">
        <v>4387.6000000000004</v>
      </c>
      <c r="G184">
        <v>36.360975889107202</v>
      </c>
      <c r="H184">
        <v>14.5157057406898</v>
      </c>
      <c r="I184">
        <v>8.6999508820909099</v>
      </c>
      <c r="J184">
        <v>4.3311295988184799</v>
      </c>
      <c r="K184">
        <v>4110.9970122020104</v>
      </c>
      <c r="L184">
        <v>3572.4864037841598</v>
      </c>
      <c r="M184">
        <v>40.353825601840597</v>
      </c>
      <c r="N184">
        <v>1.1683400129463699</v>
      </c>
      <c r="O184">
        <v>11.2441881666514</v>
      </c>
      <c r="P184">
        <v>77.205169628432898</v>
      </c>
      <c r="Q184">
        <v>9.4535238833310997E-2</v>
      </c>
    </row>
    <row r="185" spans="1:17" x14ac:dyDescent="0.3">
      <c r="A185" t="s">
        <v>455</v>
      </c>
      <c r="B185" t="s">
        <v>456</v>
      </c>
      <c r="C185" t="s">
        <v>3131</v>
      </c>
      <c r="D185" t="s">
        <v>457</v>
      </c>
      <c r="E185">
        <v>48168.852118834999</v>
      </c>
      <c r="F185">
        <v>1793.15</v>
      </c>
      <c r="G185">
        <v>-28.390327636018601</v>
      </c>
      <c r="H185">
        <v>-2.15550161061637</v>
      </c>
      <c r="I185">
        <v>-17.690475523961101</v>
      </c>
      <c r="J185">
        <v>-3.78444713069752</v>
      </c>
      <c r="K185">
        <v>1945.9383365766701</v>
      </c>
      <c r="L185">
        <v>2002.7572238442201</v>
      </c>
      <c r="M185">
        <v>16.886907835772298</v>
      </c>
      <c r="N185">
        <v>0.83585637683793701</v>
      </c>
      <c r="O185">
        <v>36.854139363689598</v>
      </c>
      <c r="P185">
        <v>3.0545977011494099</v>
      </c>
      <c r="Q185">
        <v>-1.3890413923469E-2</v>
      </c>
    </row>
    <row r="186" spans="1:17" x14ac:dyDescent="0.3">
      <c r="A186" t="s">
        <v>458</v>
      </c>
      <c r="B186" t="s">
        <v>459</v>
      </c>
      <c r="C186" t="s">
        <v>611</v>
      </c>
      <c r="D186" t="s">
        <v>460</v>
      </c>
      <c r="E186">
        <v>48123.668219849998</v>
      </c>
      <c r="F186">
        <v>43145.25</v>
      </c>
      <c r="G186">
        <v>-11.4950315810646</v>
      </c>
      <c r="H186">
        <v>8.1096041986070695</v>
      </c>
      <c r="I186">
        <v>10.5705214894365</v>
      </c>
      <c r="J186">
        <v>-2.4838822331673098</v>
      </c>
      <c r="K186">
        <v>42762.527423239699</v>
      </c>
      <c r="L186">
        <v>39938.6890519546</v>
      </c>
      <c r="M186">
        <v>36.978219198712701</v>
      </c>
      <c r="N186">
        <v>1.2938746098145699</v>
      </c>
      <c r="O186">
        <v>8.4949096366343895</v>
      </c>
      <c r="P186">
        <v>30.4662375775059</v>
      </c>
      <c r="Q186">
        <v>-2.1506022239239E-2</v>
      </c>
    </row>
    <row r="187" spans="1:17" x14ac:dyDescent="0.3">
      <c r="A187" t="s">
        <v>461</v>
      </c>
      <c r="B187" t="s">
        <v>462</v>
      </c>
      <c r="C187" t="s">
        <v>3124</v>
      </c>
      <c r="D187" t="s">
        <v>51</v>
      </c>
      <c r="E187">
        <v>47574.10122004</v>
      </c>
      <c r="F187">
        <v>1685.9</v>
      </c>
      <c r="G187">
        <v>95.129496859766306</v>
      </c>
      <c r="H187">
        <v>3.57896532909351</v>
      </c>
      <c r="I187">
        <v>53.724502041859097</v>
      </c>
      <c r="J187">
        <v>-4.6548907952423502</v>
      </c>
      <c r="K187">
        <v>1659.8347255414801</v>
      </c>
      <c r="L187">
        <v>1312.02015173105</v>
      </c>
      <c r="M187">
        <v>36.2200983679855</v>
      </c>
      <c r="N187">
        <v>0.586909521342589</v>
      </c>
      <c r="O187">
        <v>8.6037131502461506</v>
      </c>
      <c r="P187">
        <v>133.47181830771299</v>
      </c>
      <c r="Q187">
        <v>0.16640370095245199</v>
      </c>
    </row>
    <row r="188" spans="1:17" x14ac:dyDescent="0.3">
      <c r="A188" t="s">
        <v>463</v>
      </c>
      <c r="B188" t="s">
        <v>464</v>
      </c>
      <c r="C188" t="s">
        <v>3120</v>
      </c>
      <c r="D188" t="s">
        <v>465</v>
      </c>
      <c r="E188">
        <v>47442.948931890001</v>
      </c>
      <c r="F188">
        <v>745.1</v>
      </c>
      <c r="G188">
        <v>-46.063924387050697</v>
      </c>
      <c r="H188">
        <v>8.6585392674342501</v>
      </c>
      <c r="I188">
        <v>85.452468843840904</v>
      </c>
      <c r="J188">
        <v>-3.7104706331099502</v>
      </c>
      <c r="K188">
        <v>650.65587437436795</v>
      </c>
      <c r="L188">
        <v>570.82496209290605</v>
      </c>
      <c r="M188">
        <v>59.031542550998601</v>
      </c>
      <c r="N188">
        <v>1.2046980931345499</v>
      </c>
      <c r="O188">
        <v>33.136491746074299</v>
      </c>
      <c r="P188">
        <v>140.35483870967701</v>
      </c>
      <c r="Q188">
        <v>-4.5160193163530003E-2</v>
      </c>
    </row>
    <row r="189" spans="1:17" x14ac:dyDescent="0.3">
      <c r="A189" t="s">
        <v>466</v>
      </c>
      <c r="B189" t="s">
        <v>467</v>
      </c>
      <c r="C189" t="s">
        <v>3134</v>
      </c>
      <c r="D189" t="s">
        <v>412</v>
      </c>
      <c r="E189">
        <v>47203.093892534998</v>
      </c>
      <c r="F189">
        <v>1602.65</v>
      </c>
      <c r="G189">
        <v>17.595730632856501</v>
      </c>
      <c r="H189">
        <v>0.18953124466951601</v>
      </c>
      <c r="I189">
        <v>36.445717161282602</v>
      </c>
      <c r="J189">
        <v>-1.7470942251693</v>
      </c>
      <c r="K189">
        <v>1639.76437721701</v>
      </c>
      <c r="L189">
        <v>1448.3691607927201</v>
      </c>
      <c r="M189">
        <v>45.9982780592441</v>
      </c>
      <c r="N189">
        <v>0.56732563471658903</v>
      </c>
      <c r="O189">
        <v>11.627616759741599</v>
      </c>
      <c r="P189">
        <v>57.269025072371299</v>
      </c>
      <c r="Q189">
        <v>0.106571470105703</v>
      </c>
    </row>
    <row r="190" spans="1:17" x14ac:dyDescent="0.3">
      <c r="A190" t="s">
        <v>468</v>
      </c>
      <c r="B190" t="s">
        <v>469</v>
      </c>
      <c r="C190" t="s">
        <v>3120</v>
      </c>
      <c r="D190" t="s">
        <v>24</v>
      </c>
      <c r="E190">
        <v>46285.746958527998</v>
      </c>
      <c r="F190">
        <v>188.72</v>
      </c>
      <c r="G190">
        <v>4.8752627913109299</v>
      </c>
      <c r="H190">
        <v>7.7511333776409499</v>
      </c>
      <c r="I190">
        <v>13.501600282633699</v>
      </c>
      <c r="J190">
        <v>-1.7377826388178099</v>
      </c>
      <c r="K190">
        <v>190.770851042836</v>
      </c>
      <c r="L190">
        <v>175.03258459189499</v>
      </c>
      <c r="M190">
        <v>41.005123502237801</v>
      </c>
      <c r="N190">
        <v>0.819343242161783</v>
      </c>
      <c r="O190">
        <v>9.4690546841882099</v>
      </c>
      <c r="P190">
        <v>37.500910746812302</v>
      </c>
      <c r="Q190">
        <v>8.8234886504890003E-2</v>
      </c>
    </row>
    <row r="191" spans="1:17" x14ac:dyDescent="0.3">
      <c r="A191" t="s">
        <v>470</v>
      </c>
      <c r="B191" t="s">
        <v>471</v>
      </c>
      <c r="C191" t="s">
        <v>3120</v>
      </c>
      <c r="D191" t="s">
        <v>34</v>
      </c>
      <c r="E191">
        <v>45887.445837551997</v>
      </c>
      <c r="F191">
        <v>52.86</v>
      </c>
      <c r="G191">
        <v>-2.4983250952840201</v>
      </c>
      <c r="H191">
        <v>-5.6249317967984798</v>
      </c>
      <c r="I191">
        <v>-26.390450587718199</v>
      </c>
      <c r="J191">
        <v>-5.4916515127107903</v>
      </c>
      <c r="K191">
        <v>58.681390129475602</v>
      </c>
      <c r="L191">
        <v>57.822990801491798</v>
      </c>
      <c r="M191">
        <v>24.278928363048301</v>
      </c>
      <c r="N191">
        <v>0.97667850551799096</v>
      </c>
      <c r="O191">
        <v>45.478622777147201</v>
      </c>
      <c r="P191">
        <v>29.400244798041602</v>
      </c>
      <c r="Q191">
        <v>9.5981105141292003E-2</v>
      </c>
    </row>
    <row r="192" spans="1:17" x14ac:dyDescent="0.3">
      <c r="A192" t="s">
        <v>472</v>
      </c>
      <c r="B192" t="s">
        <v>473</v>
      </c>
      <c r="C192" t="s">
        <v>3120</v>
      </c>
      <c r="D192" t="s">
        <v>34</v>
      </c>
      <c r="E192">
        <v>45030.437862605999</v>
      </c>
      <c r="F192">
        <v>98.91</v>
      </c>
      <c r="G192">
        <v>-17.796924307405501</v>
      </c>
      <c r="H192">
        <v>-4.1386154664896102</v>
      </c>
      <c r="I192">
        <v>-40.698416619822197</v>
      </c>
      <c r="J192">
        <v>-2.3932761001698699</v>
      </c>
      <c r="K192">
        <v>110.784632600219</v>
      </c>
      <c r="L192">
        <v>117.18317237007101</v>
      </c>
      <c r="M192">
        <v>7.2815994025077702</v>
      </c>
      <c r="N192">
        <v>0.61945882716836898</v>
      </c>
      <c r="O192">
        <v>59.690627843493999</v>
      </c>
      <c r="P192">
        <v>14.4791666666666</v>
      </c>
      <c r="Q192">
        <v>5.3227482210402001E-2</v>
      </c>
    </row>
    <row r="193" spans="1:17" x14ac:dyDescent="0.3">
      <c r="A193" t="s">
        <v>474</v>
      </c>
      <c r="B193" t="s">
        <v>475</v>
      </c>
      <c r="C193" t="s">
        <v>3119</v>
      </c>
      <c r="D193" t="s">
        <v>268</v>
      </c>
      <c r="E193">
        <v>44949.83630884</v>
      </c>
      <c r="F193">
        <v>7217.15</v>
      </c>
      <c r="G193">
        <v>-28.354769446889598</v>
      </c>
      <c r="H193">
        <v>-3.9963791489792801</v>
      </c>
      <c r="I193">
        <v>-11.6507579598474</v>
      </c>
      <c r="J193">
        <v>-2.3248461619998699</v>
      </c>
      <c r="K193">
        <v>7495.67204621172</v>
      </c>
      <c r="L193">
        <v>7452.8090106975396</v>
      </c>
      <c r="M193">
        <v>34.051573350242499</v>
      </c>
      <c r="N193">
        <v>0.67765016776012699</v>
      </c>
      <c r="O193">
        <v>27.474141454729299</v>
      </c>
      <c r="P193">
        <v>12.570969553281699</v>
      </c>
      <c r="Q193">
        <v>2.913189523788E-3</v>
      </c>
    </row>
    <row r="194" spans="1:17" x14ac:dyDescent="0.3">
      <c r="A194" t="s">
        <v>476</v>
      </c>
      <c r="B194" t="s">
        <v>477</v>
      </c>
      <c r="C194" t="s">
        <v>3124</v>
      </c>
      <c r="D194" t="s">
        <v>258</v>
      </c>
      <c r="E194">
        <v>44810.540874539998</v>
      </c>
      <c r="F194">
        <v>593.54999999999995</v>
      </c>
      <c r="G194">
        <v>55.8740341422263</v>
      </c>
      <c r="H194">
        <v>2.06694475186135</v>
      </c>
      <c r="I194">
        <v>23.974256623157299</v>
      </c>
      <c r="J194">
        <v>-2.6643415886266699</v>
      </c>
      <c r="K194">
        <v>574.80419107126795</v>
      </c>
      <c r="L194">
        <v>489.42003824135998</v>
      </c>
      <c r="M194">
        <v>42.8606277939246</v>
      </c>
      <c r="N194">
        <v>0.58793829234373896</v>
      </c>
      <c r="O194">
        <v>5.88829921657823</v>
      </c>
      <c r="P194">
        <v>89.149139579349793</v>
      </c>
      <c r="Q194">
        <v>0.120136949318144</v>
      </c>
    </row>
    <row r="195" spans="1:17" x14ac:dyDescent="0.3">
      <c r="A195" t="s">
        <v>478</v>
      </c>
      <c r="B195" t="s">
        <v>479</v>
      </c>
      <c r="C195" t="s">
        <v>3131</v>
      </c>
      <c r="D195" t="s">
        <v>163</v>
      </c>
      <c r="E195">
        <v>44795.341298250001</v>
      </c>
      <c r="F195">
        <v>1749.5</v>
      </c>
      <c r="G195">
        <v>340.24052885739798</v>
      </c>
      <c r="H195">
        <v>22.704620785760099</v>
      </c>
      <c r="I195">
        <v>59.945995613488002</v>
      </c>
      <c r="J195">
        <v>-5.2027151498329696</v>
      </c>
      <c r="K195">
        <v>1697.14346549985</v>
      </c>
      <c r="L195">
        <v>1316.22787416549</v>
      </c>
      <c r="M195">
        <v>45.396845247571797</v>
      </c>
      <c r="N195">
        <v>1.2319108029755099</v>
      </c>
      <c r="O195">
        <v>12.5464418405258</v>
      </c>
      <c r="P195">
        <v>401.289398280802</v>
      </c>
      <c r="Q195">
        <v>0.24201822704318399</v>
      </c>
    </row>
    <row r="196" spans="1:17" x14ac:dyDescent="0.3">
      <c r="A196" t="s">
        <v>480</v>
      </c>
      <c r="B196" t="s">
        <v>481</v>
      </c>
      <c r="C196" t="s">
        <v>3131</v>
      </c>
      <c r="D196" t="s">
        <v>141</v>
      </c>
      <c r="E196">
        <v>44752.915931025003</v>
      </c>
      <c r="F196">
        <v>50616.75</v>
      </c>
      <c r="G196">
        <v>8.7122041504264196</v>
      </c>
      <c r="H196">
        <v>8.4289728854757495</v>
      </c>
      <c r="I196">
        <v>3.64318617784645</v>
      </c>
      <c r="J196">
        <v>5.3997528408875803</v>
      </c>
      <c r="K196">
        <v>50478.265846903603</v>
      </c>
      <c r="L196">
        <v>47914.091067365502</v>
      </c>
      <c r="M196">
        <v>55.2511670015367</v>
      </c>
      <c r="N196">
        <v>0.60492693864652103</v>
      </c>
      <c r="O196">
        <v>18.5259820118834</v>
      </c>
      <c r="P196">
        <v>44.7114876049597</v>
      </c>
      <c r="Q196">
        <v>-8.0183860370960005E-3</v>
      </c>
    </row>
    <row r="197" spans="1:17" hidden="1" x14ac:dyDescent="0.3">
      <c r="A197" t="s">
        <v>482</v>
      </c>
      <c r="B197" t="s">
        <v>483</v>
      </c>
      <c r="C197" t="s">
        <v>3135</v>
      </c>
      <c r="D197" t="s">
        <v>108</v>
      </c>
      <c r="E197">
        <v>44631.977332319999</v>
      </c>
      <c r="F197">
        <v>998.85</v>
      </c>
      <c r="G197">
        <v>-7.8037703605071096</v>
      </c>
      <c r="H197">
        <v>-4.7362147658559497</v>
      </c>
      <c r="I197">
        <v>9.6817568440517103</v>
      </c>
      <c r="J197">
        <v>-9.8897818255733299</v>
      </c>
      <c r="M197">
        <v>31.4504838145041</v>
      </c>
      <c r="O197">
        <v>26.940982129448798</v>
      </c>
      <c r="P197">
        <v>24.529360428874199</v>
      </c>
    </row>
    <row r="198" spans="1:17" x14ac:dyDescent="0.3">
      <c r="A198" t="s">
        <v>484</v>
      </c>
      <c r="B198" t="s">
        <v>485</v>
      </c>
      <c r="C198" t="s">
        <v>3124</v>
      </c>
      <c r="D198" t="s">
        <v>51</v>
      </c>
      <c r="E198">
        <v>44562.257243699998</v>
      </c>
      <c r="F198">
        <v>2630.5</v>
      </c>
      <c r="G198">
        <v>52.974869039582799</v>
      </c>
      <c r="H198">
        <v>0.28386845927028198</v>
      </c>
      <c r="I198">
        <v>25.8795251334117</v>
      </c>
      <c r="J198">
        <v>-3.3253778343403302</v>
      </c>
      <c r="K198">
        <v>2722.9012033304798</v>
      </c>
      <c r="L198">
        <v>2422.4602216939002</v>
      </c>
      <c r="M198">
        <v>40.727964147936902</v>
      </c>
      <c r="N198">
        <v>0.81568465917259103</v>
      </c>
      <c r="O198">
        <v>17.392130773617101</v>
      </c>
      <c r="P198">
        <v>89.920941482256893</v>
      </c>
      <c r="Q198">
        <v>6.2915858389111998E-2</v>
      </c>
    </row>
    <row r="199" spans="1:17" x14ac:dyDescent="0.3">
      <c r="A199" t="s">
        <v>486</v>
      </c>
      <c r="B199" t="s">
        <v>487</v>
      </c>
      <c r="C199" t="s">
        <v>3119</v>
      </c>
      <c r="D199" t="s">
        <v>21</v>
      </c>
      <c r="E199">
        <v>44376.765560295004</v>
      </c>
      <c r="F199">
        <v>1634.55</v>
      </c>
      <c r="G199">
        <v>19.976800811752</v>
      </c>
      <c r="H199">
        <v>6.3887524176046897</v>
      </c>
      <c r="I199">
        <v>9.7457470324654896</v>
      </c>
      <c r="J199">
        <v>-3.74618953799146</v>
      </c>
      <c r="K199">
        <v>1731.4621483384999</v>
      </c>
      <c r="L199">
        <v>1597.41983331653</v>
      </c>
      <c r="M199">
        <v>26.837635748662599</v>
      </c>
      <c r="N199">
        <v>0.80435328871306599</v>
      </c>
      <c r="O199">
        <v>17.9957786546756</v>
      </c>
      <c r="P199">
        <v>49.793804985337196</v>
      </c>
      <c r="Q199">
        <v>0.190134197157388</v>
      </c>
    </row>
    <row r="200" spans="1:17" x14ac:dyDescent="0.3">
      <c r="A200" t="s">
        <v>488</v>
      </c>
      <c r="B200" t="s">
        <v>489</v>
      </c>
      <c r="C200" t="s">
        <v>3125</v>
      </c>
      <c r="D200" t="s">
        <v>108</v>
      </c>
      <c r="E200">
        <v>43958.688827550002</v>
      </c>
      <c r="F200">
        <v>111.86</v>
      </c>
      <c r="G200">
        <v>41.862163960988198</v>
      </c>
      <c r="H200">
        <v>-9.3545787397632498</v>
      </c>
      <c r="I200">
        <v>-22.797983788941099</v>
      </c>
      <c r="J200">
        <v>-5.6808572173058103</v>
      </c>
      <c r="K200">
        <v>127.21025603233601</v>
      </c>
      <c r="L200">
        <v>121.73163862419899</v>
      </c>
      <c r="M200">
        <v>28.917066061698002</v>
      </c>
      <c r="N200">
        <v>0.50043666362530403</v>
      </c>
      <c r="O200">
        <v>52.422671196137998</v>
      </c>
      <c r="P200">
        <v>76.435331230283893</v>
      </c>
      <c r="Q200">
        <v>0.159146869897867</v>
      </c>
    </row>
    <row r="201" spans="1:17" x14ac:dyDescent="0.3">
      <c r="A201" t="s">
        <v>490</v>
      </c>
      <c r="B201" t="s">
        <v>491</v>
      </c>
      <c r="C201" t="s">
        <v>3120</v>
      </c>
      <c r="D201" t="s">
        <v>220</v>
      </c>
      <c r="E201">
        <v>43699.061933659999</v>
      </c>
      <c r="F201">
        <v>690.1</v>
      </c>
      <c r="G201">
        <v>65.955986976166798</v>
      </c>
      <c r="H201">
        <v>4.0394746722535899</v>
      </c>
      <c r="I201">
        <v>13.4086221499731</v>
      </c>
      <c r="J201">
        <v>-4.2855925398074204</v>
      </c>
      <c r="K201">
        <v>672.94309891104501</v>
      </c>
      <c r="L201">
        <v>591.41960702458402</v>
      </c>
      <c r="M201">
        <v>52.482232123183202</v>
      </c>
      <c r="N201">
        <v>1.41126370160286</v>
      </c>
      <c r="O201">
        <v>8.4770323141573698</v>
      </c>
      <c r="P201">
        <v>100.02898550724601</v>
      </c>
      <c r="Q201">
        <v>5.2806815299104998E-2</v>
      </c>
    </row>
    <row r="202" spans="1:17" x14ac:dyDescent="0.3">
      <c r="A202" t="s">
        <v>492</v>
      </c>
      <c r="B202" t="s">
        <v>493</v>
      </c>
      <c r="C202" t="s">
        <v>3120</v>
      </c>
      <c r="D202" t="s">
        <v>43</v>
      </c>
      <c r="E202">
        <v>43516.235994490002</v>
      </c>
      <c r="F202">
        <v>1271.9000000000001</v>
      </c>
      <c r="G202">
        <v>16.157388075227502</v>
      </c>
      <c r="H202">
        <v>5.9162282423894901</v>
      </c>
      <c r="I202">
        <v>10.872098736697501</v>
      </c>
      <c r="J202">
        <v>1.2943290409461199</v>
      </c>
      <c r="K202">
        <v>1145.5763237204301</v>
      </c>
      <c r="L202">
        <v>1038.06769403975</v>
      </c>
      <c r="M202">
        <v>73.302788775790006</v>
      </c>
      <c r="N202">
        <v>0.94570409954553802</v>
      </c>
      <c r="O202">
        <v>2.0992216369211301</v>
      </c>
      <c r="P202">
        <v>48.890839918056699</v>
      </c>
      <c r="Q202">
        <v>1.0230095802878E-2</v>
      </c>
    </row>
    <row r="203" spans="1:17" x14ac:dyDescent="0.3">
      <c r="A203" t="s">
        <v>494</v>
      </c>
      <c r="B203" t="s">
        <v>495</v>
      </c>
      <c r="C203" t="s">
        <v>3128</v>
      </c>
      <c r="D203" t="s">
        <v>77</v>
      </c>
      <c r="E203">
        <v>42379.829513839999</v>
      </c>
      <c r="F203">
        <v>2256.8000000000002</v>
      </c>
      <c r="G203">
        <v>-7.7837982443793097</v>
      </c>
      <c r="H203">
        <v>-2.6969177493899101</v>
      </c>
      <c r="I203">
        <v>-17.226479757197801</v>
      </c>
      <c r="J203">
        <v>-0.10194339306921001</v>
      </c>
      <c r="K203">
        <v>2395.0506088236698</v>
      </c>
      <c r="L203">
        <v>2405.15210741888</v>
      </c>
      <c r="M203">
        <v>31.892584211444799</v>
      </c>
      <c r="N203">
        <v>0.65400110390462496</v>
      </c>
      <c r="O203">
        <v>26.019142148174399</v>
      </c>
      <c r="P203">
        <v>25.169162506932899</v>
      </c>
      <c r="Q203">
        <v>-4.0484530773305001E-2</v>
      </c>
    </row>
    <row r="204" spans="1:17" x14ac:dyDescent="0.3">
      <c r="A204" t="s">
        <v>496</v>
      </c>
      <c r="B204" t="s">
        <v>497</v>
      </c>
      <c r="C204" t="s">
        <v>3119</v>
      </c>
      <c r="D204" t="s">
        <v>21</v>
      </c>
      <c r="E204">
        <v>42191.555462650002</v>
      </c>
      <c r="F204">
        <v>1040.05</v>
      </c>
      <c r="G204">
        <v>-47.516913503885299</v>
      </c>
      <c r="H204">
        <v>-3.40704336385829</v>
      </c>
      <c r="I204">
        <v>-13.1601552125599</v>
      </c>
      <c r="J204">
        <v>-0.69994247933445397</v>
      </c>
      <c r="K204">
        <v>1057.1743339991899</v>
      </c>
      <c r="L204">
        <v>1078.4304534097801</v>
      </c>
      <c r="M204">
        <v>42.167551503492</v>
      </c>
      <c r="N204">
        <v>0.43079119715921999</v>
      </c>
      <c r="O204">
        <v>34.6089130330272</v>
      </c>
      <c r="P204">
        <v>7.2105968456860099</v>
      </c>
    </row>
    <row r="205" spans="1:17" x14ac:dyDescent="0.3">
      <c r="A205" t="s">
        <v>498</v>
      </c>
      <c r="B205" t="s">
        <v>499</v>
      </c>
      <c r="C205" t="s">
        <v>3122</v>
      </c>
      <c r="D205" t="s">
        <v>125</v>
      </c>
      <c r="E205">
        <v>41362.271604125002</v>
      </c>
      <c r="F205">
        <v>318.25</v>
      </c>
      <c r="G205">
        <v>-28.865788740543199</v>
      </c>
      <c r="H205">
        <v>-4.4544538325168199</v>
      </c>
      <c r="I205">
        <v>-16.2147608821471</v>
      </c>
      <c r="J205">
        <v>-4.0531149040875096</v>
      </c>
      <c r="K205">
        <v>344.19323083252601</v>
      </c>
      <c r="L205">
        <v>353.65345589503698</v>
      </c>
      <c r="M205">
        <v>26.115447929163</v>
      </c>
      <c r="N205">
        <v>0.223513137420532</v>
      </c>
      <c r="O205">
        <v>28.986645718774501</v>
      </c>
      <c r="P205">
        <v>11.354093771868399</v>
      </c>
      <c r="Q205">
        <v>-1.6154068995477E-2</v>
      </c>
    </row>
    <row r="206" spans="1:17" x14ac:dyDescent="0.3">
      <c r="A206" t="s">
        <v>500</v>
      </c>
      <c r="B206" t="s">
        <v>501</v>
      </c>
      <c r="C206" t="s">
        <v>3131</v>
      </c>
      <c r="D206" t="s">
        <v>457</v>
      </c>
      <c r="E206">
        <v>41265.127421159901</v>
      </c>
      <c r="F206">
        <v>1486.9</v>
      </c>
      <c r="G206">
        <v>-36.033592199815402</v>
      </c>
      <c r="H206">
        <v>11.462126800680799</v>
      </c>
      <c r="I206">
        <v>-14.4455378613648</v>
      </c>
      <c r="J206">
        <v>0.76648621625455504</v>
      </c>
      <c r="K206">
        <v>1511.5705009743399</v>
      </c>
      <c r="L206">
        <v>1508.7882553280001</v>
      </c>
      <c r="M206">
        <v>32.552360566556899</v>
      </c>
      <c r="N206">
        <v>0.74971814419009797</v>
      </c>
      <c r="O206">
        <v>19.308628690564198</v>
      </c>
      <c r="P206">
        <v>13.9386973180076</v>
      </c>
      <c r="Q206">
        <v>6.7904892817955004E-2</v>
      </c>
    </row>
    <row r="207" spans="1:17" x14ac:dyDescent="0.3">
      <c r="A207" t="s">
        <v>502</v>
      </c>
      <c r="B207" t="s">
        <v>503</v>
      </c>
      <c r="C207" t="s">
        <v>3127</v>
      </c>
      <c r="D207" t="s">
        <v>173</v>
      </c>
      <c r="E207">
        <v>41142.388660586999</v>
      </c>
      <c r="F207">
        <v>224.01</v>
      </c>
      <c r="G207">
        <v>123.003799102492</v>
      </c>
      <c r="H207">
        <v>26.271882721541299</v>
      </c>
      <c r="I207">
        <v>12.933050638588</v>
      </c>
      <c r="J207">
        <v>3.2833300868306701</v>
      </c>
      <c r="K207">
        <v>202.226270805713</v>
      </c>
      <c r="L207">
        <v>174.05272559471399</v>
      </c>
      <c r="M207">
        <v>56.305191978261703</v>
      </c>
      <c r="N207">
        <v>1.28127996585868</v>
      </c>
      <c r="O207">
        <v>5.0712021784741799</v>
      </c>
      <c r="P207">
        <v>152.83295711060899</v>
      </c>
      <c r="Q207">
        <v>9.7967180669926004E-2</v>
      </c>
    </row>
    <row r="208" spans="1:17" x14ac:dyDescent="0.3">
      <c r="A208" t="s">
        <v>504</v>
      </c>
      <c r="B208" t="s">
        <v>505</v>
      </c>
      <c r="C208" t="s">
        <v>3131</v>
      </c>
      <c r="D208" t="s">
        <v>506</v>
      </c>
      <c r="E208">
        <v>40706.045580400001</v>
      </c>
      <c r="F208">
        <v>3701.2</v>
      </c>
      <c r="G208">
        <v>-8.6379015101682004</v>
      </c>
      <c r="H208">
        <v>-4.1965407073760401</v>
      </c>
      <c r="I208">
        <v>5.9675430353516097</v>
      </c>
      <c r="J208">
        <v>-4.2708834403608904</v>
      </c>
      <c r="K208">
        <v>3917.00725614062</v>
      </c>
      <c r="L208">
        <v>3609.34377301001</v>
      </c>
      <c r="M208">
        <v>29.9343196874411</v>
      </c>
      <c r="N208">
        <v>0.77437006700357702</v>
      </c>
      <c r="O208">
        <v>19.420728412406699</v>
      </c>
      <c r="P208">
        <v>39.752303277450501</v>
      </c>
      <c r="Q208">
        <v>0.105084424223387</v>
      </c>
    </row>
    <row r="209" spans="1:17" x14ac:dyDescent="0.3">
      <c r="A209" t="s">
        <v>507</v>
      </c>
      <c r="B209" t="s">
        <v>508</v>
      </c>
      <c r="C209" t="s">
        <v>3120</v>
      </c>
      <c r="D209" t="s">
        <v>146</v>
      </c>
      <c r="E209">
        <v>40122.0798</v>
      </c>
      <c r="F209">
        <v>200.42</v>
      </c>
      <c r="G209">
        <v>147.25632003693499</v>
      </c>
      <c r="H209">
        <v>-14.987450711818299</v>
      </c>
      <c r="I209">
        <v>-7.8416479244499202</v>
      </c>
      <c r="J209">
        <v>-8.67325981419215</v>
      </c>
      <c r="K209">
        <v>243.14064243366499</v>
      </c>
      <c r="L209">
        <v>225.46139672451099</v>
      </c>
      <c r="M209">
        <v>21.802628489598401</v>
      </c>
      <c r="N209">
        <v>0.31877347062149203</v>
      </c>
      <c r="O209">
        <v>76.479393274124305</v>
      </c>
      <c r="P209">
        <v>184.28368794326201</v>
      </c>
      <c r="Q209">
        <v>0.152793136499351</v>
      </c>
    </row>
    <row r="210" spans="1:17" x14ac:dyDescent="0.3">
      <c r="A210" t="s">
        <v>509</v>
      </c>
      <c r="B210" t="s">
        <v>510</v>
      </c>
      <c r="C210" t="s">
        <v>3126</v>
      </c>
      <c r="D210" t="s">
        <v>185</v>
      </c>
      <c r="E210">
        <v>40015.040346900001</v>
      </c>
      <c r="F210">
        <v>644.1</v>
      </c>
      <c r="G210">
        <v>-0.17397098682197401</v>
      </c>
      <c r="H210">
        <v>-10.566325771800599</v>
      </c>
      <c r="I210">
        <v>-12.4005351013723</v>
      </c>
      <c r="J210">
        <v>-1.53080736685715</v>
      </c>
      <c r="K210">
        <v>686.46815136435396</v>
      </c>
      <c r="L210">
        <v>656.99283739137195</v>
      </c>
      <c r="M210">
        <v>32.038590635966003</v>
      </c>
      <c r="N210">
        <v>1.01800317951298</v>
      </c>
      <c r="O210">
        <v>19.337059462816299</v>
      </c>
      <c r="P210">
        <v>31.9606637984019</v>
      </c>
      <c r="Q210">
        <v>-3.1415138540544001E-2</v>
      </c>
    </row>
    <row r="211" spans="1:17" x14ac:dyDescent="0.3">
      <c r="A211" t="s">
        <v>511</v>
      </c>
      <c r="B211" t="s">
        <v>512</v>
      </c>
      <c r="C211" t="s">
        <v>3126</v>
      </c>
      <c r="D211" t="s">
        <v>513</v>
      </c>
      <c r="E211">
        <v>39920.25</v>
      </c>
      <c r="F211">
        <v>469.65</v>
      </c>
      <c r="G211">
        <v>59.973802472900097</v>
      </c>
      <c r="H211">
        <v>4.2792167683692304</v>
      </c>
      <c r="I211">
        <v>-7.46610790479596</v>
      </c>
      <c r="J211">
        <v>-9.6196057811108293</v>
      </c>
      <c r="K211">
        <v>496.362981500221</v>
      </c>
      <c r="L211">
        <v>446.08562165888901</v>
      </c>
      <c r="M211">
        <v>34.345863208871897</v>
      </c>
      <c r="N211">
        <v>1.4582963833076299</v>
      </c>
      <c r="O211">
        <v>32.0877249015224</v>
      </c>
      <c r="P211">
        <v>94.311129499379305</v>
      </c>
      <c r="Q211">
        <v>0.139282917370145</v>
      </c>
    </row>
    <row r="212" spans="1:17" x14ac:dyDescent="0.3">
      <c r="A212" t="s">
        <v>514</v>
      </c>
      <c r="B212" t="s">
        <v>515</v>
      </c>
      <c r="C212" t="s">
        <v>3134</v>
      </c>
      <c r="D212" t="s">
        <v>412</v>
      </c>
      <c r="E212">
        <v>39913.561310174999</v>
      </c>
      <c r="F212">
        <v>531.75</v>
      </c>
      <c r="G212">
        <v>-36.094587485834303</v>
      </c>
      <c r="H212">
        <v>-4.3669894673657703</v>
      </c>
      <c r="I212">
        <v>-1.9272725812714899</v>
      </c>
      <c r="J212">
        <v>-5.4990908056135801</v>
      </c>
      <c r="K212">
        <v>576.93059735347094</v>
      </c>
      <c r="L212">
        <v>563.19123180050599</v>
      </c>
      <c r="M212">
        <v>15.6605361935512</v>
      </c>
      <c r="N212">
        <v>0.61451703052212903</v>
      </c>
      <c r="O212">
        <v>17.536436295251502</v>
      </c>
      <c r="P212">
        <v>18.747208575256799</v>
      </c>
      <c r="Q212">
        <v>-0.113848095614637</v>
      </c>
    </row>
    <row r="213" spans="1:17" x14ac:dyDescent="0.3">
      <c r="A213" t="s">
        <v>516</v>
      </c>
      <c r="B213" t="s">
        <v>517</v>
      </c>
      <c r="C213" t="s">
        <v>3132</v>
      </c>
      <c r="D213" t="s">
        <v>518</v>
      </c>
      <c r="E213">
        <v>39898.169545680001</v>
      </c>
      <c r="F213">
        <v>606.79999999999995</v>
      </c>
      <c r="G213">
        <v>-11.1146574209991</v>
      </c>
      <c r="H213">
        <v>-7.0354795258265401</v>
      </c>
      <c r="I213">
        <v>27.9953785593286</v>
      </c>
      <c r="J213">
        <v>0.617663221378146</v>
      </c>
      <c r="K213">
        <v>634.01955841406095</v>
      </c>
      <c r="L213">
        <v>571.962256654155</v>
      </c>
      <c r="M213">
        <v>31.563441139583801</v>
      </c>
      <c r="N213">
        <v>0.65483875492925003</v>
      </c>
      <c r="O213">
        <v>17.9054054054054</v>
      </c>
      <c r="P213">
        <v>44.1159007243795</v>
      </c>
      <c r="Q213">
        <v>-7.1243402117874E-2</v>
      </c>
    </row>
    <row r="214" spans="1:17" x14ac:dyDescent="0.3">
      <c r="A214" t="s">
        <v>519</v>
      </c>
      <c r="B214" t="s">
        <v>520</v>
      </c>
      <c r="C214" t="s">
        <v>3124</v>
      </c>
      <c r="D214" t="s">
        <v>51</v>
      </c>
      <c r="E214">
        <v>39725.006454440001</v>
      </c>
      <c r="F214">
        <v>1565.8</v>
      </c>
      <c r="G214">
        <v>30.039479377015699</v>
      </c>
      <c r="H214">
        <v>16.5133724777107</v>
      </c>
      <c r="I214">
        <v>9.0241910026305696</v>
      </c>
      <c r="J214">
        <v>-3.74366015816919</v>
      </c>
      <c r="K214">
        <v>1488.2453598780301</v>
      </c>
      <c r="L214">
        <v>1292.90827103728</v>
      </c>
      <c r="M214">
        <v>41.454726810499203</v>
      </c>
      <c r="N214">
        <v>1.3476873718048801</v>
      </c>
      <c r="O214">
        <v>9.1231319453314708</v>
      </c>
      <c r="P214">
        <v>63.436146338917503</v>
      </c>
      <c r="Q214">
        <v>2.6729494151725E-2</v>
      </c>
    </row>
    <row r="215" spans="1:17" x14ac:dyDescent="0.3">
      <c r="A215" t="s">
        <v>521</v>
      </c>
      <c r="B215" t="s">
        <v>522</v>
      </c>
      <c r="C215" t="s">
        <v>3131</v>
      </c>
      <c r="D215" t="s">
        <v>100</v>
      </c>
      <c r="E215">
        <v>39330.323437500003</v>
      </c>
      <c r="F215">
        <v>1072.95</v>
      </c>
      <c r="G215">
        <v>94.520970993122702</v>
      </c>
      <c r="H215">
        <v>-3.4554787315783799</v>
      </c>
      <c r="I215">
        <v>2.3423458099475698</v>
      </c>
      <c r="J215">
        <v>-10.065955035883199</v>
      </c>
      <c r="K215">
        <v>1215.0990159144201</v>
      </c>
      <c r="L215">
        <v>1139.41949118256</v>
      </c>
      <c r="M215">
        <v>29.972523215551899</v>
      </c>
      <c r="N215">
        <v>0.709115051671801</v>
      </c>
      <c r="O215">
        <v>67.267813038818204</v>
      </c>
      <c r="P215">
        <v>138.433333333333</v>
      </c>
      <c r="Q215">
        <v>0.167280767877897</v>
      </c>
    </row>
    <row r="216" spans="1:17" x14ac:dyDescent="0.3">
      <c r="A216" t="s">
        <v>523</v>
      </c>
      <c r="B216" t="s">
        <v>524</v>
      </c>
      <c r="C216" t="s">
        <v>3129</v>
      </c>
      <c r="D216" t="s">
        <v>295</v>
      </c>
      <c r="E216">
        <v>39069.893941820003</v>
      </c>
      <c r="F216">
        <v>1900.15</v>
      </c>
      <c r="G216">
        <v>88.4638831122341</v>
      </c>
      <c r="H216">
        <v>4.0475466747301398</v>
      </c>
      <c r="I216">
        <v>21.1229100147184</v>
      </c>
      <c r="J216">
        <v>-5.0320794587336302</v>
      </c>
      <c r="K216">
        <v>1899.6925657365</v>
      </c>
      <c r="L216">
        <v>1566.7606623854299</v>
      </c>
      <c r="M216">
        <v>30.229640039115601</v>
      </c>
      <c r="N216">
        <v>0.79404886123951102</v>
      </c>
      <c r="O216">
        <v>15.756650790727001</v>
      </c>
      <c r="P216">
        <v>133.43366093366001</v>
      </c>
      <c r="Q216">
        <v>0.17821057390336301</v>
      </c>
    </row>
    <row r="217" spans="1:17" x14ac:dyDescent="0.3">
      <c r="A217" t="s">
        <v>525</v>
      </c>
      <c r="B217" t="s">
        <v>526</v>
      </c>
      <c r="C217" t="s">
        <v>3131</v>
      </c>
      <c r="D217" t="s">
        <v>231</v>
      </c>
      <c r="E217">
        <v>38974.914361349998</v>
      </c>
      <c r="F217">
        <v>9702.9</v>
      </c>
      <c r="G217">
        <v>59.958932187429397</v>
      </c>
      <c r="H217">
        <v>8.8937412084375094</v>
      </c>
      <c r="I217">
        <v>17.384443546352198</v>
      </c>
      <c r="J217">
        <v>-7.9959619144471903</v>
      </c>
      <c r="K217">
        <v>9567.7546214334106</v>
      </c>
      <c r="L217">
        <v>7964.6331318906796</v>
      </c>
      <c r="M217">
        <v>38.797413046234396</v>
      </c>
      <c r="N217">
        <v>0.74874074653854406</v>
      </c>
      <c r="O217">
        <v>13.3681682795865</v>
      </c>
      <c r="P217">
        <v>113.45462145127701</v>
      </c>
      <c r="Q217">
        <v>0.27980049429986797</v>
      </c>
    </row>
    <row r="218" spans="1:17" x14ac:dyDescent="0.3">
      <c r="A218" t="s">
        <v>527</v>
      </c>
      <c r="B218" t="s">
        <v>528</v>
      </c>
      <c r="C218" t="s">
        <v>3124</v>
      </c>
      <c r="D218" t="s">
        <v>529</v>
      </c>
      <c r="E218">
        <v>38947.722909119999</v>
      </c>
      <c r="F218">
        <v>325.2</v>
      </c>
      <c r="G218">
        <v>17.006164260754598</v>
      </c>
      <c r="H218">
        <v>-4.6611332709073698</v>
      </c>
      <c r="I218">
        <v>6.8375559045493999</v>
      </c>
      <c r="J218">
        <v>-5.2580599561122696</v>
      </c>
      <c r="K218">
        <v>352.18410013751702</v>
      </c>
      <c r="L218">
        <v>323.06635077194397</v>
      </c>
      <c r="M218">
        <v>21.411027466367798</v>
      </c>
      <c r="N218">
        <v>0.441715817151899</v>
      </c>
      <c r="O218">
        <v>21.709717097170898</v>
      </c>
      <c r="P218">
        <v>49.517241379310299</v>
      </c>
      <c r="Q218">
        <v>-3.9260799110781001E-2</v>
      </c>
    </row>
    <row r="219" spans="1:17" x14ac:dyDescent="0.3">
      <c r="A219" t="s">
        <v>530</v>
      </c>
      <c r="B219" t="s">
        <v>531</v>
      </c>
      <c r="C219" t="s">
        <v>3120</v>
      </c>
      <c r="D219" t="s">
        <v>34</v>
      </c>
      <c r="E219">
        <v>38811.5862777</v>
      </c>
      <c r="F219">
        <v>50.46</v>
      </c>
      <c r="G219">
        <v>-1.67288028729518</v>
      </c>
      <c r="H219">
        <v>-11.019936675466701</v>
      </c>
      <c r="I219">
        <v>-31.0105570249858</v>
      </c>
      <c r="J219">
        <v>-8.4247759985963402</v>
      </c>
      <c r="K219">
        <v>58.203892505641797</v>
      </c>
      <c r="L219">
        <v>58.227606923171798</v>
      </c>
      <c r="M219">
        <v>27.381976330596899</v>
      </c>
      <c r="N219">
        <v>1.4551787558192599</v>
      </c>
      <c r="O219">
        <v>45.659928656361402</v>
      </c>
      <c r="P219">
        <v>30.5562742561448</v>
      </c>
      <c r="Q219">
        <v>0.105805073493447</v>
      </c>
    </row>
    <row r="220" spans="1:17" x14ac:dyDescent="0.3">
      <c r="A220" t="s">
        <v>532</v>
      </c>
      <c r="B220" t="s">
        <v>533</v>
      </c>
      <c r="C220" t="s">
        <v>3136</v>
      </c>
      <c r="D220" t="s">
        <v>534</v>
      </c>
      <c r="E220">
        <v>38157.101429349997</v>
      </c>
      <c r="F220">
        <v>33872.050000000003</v>
      </c>
      <c r="G220">
        <v>-11.4785832504322</v>
      </c>
      <c r="H220">
        <v>1.94146876627459</v>
      </c>
      <c r="I220">
        <v>4.5907049102884603</v>
      </c>
      <c r="J220">
        <v>1.1076211733650301</v>
      </c>
      <c r="K220">
        <v>34945.6077697644</v>
      </c>
      <c r="L220">
        <v>33839.521387982197</v>
      </c>
      <c r="M220">
        <v>42.309544253783997</v>
      </c>
      <c r="N220">
        <v>0.848727692601835</v>
      </c>
      <c r="O220">
        <v>20.620098281621502</v>
      </c>
      <c r="P220">
        <v>18.853677065295301</v>
      </c>
      <c r="Q220">
        <v>2.1506422983465001E-2</v>
      </c>
    </row>
    <row r="221" spans="1:17" x14ac:dyDescent="0.3">
      <c r="A221" t="s">
        <v>535</v>
      </c>
      <c r="B221" t="s">
        <v>536</v>
      </c>
      <c r="C221" t="s">
        <v>3120</v>
      </c>
      <c r="D221" t="s">
        <v>54</v>
      </c>
      <c r="E221">
        <v>37453.946337232002</v>
      </c>
      <c r="F221">
        <v>150.16</v>
      </c>
      <c r="G221">
        <v>-13.400340482287101</v>
      </c>
      <c r="H221">
        <v>-14.0909157331215</v>
      </c>
      <c r="I221">
        <v>-19.782287044175099</v>
      </c>
      <c r="J221">
        <v>-9.9102657272536199</v>
      </c>
      <c r="K221">
        <v>170.649531645693</v>
      </c>
      <c r="L221">
        <v>164.56859235156401</v>
      </c>
      <c r="M221">
        <v>24.622909878600101</v>
      </c>
      <c r="N221">
        <v>1.5887878703829501</v>
      </c>
      <c r="O221">
        <v>29.362013851891302</v>
      </c>
      <c r="P221">
        <v>18.609794628751899</v>
      </c>
      <c r="Q221">
        <v>7.5117988976182007E-2</v>
      </c>
    </row>
    <row r="222" spans="1:17" x14ac:dyDescent="0.3">
      <c r="A222" t="s">
        <v>537</v>
      </c>
      <c r="B222" t="s">
        <v>538</v>
      </c>
      <c r="C222" t="s">
        <v>3118</v>
      </c>
      <c r="D222" t="s">
        <v>188</v>
      </c>
      <c r="E222">
        <v>37324.512577499998</v>
      </c>
      <c r="F222">
        <v>542.20000000000005</v>
      </c>
      <c r="G222">
        <v>6.5555267557975201</v>
      </c>
      <c r="H222">
        <v>-6.9133201730218703</v>
      </c>
      <c r="I222">
        <v>-9.2246683834840297</v>
      </c>
      <c r="J222">
        <v>-6.0698769139769402</v>
      </c>
      <c r="K222">
        <v>603.09028193060499</v>
      </c>
      <c r="L222">
        <v>579.30607572142003</v>
      </c>
      <c r="M222">
        <v>20.342382854480601</v>
      </c>
      <c r="N222">
        <v>0.52920510441978097</v>
      </c>
      <c r="O222">
        <v>27.2500922168941</v>
      </c>
      <c r="P222">
        <v>36.557108676489101</v>
      </c>
      <c r="Q222">
        <v>-5.1076577712398999E-2</v>
      </c>
    </row>
    <row r="223" spans="1:17" x14ac:dyDescent="0.3">
      <c r="A223" t="s">
        <v>539</v>
      </c>
      <c r="B223" t="s">
        <v>540</v>
      </c>
      <c r="C223" t="s">
        <v>3134</v>
      </c>
      <c r="D223" t="s">
        <v>265</v>
      </c>
      <c r="E223">
        <v>37306.224574319996</v>
      </c>
      <c r="F223">
        <v>2735.2</v>
      </c>
      <c r="G223">
        <v>8.73429995813731</v>
      </c>
      <c r="H223">
        <v>-1.1276844178950201</v>
      </c>
      <c r="I223">
        <v>6.1077620284617096</v>
      </c>
      <c r="J223">
        <v>-7.5374713612453599</v>
      </c>
      <c r="K223">
        <v>2842.3956785231599</v>
      </c>
      <c r="L223">
        <v>2602.5965642883398</v>
      </c>
      <c r="M223">
        <v>40.767514175788001</v>
      </c>
      <c r="N223">
        <v>0.93064059488935602</v>
      </c>
      <c r="O223">
        <v>15.859900555717999</v>
      </c>
      <c r="P223">
        <v>42.321200926190897</v>
      </c>
      <c r="Q223">
        <v>2.1449133701349999E-3</v>
      </c>
    </row>
    <row r="224" spans="1:17" x14ac:dyDescent="0.3">
      <c r="A224" t="s">
        <v>541</v>
      </c>
      <c r="B224" t="s">
        <v>542</v>
      </c>
      <c r="C224" t="s">
        <v>3131</v>
      </c>
      <c r="D224" t="s">
        <v>275</v>
      </c>
      <c r="E224">
        <v>36982.862631000004</v>
      </c>
      <c r="F224">
        <v>3963</v>
      </c>
      <c r="G224">
        <v>-10.433193826074</v>
      </c>
      <c r="H224">
        <v>-1.56902221815059</v>
      </c>
      <c r="I224">
        <v>-6.1259211595248999</v>
      </c>
      <c r="J224">
        <v>-2.3519386970870899</v>
      </c>
      <c r="K224">
        <v>4238.8997174965098</v>
      </c>
      <c r="L224">
        <v>4038.01805711098</v>
      </c>
      <c r="M224">
        <v>25.9290426097809</v>
      </c>
      <c r="N224">
        <v>0.53589568469321502</v>
      </c>
      <c r="O224">
        <v>24.9041130456724</v>
      </c>
      <c r="P224">
        <v>18.650918399425102</v>
      </c>
      <c r="Q224">
        <v>8.5808262252032003E-2</v>
      </c>
    </row>
    <row r="225" spans="1:17" x14ac:dyDescent="0.3">
      <c r="A225" t="s">
        <v>543</v>
      </c>
      <c r="B225" t="s">
        <v>544</v>
      </c>
      <c r="C225" t="s">
        <v>3120</v>
      </c>
      <c r="D225" t="s">
        <v>545</v>
      </c>
      <c r="E225">
        <v>36850.247481600003</v>
      </c>
      <c r="F225">
        <v>1008</v>
      </c>
      <c r="G225">
        <v>62.460546820109599</v>
      </c>
      <c r="H225">
        <v>-0.36998014510473398</v>
      </c>
      <c r="I225">
        <v>22.340985090031801</v>
      </c>
      <c r="J225">
        <v>-6.7322597803112103</v>
      </c>
      <c r="K225">
        <v>1045.5658593099499</v>
      </c>
      <c r="L225">
        <v>885.27557590740503</v>
      </c>
      <c r="M225">
        <v>38.8348338608712</v>
      </c>
      <c r="N225">
        <v>1.5664243682791601</v>
      </c>
      <c r="O225">
        <v>20.535714285714199</v>
      </c>
      <c r="P225">
        <v>100.816814423747</v>
      </c>
      <c r="Q225">
        <v>0.12422475491778601</v>
      </c>
    </row>
    <row r="226" spans="1:17" x14ac:dyDescent="0.3">
      <c r="A226" t="s">
        <v>546</v>
      </c>
      <c r="B226" t="s">
        <v>547</v>
      </c>
      <c r="C226" t="s">
        <v>3131</v>
      </c>
      <c r="D226" t="s">
        <v>317</v>
      </c>
      <c r="E226">
        <v>36848.409450699997</v>
      </c>
      <c r="F226">
        <v>1400.65</v>
      </c>
      <c r="G226">
        <v>160.510527074652</v>
      </c>
      <c r="H226">
        <v>-18.843987325454201</v>
      </c>
      <c r="I226">
        <v>2.6343559804930301</v>
      </c>
      <c r="J226">
        <v>-7.95634605219219</v>
      </c>
      <c r="K226">
        <v>1789.7238599544501</v>
      </c>
      <c r="L226">
        <v>1593.9257993988399</v>
      </c>
      <c r="M226">
        <v>19.3466575724796</v>
      </c>
      <c r="N226">
        <v>0.42476097354230102</v>
      </c>
      <c r="O226">
        <v>112.719094706029</v>
      </c>
      <c r="P226">
        <v>221.544995408631</v>
      </c>
      <c r="Q226">
        <v>0.191171391970095</v>
      </c>
    </row>
    <row r="227" spans="1:17" x14ac:dyDescent="0.3">
      <c r="A227" t="s">
        <v>548</v>
      </c>
      <c r="B227" t="s">
        <v>549</v>
      </c>
      <c r="C227" t="s">
        <v>3124</v>
      </c>
      <c r="D227" t="s">
        <v>51</v>
      </c>
      <c r="E227">
        <v>36804.1008493599</v>
      </c>
      <c r="F227">
        <v>2946.4</v>
      </c>
      <c r="G227">
        <v>44.002923616723699</v>
      </c>
      <c r="H227">
        <v>0.31560750238659802</v>
      </c>
      <c r="I227">
        <v>29.0627970095351</v>
      </c>
      <c r="J227">
        <v>-7.6300943543794304</v>
      </c>
      <c r="K227">
        <v>3121.35838091399</v>
      </c>
      <c r="L227">
        <v>2590.05201695392</v>
      </c>
      <c r="M227">
        <v>21.251303397532901</v>
      </c>
      <c r="N227">
        <v>0.60068530204457404</v>
      </c>
      <c r="O227">
        <v>18.279934835731702</v>
      </c>
      <c r="P227">
        <v>78.564285930729298</v>
      </c>
      <c r="Q227">
        <v>8.4519716585170004E-2</v>
      </c>
    </row>
    <row r="228" spans="1:17" x14ac:dyDescent="0.3">
      <c r="A228" t="s">
        <v>550</v>
      </c>
      <c r="B228" t="s">
        <v>551</v>
      </c>
      <c r="C228" t="s">
        <v>3131</v>
      </c>
      <c r="D228" t="s">
        <v>552</v>
      </c>
      <c r="E228">
        <v>36581.217252889997</v>
      </c>
      <c r="F228">
        <v>4051.55</v>
      </c>
      <c r="G228">
        <v>32.411543812624302</v>
      </c>
      <c r="H228">
        <v>-1.9430013143559499</v>
      </c>
      <c r="I228">
        <v>-8.3767430975511701</v>
      </c>
      <c r="J228">
        <v>-10.1362689255491</v>
      </c>
      <c r="K228">
        <v>4321.5599002602903</v>
      </c>
      <c r="L228">
        <v>3935.26971139124</v>
      </c>
      <c r="M228">
        <v>34.897922393356097</v>
      </c>
      <c r="N228">
        <v>2.0935264463142298</v>
      </c>
      <c r="O228">
        <v>24.389431205341101</v>
      </c>
      <c r="P228">
        <v>74.553013657317607</v>
      </c>
      <c r="Q228">
        <v>0.19816499667173501</v>
      </c>
    </row>
    <row r="229" spans="1:17" x14ac:dyDescent="0.3">
      <c r="A229" t="s">
        <v>553</v>
      </c>
      <c r="B229" t="s">
        <v>554</v>
      </c>
      <c r="C229" t="s">
        <v>3120</v>
      </c>
      <c r="D229" t="s">
        <v>405</v>
      </c>
      <c r="E229">
        <v>36057.967140549998</v>
      </c>
      <c r="F229">
        <v>1920.25</v>
      </c>
      <c r="G229">
        <v>45.321353151035098</v>
      </c>
      <c r="H229">
        <v>1.66680271797693</v>
      </c>
      <c r="I229">
        <v>65.126918887692597</v>
      </c>
      <c r="J229">
        <v>1.57426380298112</v>
      </c>
      <c r="K229">
        <v>1847.0162259152</v>
      </c>
      <c r="L229">
        <v>1453.6533623161799</v>
      </c>
      <c r="M229">
        <v>38.659680143024197</v>
      </c>
      <c r="N229">
        <v>0.43630607059067</v>
      </c>
      <c r="O229">
        <v>12.222366879312499</v>
      </c>
      <c r="P229">
        <v>99.797107481011295</v>
      </c>
      <c r="Q229">
        <v>0.12932053539299301</v>
      </c>
    </row>
    <row r="230" spans="1:17" x14ac:dyDescent="0.3">
      <c r="A230" t="s">
        <v>555</v>
      </c>
      <c r="B230" t="s">
        <v>556</v>
      </c>
      <c r="C230" t="s">
        <v>3120</v>
      </c>
      <c r="D230" t="s">
        <v>395</v>
      </c>
      <c r="E230">
        <v>36029.881610249999</v>
      </c>
      <c r="F230">
        <v>4926.8500000000004</v>
      </c>
      <c r="G230">
        <v>-4.3239517441183803</v>
      </c>
      <c r="H230">
        <v>11.089955837568899</v>
      </c>
      <c r="I230">
        <v>8.2278559615849698</v>
      </c>
      <c r="J230">
        <v>5.8502328281794096</v>
      </c>
      <c r="K230">
        <v>4600.5601155521699</v>
      </c>
      <c r="L230">
        <v>4412.4297752251996</v>
      </c>
      <c r="M230">
        <v>70.542450718655104</v>
      </c>
      <c r="N230">
        <v>2.7711417873544302</v>
      </c>
      <c r="O230">
        <v>6.9344510183991703</v>
      </c>
      <c r="P230">
        <v>34.587647171306003</v>
      </c>
      <c r="Q230">
        <v>6.1708462149812002E-2</v>
      </c>
    </row>
    <row r="231" spans="1:17" x14ac:dyDescent="0.3">
      <c r="A231" t="s">
        <v>557</v>
      </c>
      <c r="B231" t="s">
        <v>558</v>
      </c>
      <c r="C231" t="s">
        <v>3122</v>
      </c>
      <c r="D231" t="s">
        <v>40</v>
      </c>
      <c r="E231">
        <v>35411.149004899999</v>
      </c>
      <c r="F231">
        <v>6838.45</v>
      </c>
      <c r="G231">
        <v>198.41637474769399</v>
      </c>
      <c r="H231">
        <v>-8.3215762617951601</v>
      </c>
      <c r="I231">
        <v>109.811596860592</v>
      </c>
      <c r="J231">
        <v>-8.0472589164193007</v>
      </c>
      <c r="K231">
        <v>6426.7915896537797</v>
      </c>
      <c r="L231">
        <v>4599.1557960947202</v>
      </c>
      <c r="M231">
        <v>50.681082735760803</v>
      </c>
      <c r="N231">
        <v>0.25110688902185202</v>
      </c>
      <c r="O231">
        <v>24.004708669362198</v>
      </c>
      <c r="P231">
        <v>243.278449877014</v>
      </c>
      <c r="Q231">
        <v>0.17325348610601199</v>
      </c>
    </row>
    <row r="232" spans="1:17" x14ac:dyDescent="0.3">
      <c r="A232" t="s">
        <v>559</v>
      </c>
      <c r="B232" t="s">
        <v>560</v>
      </c>
      <c r="C232" t="s">
        <v>3131</v>
      </c>
      <c r="D232" t="s">
        <v>231</v>
      </c>
      <c r="E232">
        <v>35009.730489950001</v>
      </c>
      <c r="F232">
        <v>5469.35</v>
      </c>
      <c r="G232">
        <v>106.89444079695301</v>
      </c>
      <c r="H232">
        <v>3.7030064607933499</v>
      </c>
      <c r="I232">
        <v>98.839595178076607</v>
      </c>
      <c r="J232">
        <v>-3.3688301668344902</v>
      </c>
      <c r="K232">
        <v>5155.9644130608604</v>
      </c>
      <c r="L232">
        <v>3927.1249418756802</v>
      </c>
      <c r="M232">
        <v>47.620103501720301</v>
      </c>
      <c r="N232">
        <v>0.78589815252751505</v>
      </c>
      <c r="O232">
        <v>8.0558018777368208</v>
      </c>
      <c r="P232">
        <v>153.4453197405</v>
      </c>
    </row>
    <row r="233" spans="1:17" x14ac:dyDescent="0.3">
      <c r="A233" t="s">
        <v>561</v>
      </c>
      <c r="B233" t="s">
        <v>562</v>
      </c>
      <c r="C233" t="s">
        <v>3120</v>
      </c>
      <c r="D233" t="s">
        <v>220</v>
      </c>
      <c r="E233">
        <v>34219.11654368</v>
      </c>
      <c r="F233">
        <v>6763.3</v>
      </c>
      <c r="G233">
        <v>89.140877747101101</v>
      </c>
      <c r="H233">
        <v>5.4795249764515397</v>
      </c>
      <c r="I233">
        <v>-10.3919188594008</v>
      </c>
      <c r="J233">
        <v>-1.63054074462753</v>
      </c>
      <c r="K233">
        <v>6769.5932933754302</v>
      </c>
      <c r="L233">
        <v>6122.1180000434297</v>
      </c>
      <c r="M233">
        <v>44.582860991956601</v>
      </c>
      <c r="N233">
        <v>1.94855200541847</v>
      </c>
      <c r="O233">
        <v>44.261676992000901</v>
      </c>
      <c r="P233">
        <v>134.42980935875201</v>
      </c>
      <c r="Q233">
        <v>0.13821924727367699</v>
      </c>
    </row>
    <row r="234" spans="1:17" hidden="1" x14ac:dyDescent="0.3">
      <c r="A234" t="s">
        <v>563</v>
      </c>
      <c r="B234" t="s">
        <v>564</v>
      </c>
      <c r="C234" t="s">
        <v>3135</v>
      </c>
      <c r="D234" t="s">
        <v>80</v>
      </c>
      <c r="E234">
        <v>34084.925835855996</v>
      </c>
      <c r="F234">
        <v>81.760000000000005</v>
      </c>
      <c r="G234">
        <v>-37.079519562062004</v>
      </c>
      <c r="H234">
        <v>-21.978335594837802</v>
      </c>
      <c r="I234">
        <v>-19.593992357503101</v>
      </c>
      <c r="J234">
        <v>-8.0846290726874006</v>
      </c>
      <c r="K234">
        <v>106.926140023068</v>
      </c>
      <c r="M234">
        <v>22.4288687031557</v>
      </c>
      <c r="O234">
        <v>92.5146771037181</v>
      </c>
      <c r="P234">
        <v>7.5789473684210602</v>
      </c>
    </row>
    <row r="235" spans="1:17" x14ac:dyDescent="0.3">
      <c r="A235" t="s">
        <v>565</v>
      </c>
      <c r="B235" t="s">
        <v>566</v>
      </c>
      <c r="C235" t="s">
        <v>3120</v>
      </c>
      <c r="D235" t="s">
        <v>395</v>
      </c>
      <c r="E235">
        <v>34033.878628890001</v>
      </c>
      <c r="F235">
        <v>6686.05</v>
      </c>
      <c r="G235">
        <v>175.438393379101</v>
      </c>
      <c r="H235">
        <v>17.021827434074801</v>
      </c>
      <c r="I235">
        <v>56.989698539762998</v>
      </c>
      <c r="J235">
        <v>1.5021914089969099</v>
      </c>
      <c r="K235">
        <v>5636.6909348974104</v>
      </c>
      <c r="L235">
        <v>4312.1473709638703</v>
      </c>
      <c r="M235">
        <v>70.357802202994804</v>
      </c>
      <c r="N235">
        <v>0.88840866533198004</v>
      </c>
      <c r="O235">
        <v>1.8456338196693101</v>
      </c>
      <c r="P235">
        <v>209.20295049367499</v>
      </c>
      <c r="Q235">
        <v>0.16505534116470899</v>
      </c>
    </row>
    <row r="236" spans="1:17" x14ac:dyDescent="0.3">
      <c r="A236" t="s">
        <v>567</v>
      </c>
      <c r="B236" t="s">
        <v>568</v>
      </c>
      <c r="C236" t="s">
        <v>3136</v>
      </c>
      <c r="D236" t="s">
        <v>166</v>
      </c>
      <c r="E236">
        <v>33892.413997404998</v>
      </c>
      <c r="F236">
        <v>1006.45</v>
      </c>
      <c r="G236">
        <v>36.193251600972999</v>
      </c>
      <c r="H236">
        <v>-10.860582885180801</v>
      </c>
      <c r="I236">
        <v>8.3946617041602298</v>
      </c>
      <c r="J236">
        <v>-0.80411854273524697</v>
      </c>
      <c r="K236">
        <v>1075.1631949856101</v>
      </c>
      <c r="L236">
        <v>911.68772203710205</v>
      </c>
      <c r="M236">
        <v>21.8997295007402</v>
      </c>
      <c r="N236">
        <v>0.41624515591950101</v>
      </c>
      <c r="O236">
        <v>30.557901535098601</v>
      </c>
      <c r="P236">
        <v>67.073373173970793</v>
      </c>
      <c r="Q236">
        <v>5.665962768446E-2</v>
      </c>
    </row>
    <row r="237" spans="1:17" x14ac:dyDescent="0.3">
      <c r="A237" t="s">
        <v>569</v>
      </c>
      <c r="B237" t="s">
        <v>570</v>
      </c>
      <c r="C237" t="s">
        <v>3125</v>
      </c>
      <c r="D237" t="s">
        <v>149</v>
      </c>
      <c r="E237">
        <v>33750.735063059998</v>
      </c>
      <c r="F237">
        <v>243.4</v>
      </c>
      <c r="G237">
        <v>63.130952014695801</v>
      </c>
      <c r="H237">
        <v>-5.3228337713562404</v>
      </c>
      <c r="I237">
        <v>-3.8295162039317399</v>
      </c>
      <c r="J237">
        <v>-8.1965986833837601</v>
      </c>
      <c r="K237">
        <v>267.71329260029898</v>
      </c>
      <c r="L237">
        <v>240.80553084277099</v>
      </c>
      <c r="M237">
        <v>25.890254434731599</v>
      </c>
      <c r="N237">
        <v>0.33824835491168198</v>
      </c>
      <c r="O237">
        <v>28.101889893179901</v>
      </c>
      <c r="P237">
        <v>108.390410958904</v>
      </c>
      <c r="Q237">
        <v>0.150362242517454</v>
      </c>
    </row>
    <row r="238" spans="1:17" x14ac:dyDescent="0.3">
      <c r="A238" t="s">
        <v>571</v>
      </c>
      <c r="B238" t="s">
        <v>572</v>
      </c>
      <c r="C238" t="s">
        <v>3124</v>
      </c>
      <c r="D238" t="s">
        <v>176</v>
      </c>
      <c r="E238">
        <v>33573.279281324998</v>
      </c>
      <c r="F238">
        <v>836.85</v>
      </c>
      <c r="G238">
        <v>-5.9710666115038</v>
      </c>
      <c r="H238">
        <v>-1.7644220776014901</v>
      </c>
      <c r="I238">
        <v>10.127828420102301</v>
      </c>
      <c r="J238">
        <v>-2.9734045991999398</v>
      </c>
      <c r="K238">
        <v>862.16820754678895</v>
      </c>
      <c r="L238">
        <v>784.33791419411898</v>
      </c>
      <c r="M238">
        <v>21.100043454341701</v>
      </c>
      <c r="N238">
        <v>0.51300424815400103</v>
      </c>
      <c r="O238">
        <v>12.9533369182051</v>
      </c>
      <c r="P238">
        <v>37.719081708220202</v>
      </c>
      <c r="Q238">
        <v>4.1125190897907997E-2</v>
      </c>
    </row>
    <row r="239" spans="1:17" hidden="1" x14ac:dyDescent="0.3">
      <c r="A239" t="s">
        <v>573</v>
      </c>
      <c r="B239" t="s">
        <v>574</v>
      </c>
      <c r="C239" t="s">
        <v>3135</v>
      </c>
      <c r="D239" t="s">
        <v>34</v>
      </c>
      <c r="E239">
        <v>33522.931766861999</v>
      </c>
      <c r="F239">
        <v>49.46</v>
      </c>
      <c r="G239">
        <v>3.08763059679969</v>
      </c>
      <c r="H239">
        <v>-5.27043489029277</v>
      </c>
      <c r="I239">
        <v>-27.625953448349101</v>
      </c>
      <c r="J239">
        <v>-3.1681604212864598</v>
      </c>
      <c r="K239">
        <v>55.264754115862097</v>
      </c>
      <c r="L239">
        <v>55.418944044171802</v>
      </c>
      <c r="M239">
        <v>26.6922265188769</v>
      </c>
      <c r="N239">
        <v>0.392062153648637</v>
      </c>
      <c r="O239">
        <v>56.692276587141102</v>
      </c>
      <c r="P239">
        <v>35.321477428180501</v>
      </c>
      <c r="Q239">
        <v>0.100272637432704</v>
      </c>
    </row>
    <row r="240" spans="1:17" x14ac:dyDescent="0.3">
      <c r="A240" t="s">
        <v>575</v>
      </c>
      <c r="B240" t="s">
        <v>576</v>
      </c>
      <c r="C240" t="s">
        <v>3126</v>
      </c>
      <c r="D240" t="s">
        <v>185</v>
      </c>
      <c r="E240">
        <v>33505.187079359901</v>
      </c>
      <c r="F240">
        <v>2381.9499999999998</v>
      </c>
      <c r="G240">
        <v>20.1059033096283</v>
      </c>
      <c r="H240">
        <v>3.22421198177542</v>
      </c>
      <c r="I240">
        <v>18.376162073015699</v>
      </c>
      <c r="J240">
        <v>3.3844188838011302</v>
      </c>
      <c r="K240">
        <v>2412.70942119441</v>
      </c>
      <c r="L240">
        <v>2238.7214969479901</v>
      </c>
      <c r="M240">
        <v>53.6571030057844</v>
      </c>
      <c r="N240">
        <v>1.1321626229959201</v>
      </c>
      <c r="O240">
        <v>28.520749805831301</v>
      </c>
      <c r="P240">
        <v>52.752749543078799</v>
      </c>
      <c r="Q240">
        <v>1.1307071240859E-2</v>
      </c>
    </row>
    <row r="241" spans="1:17" x14ac:dyDescent="0.3">
      <c r="A241" t="s">
        <v>577</v>
      </c>
      <c r="B241" t="s">
        <v>578</v>
      </c>
      <c r="C241" t="s">
        <v>3132</v>
      </c>
      <c r="D241" t="s">
        <v>111</v>
      </c>
      <c r="E241">
        <v>33344.822023380002</v>
      </c>
      <c r="F241">
        <v>312.60000000000002</v>
      </c>
      <c r="G241">
        <v>19.209732981060501</v>
      </c>
      <c r="H241">
        <v>-1.0750270388469401</v>
      </c>
      <c r="I241">
        <v>9.3906609265608498</v>
      </c>
      <c r="J241">
        <v>-10.142291162085799</v>
      </c>
      <c r="K241">
        <v>328.92242571136399</v>
      </c>
      <c r="L241">
        <v>293.82450794819903</v>
      </c>
      <c r="M241">
        <v>32.2660871694371</v>
      </c>
      <c r="N241">
        <v>0.54704533087504004</v>
      </c>
      <c r="O241">
        <v>16.570697376839401</v>
      </c>
      <c r="P241">
        <v>57.283018867924497</v>
      </c>
      <c r="Q241">
        <v>1.220014117E-5</v>
      </c>
    </row>
    <row r="242" spans="1:17" x14ac:dyDescent="0.3">
      <c r="A242" t="s">
        <v>579</v>
      </c>
      <c r="B242" t="s">
        <v>580</v>
      </c>
      <c r="C242" t="s">
        <v>3120</v>
      </c>
      <c r="D242" t="s">
        <v>581</v>
      </c>
      <c r="E242">
        <v>33036.783779999998</v>
      </c>
      <c r="F242">
        <v>600.6</v>
      </c>
      <c r="G242">
        <v>6.1915745170551997</v>
      </c>
      <c r="H242">
        <v>-6.2601054710576998</v>
      </c>
      <c r="I242">
        <v>-19.761589538775802</v>
      </c>
      <c r="J242">
        <v>-4.1686156592724197</v>
      </c>
      <c r="K242">
        <v>655.24729198130603</v>
      </c>
      <c r="L242">
        <v>641.01379418055706</v>
      </c>
      <c r="M242">
        <v>36.158401700391799</v>
      </c>
      <c r="N242">
        <v>0.44332955633200899</v>
      </c>
      <c r="O242">
        <v>37.654012654012597</v>
      </c>
      <c r="P242">
        <v>39.0277777777777</v>
      </c>
      <c r="Q242">
        <v>3.7094811937708999E-2</v>
      </c>
    </row>
    <row r="243" spans="1:17" x14ac:dyDescent="0.3">
      <c r="A243" t="s">
        <v>582</v>
      </c>
      <c r="B243" t="s">
        <v>583</v>
      </c>
      <c r="C243" t="s">
        <v>3120</v>
      </c>
      <c r="D243" t="s">
        <v>54</v>
      </c>
      <c r="E243">
        <v>33032.2393715</v>
      </c>
      <c r="F243">
        <v>267.55</v>
      </c>
      <c r="G243">
        <v>-28.6531291725986</v>
      </c>
      <c r="H243">
        <v>-6.8972654902217103</v>
      </c>
      <c r="I243">
        <v>-7.6868426270373398</v>
      </c>
      <c r="J243">
        <v>-0.160961821979486</v>
      </c>
      <c r="K243">
        <v>303.67548526762602</v>
      </c>
      <c r="L243">
        <v>294.004185298697</v>
      </c>
      <c r="M243">
        <v>23.268638474017301</v>
      </c>
      <c r="N243">
        <v>1.2569278806197199</v>
      </c>
      <c r="O243">
        <v>28.200336385722199</v>
      </c>
      <c r="P243">
        <v>12.7238255740467</v>
      </c>
      <c r="Q243">
        <v>3.9898504015175001E-2</v>
      </c>
    </row>
    <row r="244" spans="1:17" x14ac:dyDescent="0.3">
      <c r="A244" t="s">
        <v>584</v>
      </c>
      <c r="B244" t="s">
        <v>585</v>
      </c>
      <c r="C244" t="s">
        <v>3128</v>
      </c>
      <c r="D244" t="s">
        <v>77</v>
      </c>
      <c r="E244">
        <v>33024.324252464998</v>
      </c>
      <c r="F244">
        <v>1760.85</v>
      </c>
      <c r="G244">
        <v>-41.886800840736299</v>
      </c>
      <c r="H244">
        <v>3.53771817973678</v>
      </c>
      <c r="I244">
        <v>-19.0102114262748</v>
      </c>
      <c r="J244">
        <v>-2.07419399351609</v>
      </c>
      <c r="K244">
        <v>1857.5032629887501</v>
      </c>
      <c r="L244">
        <v>1909.2603140180399</v>
      </c>
      <c r="M244">
        <v>24.4490786257644</v>
      </c>
      <c r="N244">
        <v>0.74526665567820605</v>
      </c>
      <c r="O244">
        <v>38.041286878496102</v>
      </c>
      <c r="P244">
        <v>6.6277098219692299</v>
      </c>
      <c r="Q244">
        <v>-4.8570974557567002E-2</v>
      </c>
    </row>
    <row r="245" spans="1:17" x14ac:dyDescent="0.3">
      <c r="A245" t="s">
        <v>586</v>
      </c>
      <c r="B245" t="s">
        <v>587</v>
      </c>
      <c r="C245" t="s">
        <v>3134</v>
      </c>
      <c r="D245" t="s">
        <v>166</v>
      </c>
      <c r="E245">
        <v>32892.757835999997</v>
      </c>
      <c r="F245">
        <v>7599</v>
      </c>
      <c r="G245">
        <v>179.23234247177899</v>
      </c>
      <c r="H245">
        <v>13.3257961826602</v>
      </c>
      <c r="I245">
        <v>104.151998567576</v>
      </c>
      <c r="J245">
        <v>-12.458552235296301</v>
      </c>
      <c r="K245">
        <v>7235.0115961081701</v>
      </c>
      <c r="L245">
        <v>5397.6071054867298</v>
      </c>
      <c r="M245">
        <v>42.026864358834501</v>
      </c>
      <c r="N245">
        <v>0.46765939825928998</v>
      </c>
      <c r="O245">
        <v>15.146729832872699</v>
      </c>
      <c r="P245">
        <v>212.71604938271599</v>
      </c>
      <c r="Q245">
        <v>9.4075430150180994E-2</v>
      </c>
    </row>
    <row r="246" spans="1:17" x14ac:dyDescent="0.3">
      <c r="A246" t="s">
        <v>588</v>
      </c>
      <c r="B246" t="s">
        <v>589</v>
      </c>
      <c r="C246" t="s">
        <v>3128</v>
      </c>
      <c r="D246" t="s">
        <v>77</v>
      </c>
      <c r="E246">
        <v>32659.357991425</v>
      </c>
      <c r="F246">
        <v>4226.75</v>
      </c>
      <c r="G246">
        <v>6.3931490705601304</v>
      </c>
      <c r="H246">
        <v>-3.96318376688476</v>
      </c>
      <c r="I246">
        <v>-7.1822178834080601</v>
      </c>
      <c r="J246">
        <v>-0.698409509255143</v>
      </c>
      <c r="K246">
        <v>4430.6783748457201</v>
      </c>
      <c r="L246">
        <v>4195.2267620217899</v>
      </c>
      <c r="M246">
        <v>32.775935939983697</v>
      </c>
      <c r="N246">
        <v>0.80180917308594402</v>
      </c>
      <c r="O246">
        <v>15.8218489383095</v>
      </c>
      <c r="P246">
        <v>38.461664455473098</v>
      </c>
      <c r="Q246">
        <v>1.0163242980457E-2</v>
      </c>
    </row>
    <row r="247" spans="1:17" x14ac:dyDescent="0.3">
      <c r="A247" t="s">
        <v>590</v>
      </c>
      <c r="B247" t="s">
        <v>591</v>
      </c>
      <c r="C247" t="s">
        <v>3120</v>
      </c>
      <c r="D247" t="s">
        <v>43</v>
      </c>
      <c r="E247">
        <v>32602.383999999998</v>
      </c>
      <c r="F247">
        <v>197.83</v>
      </c>
      <c r="G247">
        <v>16.057355465637102</v>
      </c>
      <c r="H247">
        <v>-11.658381586587099</v>
      </c>
      <c r="I247">
        <v>-21.220868223475101</v>
      </c>
      <c r="J247">
        <v>-7.0527476222769003</v>
      </c>
      <c r="K247">
        <v>230.86184405551501</v>
      </c>
      <c r="L247">
        <v>229.92146635787699</v>
      </c>
      <c r="M247">
        <v>28.154738888132599</v>
      </c>
      <c r="N247">
        <v>0.333177407931257</v>
      </c>
      <c r="O247">
        <v>64.130819390385597</v>
      </c>
      <c r="P247">
        <v>52.059953881629497</v>
      </c>
      <c r="Q247">
        <v>2.4641064699744E-2</v>
      </c>
    </row>
    <row r="248" spans="1:17" hidden="1" x14ac:dyDescent="0.3">
      <c r="A248" t="s">
        <v>592</v>
      </c>
      <c r="B248" t="s">
        <v>593</v>
      </c>
      <c r="C248" t="s">
        <v>3135</v>
      </c>
      <c r="D248" t="s">
        <v>111</v>
      </c>
      <c r="E248">
        <v>32459.394245879899</v>
      </c>
      <c r="F248">
        <v>625.20000000000005</v>
      </c>
      <c r="G248">
        <v>-34.665617777708597</v>
      </c>
      <c r="H248">
        <v>2.2598875196220898</v>
      </c>
      <c r="I248">
        <v>-17.180090573149801</v>
      </c>
      <c r="J248">
        <v>-9.9593440707949394</v>
      </c>
      <c r="K248">
        <v>647.81500000000005</v>
      </c>
      <c r="M248">
        <v>31.046288116605201</v>
      </c>
      <c r="O248">
        <v>17.4024312220089</v>
      </c>
      <c r="P248">
        <v>6.3989108236895902</v>
      </c>
    </row>
    <row r="249" spans="1:17" hidden="1" x14ac:dyDescent="0.3">
      <c r="A249" t="s">
        <v>594</v>
      </c>
      <c r="B249" t="s">
        <v>595</v>
      </c>
      <c r="C249" t="s">
        <v>3135</v>
      </c>
      <c r="D249" t="s">
        <v>138</v>
      </c>
      <c r="E249">
        <v>32216.064643341</v>
      </c>
      <c r="F249">
        <v>388.68</v>
      </c>
      <c r="G249">
        <v>0.79941065277227297</v>
      </c>
      <c r="H249">
        <v>7.0698307197321899</v>
      </c>
      <c r="I249">
        <v>-2.46289538430096</v>
      </c>
      <c r="J249">
        <v>2.1201139112095202</v>
      </c>
      <c r="K249">
        <v>385.84637119335798</v>
      </c>
      <c r="L249">
        <v>365.50065761128002</v>
      </c>
      <c r="M249">
        <v>56.330526885428</v>
      </c>
      <c r="N249">
        <v>0.58068286067656105</v>
      </c>
      <c r="O249">
        <v>2.6551404754553798</v>
      </c>
      <c r="P249">
        <v>36.8591549295774</v>
      </c>
      <c r="Q249">
        <v>-0.123824141917355</v>
      </c>
    </row>
    <row r="250" spans="1:17" x14ac:dyDescent="0.3">
      <c r="A250" t="s">
        <v>596</v>
      </c>
      <c r="B250" t="s">
        <v>597</v>
      </c>
      <c r="C250" t="s">
        <v>3129</v>
      </c>
      <c r="D250" t="s">
        <v>598</v>
      </c>
      <c r="E250">
        <v>32080.4736940599</v>
      </c>
      <c r="F250">
        <v>1179.6500000000001</v>
      </c>
      <c r="G250">
        <v>-28.832376808913502</v>
      </c>
      <c r="H250">
        <v>-0.34580727607900302</v>
      </c>
      <c r="I250">
        <v>-1.8117595796202199</v>
      </c>
      <c r="J250">
        <v>-1.02278432183734</v>
      </c>
      <c r="K250">
        <v>1248.7541494100799</v>
      </c>
      <c r="L250">
        <v>1206.6541567349</v>
      </c>
      <c r="M250">
        <v>34.724715474402998</v>
      </c>
      <c r="N250">
        <v>0.74903979436047197</v>
      </c>
      <c r="O250">
        <v>22.1718306277285</v>
      </c>
      <c r="P250">
        <v>19.150547952123599</v>
      </c>
      <c r="Q250">
        <v>0.103270482713583</v>
      </c>
    </row>
    <row r="251" spans="1:17" x14ac:dyDescent="0.3">
      <c r="A251" t="s">
        <v>599</v>
      </c>
      <c r="B251" t="s">
        <v>600</v>
      </c>
      <c r="C251" t="s">
        <v>3120</v>
      </c>
      <c r="D251" t="s">
        <v>43</v>
      </c>
      <c r="E251">
        <v>32048.879160144999</v>
      </c>
      <c r="F251">
        <v>545.45000000000005</v>
      </c>
      <c r="G251">
        <v>-33.727789854160498</v>
      </c>
      <c r="H251">
        <v>-4.5163606804984697</v>
      </c>
      <c r="I251">
        <v>-13.0013860070438</v>
      </c>
      <c r="J251">
        <v>-1.1563906029844599</v>
      </c>
      <c r="K251">
        <v>582.24280880582501</v>
      </c>
      <c r="L251">
        <v>576.04730809932801</v>
      </c>
      <c r="M251">
        <v>30.771511535727502</v>
      </c>
      <c r="N251">
        <v>0.93340490863374503</v>
      </c>
      <c r="O251">
        <v>18.6176551471262</v>
      </c>
      <c r="P251">
        <v>19.931838170624399</v>
      </c>
      <c r="Q251">
        <v>-9.5287588730330997E-2</v>
      </c>
    </row>
    <row r="252" spans="1:17" hidden="1" x14ac:dyDescent="0.3">
      <c r="A252" t="s">
        <v>601</v>
      </c>
      <c r="B252" t="s">
        <v>602</v>
      </c>
      <c r="C252" t="s">
        <v>3120</v>
      </c>
      <c r="D252" t="s">
        <v>43</v>
      </c>
      <c r="E252">
        <v>32008.711858725001</v>
      </c>
      <c r="F252">
        <v>347.55</v>
      </c>
      <c r="G252">
        <v>-13.1502109965305</v>
      </c>
      <c r="H252">
        <v>2.42975057050637</v>
      </c>
      <c r="I252">
        <v>4.3353162080282797</v>
      </c>
      <c r="J252">
        <v>-3.5690103228053802</v>
      </c>
      <c r="K252">
        <v>364.38842056223302</v>
      </c>
      <c r="M252">
        <v>29.5396576988812</v>
      </c>
      <c r="N252">
        <v>0.41350686876340198</v>
      </c>
      <c r="O252">
        <v>17.2205438066465</v>
      </c>
      <c r="P252">
        <v>24.771136241249302</v>
      </c>
    </row>
    <row r="253" spans="1:17" x14ac:dyDescent="0.3">
      <c r="A253" t="s">
        <v>603</v>
      </c>
      <c r="B253" t="s">
        <v>604</v>
      </c>
      <c r="C253" t="s">
        <v>3123</v>
      </c>
      <c r="D253" t="s">
        <v>48</v>
      </c>
      <c r="E253">
        <v>31994.621999999999</v>
      </c>
      <c r="F253">
        <v>52.98</v>
      </c>
      <c r="G253">
        <v>38.575569799407099</v>
      </c>
      <c r="H253">
        <v>-11.825773638504799</v>
      </c>
      <c r="I253">
        <v>-31.730313408851298</v>
      </c>
      <c r="J253">
        <v>-7.7791744964216498</v>
      </c>
      <c r="K253">
        <v>60.621057494553298</v>
      </c>
      <c r="L253">
        <v>58.951069040163702</v>
      </c>
      <c r="M253">
        <v>24.537887336008399</v>
      </c>
      <c r="N253">
        <v>0.56752244025120502</v>
      </c>
      <c r="O253">
        <v>47.508493771234399</v>
      </c>
      <c r="P253">
        <v>70.628019323671396</v>
      </c>
      <c r="Q253">
        <v>9.3638925253750005E-2</v>
      </c>
    </row>
    <row r="254" spans="1:17" x14ac:dyDescent="0.3">
      <c r="A254" t="s">
        <v>605</v>
      </c>
      <c r="B254" t="s">
        <v>606</v>
      </c>
      <c r="C254" t="s">
        <v>3124</v>
      </c>
      <c r="D254" t="s">
        <v>51</v>
      </c>
      <c r="E254">
        <v>31823.1651495599</v>
      </c>
      <c r="F254">
        <v>1250.0999999999999</v>
      </c>
      <c r="G254">
        <v>91.648508473788695</v>
      </c>
      <c r="H254">
        <v>7.30746189646477</v>
      </c>
      <c r="I254">
        <v>84.4357135596251</v>
      </c>
      <c r="J254">
        <v>5.6769170843308698</v>
      </c>
      <c r="K254">
        <v>1140.5788402092701</v>
      </c>
      <c r="L254">
        <v>883.02466660652601</v>
      </c>
      <c r="M254">
        <v>60.204925329060202</v>
      </c>
      <c r="N254">
        <v>0.69776948669180205</v>
      </c>
      <c r="O254">
        <v>4.6116310695144502</v>
      </c>
      <c r="P254">
        <v>131.07208872458401</v>
      </c>
      <c r="Q254">
        <v>0.111725309941345</v>
      </c>
    </row>
    <row r="255" spans="1:17" x14ac:dyDescent="0.3">
      <c r="A255" t="s">
        <v>607</v>
      </c>
      <c r="B255" t="s">
        <v>608</v>
      </c>
      <c r="C255" t="s">
        <v>3126</v>
      </c>
      <c r="D255" t="s">
        <v>400</v>
      </c>
      <c r="E255">
        <v>31361.284713479999</v>
      </c>
      <c r="F255">
        <v>493.8</v>
      </c>
      <c r="G255">
        <v>4.9513576309204304</v>
      </c>
      <c r="H255">
        <v>1.8173343882766</v>
      </c>
      <c r="I255">
        <v>-7.72173358557336</v>
      </c>
      <c r="J255">
        <v>-1.46108488798777</v>
      </c>
      <c r="K255">
        <v>514.02952942123397</v>
      </c>
      <c r="L255">
        <v>492.11735602568501</v>
      </c>
      <c r="M255">
        <v>33.2513573494887</v>
      </c>
      <c r="N255">
        <v>0.70002765692578195</v>
      </c>
      <c r="O255">
        <v>18.448764682057501</v>
      </c>
      <c r="P255">
        <v>34.148329258353598</v>
      </c>
      <c r="Q255">
        <v>0.119555544543077</v>
      </c>
    </row>
    <row r="256" spans="1:17" x14ac:dyDescent="0.3">
      <c r="A256" t="s">
        <v>609</v>
      </c>
      <c r="B256" t="s">
        <v>610</v>
      </c>
      <c r="C256" t="s">
        <v>3132</v>
      </c>
      <c r="D256" t="s">
        <v>611</v>
      </c>
      <c r="E256">
        <v>31331.535588509902</v>
      </c>
      <c r="F256">
        <v>1289.8499999999999</v>
      </c>
      <c r="G256">
        <v>-27.3105754660427</v>
      </c>
      <c r="H256">
        <v>5.3212758525596602</v>
      </c>
      <c r="I256">
        <v>30.608343146224101</v>
      </c>
      <c r="J256">
        <v>-0.89182548684228602</v>
      </c>
      <c r="K256">
        <v>1265.60132268505</v>
      </c>
      <c r="L256">
        <v>1167.1267070721101</v>
      </c>
      <c r="M256">
        <v>39.720700499185497</v>
      </c>
      <c r="N256">
        <v>1.4449377495245499</v>
      </c>
      <c r="O256">
        <v>15.3544985851068</v>
      </c>
      <c r="P256">
        <v>45.573048925004201</v>
      </c>
      <c r="Q256">
        <v>2.3311796361495E-2</v>
      </c>
    </row>
    <row r="257" spans="1:17" hidden="1" x14ac:dyDescent="0.3">
      <c r="A257" t="s">
        <v>612</v>
      </c>
      <c r="B257" t="s">
        <v>613</v>
      </c>
      <c r="C257" t="s">
        <v>3135</v>
      </c>
      <c r="D257" t="s">
        <v>611</v>
      </c>
      <c r="E257">
        <v>31313.398703800001</v>
      </c>
      <c r="F257">
        <v>2833.1</v>
      </c>
      <c r="G257">
        <v>140.079287187825</v>
      </c>
      <c r="H257">
        <v>3.1852095890226599</v>
      </c>
      <c r="I257">
        <v>38.410305030918899</v>
      </c>
      <c r="J257">
        <v>-3.7821718301682501</v>
      </c>
      <c r="K257">
        <v>2644.1480178479001</v>
      </c>
      <c r="L257">
        <v>2107.0652107360202</v>
      </c>
      <c r="M257">
        <v>50.249232901452402</v>
      </c>
      <c r="N257">
        <v>0.64939591027501098</v>
      </c>
      <c r="O257">
        <v>10.8326568070311</v>
      </c>
      <c r="P257">
        <v>170.73438769171901</v>
      </c>
      <c r="Q257">
        <v>0.15672248431983399</v>
      </c>
    </row>
    <row r="258" spans="1:17" x14ac:dyDescent="0.3">
      <c r="A258" t="s">
        <v>614</v>
      </c>
      <c r="B258" t="s">
        <v>615</v>
      </c>
      <c r="C258" t="s">
        <v>611</v>
      </c>
      <c r="D258" t="s">
        <v>611</v>
      </c>
      <c r="E258">
        <v>30951.257699999998</v>
      </c>
      <c r="F258">
        <v>905.5</v>
      </c>
      <c r="G258">
        <v>-12.9652150181153</v>
      </c>
      <c r="H258">
        <v>2.6266416618470698</v>
      </c>
      <c r="I258">
        <v>-4.4459390751740502</v>
      </c>
      <c r="J258">
        <v>-3.3275115289050401</v>
      </c>
      <c r="K258">
        <v>911.04639015905502</v>
      </c>
      <c r="L258">
        <v>847.25917189281404</v>
      </c>
      <c r="M258">
        <v>33.125935044602201</v>
      </c>
      <c r="N258">
        <v>0.38931534959179998</v>
      </c>
      <c r="O258">
        <v>16.289342904472601</v>
      </c>
      <c r="P258">
        <v>27.5352112676056</v>
      </c>
      <c r="Q258">
        <v>7.6567903591931996E-2</v>
      </c>
    </row>
    <row r="259" spans="1:17" x14ac:dyDescent="0.3">
      <c r="A259" t="s">
        <v>616</v>
      </c>
      <c r="B259" t="s">
        <v>617</v>
      </c>
      <c r="C259" t="s">
        <v>3120</v>
      </c>
      <c r="D259" t="s">
        <v>395</v>
      </c>
      <c r="E259">
        <v>30939.314999999999</v>
      </c>
      <c r="F259">
        <v>1480.35</v>
      </c>
      <c r="G259">
        <v>99.7717592680699</v>
      </c>
      <c r="H259">
        <v>3.8779833414599403E-2</v>
      </c>
      <c r="I259">
        <v>31.347606142283901</v>
      </c>
      <c r="J259">
        <v>-4.98107316566532</v>
      </c>
      <c r="K259">
        <v>1428.72824914847</v>
      </c>
      <c r="L259">
        <v>1168.2619433582499</v>
      </c>
      <c r="M259">
        <v>44.934235838832599</v>
      </c>
      <c r="N259">
        <v>1.52972538349083</v>
      </c>
      <c r="O259">
        <v>12.432870604924499</v>
      </c>
      <c r="P259">
        <v>134.60380348652899</v>
      </c>
      <c r="Q259">
        <v>9.2889167737743999E-2</v>
      </c>
    </row>
    <row r="260" spans="1:17" x14ac:dyDescent="0.3">
      <c r="A260" t="s">
        <v>618</v>
      </c>
      <c r="B260" t="s">
        <v>619</v>
      </c>
      <c r="C260" t="s">
        <v>3118</v>
      </c>
      <c r="D260" t="s">
        <v>188</v>
      </c>
      <c r="E260">
        <v>30320.534651999998</v>
      </c>
      <c r="F260">
        <v>433.15</v>
      </c>
      <c r="G260">
        <v>-16.315693095564399</v>
      </c>
      <c r="H260">
        <v>-13.5910922671675</v>
      </c>
      <c r="I260">
        <v>-12.665634673996699</v>
      </c>
      <c r="J260">
        <v>-15.211207007629399</v>
      </c>
      <c r="K260">
        <v>520.31653991582596</v>
      </c>
      <c r="L260">
        <v>492.14447224288301</v>
      </c>
      <c r="M260">
        <v>9.9042018518297308</v>
      </c>
      <c r="N260">
        <v>1.51399353708552</v>
      </c>
      <c r="O260">
        <v>31.674939397437299</v>
      </c>
      <c r="P260">
        <v>15.291455948895299</v>
      </c>
      <c r="Q260">
        <v>-4.1561614602115E-2</v>
      </c>
    </row>
    <row r="261" spans="1:17" x14ac:dyDescent="0.3">
      <c r="A261" t="s">
        <v>620</v>
      </c>
      <c r="B261" t="s">
        <v>621</v>
      </c>
      <c r="C261" t="s">
        <v>3122</v>
      </c>
      <c r="D261" t="s">
        <v>240</v>
      </c>
      <c r="E261">
        <v>29896.009491000001</v>
      </c>
      <c r="F261">
        <v>2235</v>
      </c>
      <c r="G261">
        <v>61.5056609113348</v>
      </c>
      <c r="H261">
        <v>8.0930315661860792</v>
      </c>
      <c r="I261">
        <v>20.653432551392299</v>
      </c>
      <c r="J261">
        <v>0.49034771914550102</v>
      </c>
      <c r="K261">
        <v>2035.2098639518399</v>
      </c>
      <c r="L261">
        <v>1775.8600494633299</v>
      </c>
      <c r="M261">
        <v>64.563548472728698</v>
      </c>
      <c r="N261">
        <v>0.65632354105666502</v>
      </c>
      <c r="O261">
        <v>4.3713646532438304</v>
      </c>
      <c r="P261">
        <v>95.837897042716307</v>
      </c>
      <c r="Q261">
        <v>8.2700509019168006E-2</v>
      </c>
    </row>
    <row r="262" spans="1:17" x14ac:dyDescent="0.3">
      <c r="A262" t="s">
        <v>622</v>
      </c>
      <c r="B262" t="s">
        <v>623</v>
      </c>
      <c r="C262" t="s">
        <v>3124</v>
      </c>
      <c r="D262" t="s">
        <v>51</v>
      </c>
      <c r="E262">
        <v>29797.845746840001</v>
      </c>
      <c r="F262">
        <v>1918.55</v>
      </c>
      <c r="G262">
        <v>22.302312693646101</v>
      </c>
      <c r="H262">
        <v>5.09112530586291</v>
      </c>
      <c r="I262">
        <v>-1.7131297368781</v>
      </c>
      <c r="J262">
        <v>2.3169683025503902</v>
      </c>
      <c r="K262">
        <v>1867.9639722916099</v>
      </c>
      <c r="L262">
        <v>1754.6967785949801</v>
      </c>
      <c r="M262">
        <v>66.931167845567103</v>
      </c>
      <c r="N262">
        <v>1.1883702693209299</v>
      </c>
      <c r="O262">
        <v>5.8090745615178196</v>
      </c>
      <c r="P262">
        <v>54.168508176302701</v>
      </c>
      <c r="Q262">
        <v>0.100584631415452</v>
      </c>
    </row>
    <row r="263" spans="1:17" x14ac:dyDescent="0.3">
      <c r="A263" t="s">
        <v>624</v>
      </c>
      <c r="B263" t="s">
        <v>625</v>
      </c>
      <c r="C263" t="s">
        <v>3120</v>
      </c>
      <c r="D263" t="s">
        <v>24</v>
      </c>
      <c r="E263">
        <v>29366.396283425001</v>
      </c>
      <c r="F263">
        <v>182.29</v>
      </c>
      <c r="G263">
        <v>-44.3562971363638</v>
      </c>
      <c r="H263">
        <v>-11.9079638776285</v>
      </c>
      <c r="I263">
        <v>-9.5493771278786799</v>
      </c>
      <c r="J263">
        <v>-8.1742542192823304</v>
      </c>
      <c r="K263">
        <v>196.085089283435</v>
      </c>
      <c r="L263">
        <v>202.651595998327</v>
      </c>
      <c r="M263">
        <v>40.660252375940203</v>
      </c>
      <c r="N263">
        <v>1.34291923318796</v>
      </c>
      <c r="O263">
        <v>44.330462449942402</v>
      </c>
      <c r="P263">
        <v>7.76825302985515</v>
      </c>
      <c r="Q263">
        <v>-8.8546120291123007E-2</v>
      </c>
    </row>
    <row r="264" spans="1:17" x14ac:dyDescent="0.3">
      <c r="A264" t="s">
        <v>626</v>
      </c>
      <c r="B264" t="s">
        <v>627</v>
      </c>
      <c r="C264" t="s">
        <v>3133</v>
      </c>
      <c r="D264" t="s">
        <v>138</v>
      </c>
      <c r="E264">
        <v>29328.909396899999</v>
      </c>
      <c r="F264">
        <v>1200.9000000000001</v>
      </c>
      <c r="G264">
        <v>72.855868184352303</v>
      </c>
      <c r="H264">
        <v>-4.3203452120580801</v>
      </c>
      <c r="I264">
        <v>10.5832667951679</v>
      </c>
      <c r="J264">
        <v>-6.0127301094289898</v>
      </c>
      <c r="K264">
        <v>1289.8891147910599</v>
      </c>
      <c r="L264">
        <v>1137.37340434314</v>
      </c>
      <c r="M264">
        <v>20.533460850029702</v>
      </c>
      <c r="N264">
        <v>0.46518363061335699</v>
      </c>
      <c r="O264">
        <v>21.0009159796818</v>
      </c>
      <c r="P264">
        <v>106.642002925234</v>
      </c>
      <c r="Q264">
        <v>0.124741761964964</v>
      </c>
    </row>
    <row r="265" spans="1:17" x14ac:dyDescent="0.3">
      <c r="A265" t="s">
        <v>628</v>
      </c>
      <c r="B265" t="s">
        <v>629</v>
      </c>
      <c r="C265" t="s">
        <v>3137</v>
      </c>
      <c r="D265" t="s">
        <v>630</v>
      </c>
      <c r="E265">
        <v>29160.291456899999</v>
      </c>
      <c r="F265">
        <v>739.95</v>
      </c>
      <c r="G265">
        <v>-9.5737975305741791</v>
      </c>
      <c r="H265">
        <v>-1.8939402664237399</v>
      </c>
      <c r="I265">
        <v>10.7033915626635</v>
      </c>
      <c r="J265">
        <v>-1.5666039590971299</v>
      </c>
      <c r="K265">
        <v>797.20694477285599</v>
      </c>
      <c r="L265">
        <v>734.29863463487504</v>
      </c>
      <c r="M265">
        <v>15.873974639812699</v>
      </c>
      <c r="N265">
        <v>0.50111588631213899</v>
      </c>
      <c r="O265">
        <v>24.467869450638499</v>
      </c>
      <c r="P265">
        <v>30.3646934460888</v>
      </c>
      <c r="Q265">
        <v>1.2996286328262999E-2</v>
      </c>
    </row>
    <row r="266" spans="1:17" x14ac:dyDescent="0.3">
      <c r="A266" t="s">
        <v>631</v>
      </c>
      <c r="B266" t="s">
        <v>632</v>
      </c>
      <c r="C266" t="s">
        <v>3122</v>
      </c>
      <c r="D266" t="s">
        <v>197</v>
      </c>
      <c r="E266">
        <v>29092.724999999999</v>
      </c>
      <c r="F266">
        <v>666.5</v>
      </c>
      <c r="G266">
        <v>7.3624953434242002</v>
      </c>
      <c r="H266">
        <v>-5.9647251002120196</v>
      </c>
      <c r="I266">
        <v>42.199738732320803</v>
      </c>
      <c r="J266">
        <v>-7.03390439779937</v>
      </c>
      <c r="K266">
        <v>747.09359031523104</v>
      </c>
      <c r="L266">
        <v>658.777135527518</v>
      </c>
      <c r="M266">
        <v>17.630921601855899</v>
      </c>
      <c r="N266">
        <v>0.73354410926376401</v>
      </c>
      <c r="O266">
        <v>29.0322580645161</v>
      </c>
      <c r="P266">
        <v>59.793814432989599</v>
      </c>
      <c r="Q266">
        <v>5.4286156019590004E-3</v>
      </c>
    </row>
    <row r="267" spans="1:17" x14ac:dyDescent="0.3">
      <c r="A267" t="s">
        <v>633</v>
      </c>
      <c r="B267" t="s">
        <v>634</v>
      </c>
      <c r="C267" t="s">
        <v>3129</v>
      </c>
      <c r="D267" t="s">
        <v>295</v>
      </c>
      <c r="E267">
        <v>29058.723943199999</v>
      </c>
      <c r="F267">
        <v>2290.4</v>
      </c>
      <c r="G267">
        <v>12.6282375554739</v>
      </c>
      <c r="H267">
        <v>18.5849090273347</v>
      </c>
      <c r="I267">
        <v>36.781749355721502</v>
      </c>
      <c r="J267">
        <v>0.63187770926995501</v>
      </c>
      <c r="K267">
        <v>2201.6686327146899</v>
      </c>
      <c r="L267">
        <v>1855.15395830745</v>
      </c>
      <c r="M267">
        <v>39.133373643026097</v>
      </c>
      <c r="N267">
        <v>1.17072716348703</v>
      </c>
      <c r="O267">
        <v>6.9551170101292303</v>
      </c>
      <c r="P267">
        <v>93.103448275861993</v>
      </c>
      <c r="Q267">
        <v>-3.5681843979223998E-2</v>
      </c>
    </row>
    <row r="268" spans="1:17" x14ac:dyDescent="0.3">
      <c r="A268" t="s">
        <v>635</v>
      </c>
      <c r="B268" t="s">
        <v>636</v>
      </c>
      <c r="C268" t="s">
        <v>3126</v>
      </c>
      <c r="D268" t="s">
        <v>185</v>
      </c>
      <c r="E268">
        <v>28887.397665749999</v>
      </c>
      <c r="F268">
        <v>1374.75</v>
      </c>
      <c r="G268">
        <v>-20.6727118001306</v>
      </c>
      <c r="H268">
        <v>3.2306532682340001</v>
      </c>
      <c r="I268">
        <v>19.172185381927299</v>
      </c>
      <c r="J268">
        <v>-2.3324128644516402</v>
      </c>
      <c r="K268">
        <v>1391.10501268135</v>
      </c>
      <c r="L268">
        <v>1292.7947778400101</v>
      </c>
      <c r="M268">
        <v>35.391354271033997</v>
      </c>
      <c r="N268">
        <v>0.88773601838931304</v>
      </c>
      <c r="O268">
        <v>9.5435533733406004</v>
      </c>
      <c r="P268">
        <v>37.0569762225213</v>
      </c>
      <c r="Q268">
        <v>5.5580413802839998E-2</v>
      </c>
    </row>
    <row r="269" spans="1:17" x14ac:dyDescent="0.3">
      <c r="A269" t="s">
        <v>637</v>
      </c>
      <c r="B269" t="s">
        <v>638</v>
      </c>
      <c r="C269" t="s">
        <v>3124</v>
      </c>
      <c r="D269" t="s">
        <v>51</v>
      </c>
      <c r="E269">
        <v>28770.907138074999</v>
      </c>
      <c r="F269">
        <v>217.99</v>
      </c>
      <c r="G269">
        <v>105.670078313223</v>
      </c>
      <c r="H269">
        <v>3.6716207606236302</v>
      </c>
      <c r="I269">
        <v>44.216934113902298</v>
      </c>
      <c r="J269">
        <v>-4.5432709737374504</v>
      </c>
      <c r="K269">
        <v>211.62446767335001</v>
      </c>
      <c r="L269">
        <v>170.13498244256101</v>
      </c>
      <c r="M269">
        <v>42.457695888780599</v>
      </c>
      <c r="N269">
        <v>0.61266450177243503</v>
      </c>
      <c r="O269">
        <v>11.927152621679801</v>
      </c>
      <c r="P269">
        <v>149.13142857142799</v>
      </c>
      <c r="Q269">
        <v>1.9977163188059002E-2</v>
      </c>
    </row>
    <row r="270" spans="1:17" hidden="1" x14ac:dyDescent="0.3">
      <c r="A270" t="s">
        <v>639</v>
      </c>
      <c r="B270" t="s">
        <v>640</v>
      </c>
      <c r="C270" t="s">
        <v>3135</v>
      </c>
      <c r="D270" t="s">
        <v>185</v>
      </c>
      <c r="E270">
        <v>28664.437891739999</v>
      </c>
      <c r="F270">
        <v>12897.6</v>
      </c>
      <c r="G270">
        <v>110.98665441563701</v>
      </c>
      <c r="H270">
        <v>0.29606389993849302</v>
      </c>
      <c r="I270">
        <v>46.197411744348798</v>
      </c>
      <c r="J270">
        <v>-0.50657948385054397</v>
      </c>
      <c r="K270">
        <v>13538.888282931201</v>
      </c>
      <c r="L270">
        <v>11316.4839595374</v>
      </c>
      <c r="M270">
        <v>38.578205203461103</v>
      </c>
      <c r="N270">
        <v>1.19015401622737</v>
      </c>
      <c r="O270">
        <v>17.366409254434899</v>
      </c>
      <c r="P270">
        <v>149.82518667738401</v>
      </c>
      <c r="Q270">
        <v>0.18986001299212499</v>
      </c>
    </row>
    <row r="271" spans="1:17" x14ac:dyDescent="0.3">
      <c r="A271" t="s">
        <v>641</v>
      </c>
      <c r="B271" t="s">
        <v>642</v>
      </c>
      <c r="C271" t="s">
        <v>3134</v>
      </c>
      <c r="D271" t="s">
        <v>166</v>
      </c>
      <c r="E271">
        <v>28656.2599308299</v>
      </c>
      <c r="F271">
        <v>1124.8499999999999</v>
      </c>
      <c r="G271">
        <v>-11.7720761963662</v>
      </c>
      <c r="H271">
        <v>16.688810421848199</v>
      </c>
      <c r="I271">
        <v>-8.3506584419447396</v>
      </c>
      <c r="J271">
        <v>6.5613899668916202</v>
      </c>
      <c r="K271">
        <v>1089.0546619451</v>
      </c>
      <c r="L271">
        <v>1067.69740904116</v>
      </c>
      <c r="M271">
        <v>52.056469724694402</v>
      </c>
      <c r="N271">
        <v>3.1081136227640598</v>
      </c>
      <c r="O271">
        <v>19.927101391296599</v>
      </c>
      <c r="P271">
        <v>20.562700964630199</v>
      </c>
      <c r="Q271">
        <v>1.1608883308652E-2</v>
      </c>
    </row>
    <row r="272" spans="1:17" x14ac:dyDescent="0.3">
      <c r="A272" t="s">
        <v>643</v>
      </c>
      <c r="B272" t="s">
        <v>644</v>
      </c>
      <c r="C272" t="s">
        <v>3134</v>
      </c>
      <c r="D272" t="s">
        <v>412</v>
      </c>
      <c r="E272">
        <v>28524.521081940002</v>
      </c>
      <c r="F272">
        <v>6346.95</v>
      </c>
      <c r="G272">
        <v>-0.160487064123085</v>
      </c>
      <c r="H272">
        <v>8.8820720798362807</v>
      </c>
      <c r="I272">
        <v>4.9650955834076598</v>
      </c>
      <c r="J272">
        <v>-0.88934738789739898</v>
      </c>
      <c r="K272">
        <v>6480.97322812325</v>
      </c>
      <c r="L272">
        <v>6034.4069675047303</v>
      </c>
      <c r="M272">
        <v>34.616414088006401</v>
      </c>
      <c r="N272">
        <v>0.58324701019228997</v>
      </c>
      <c r="O272">
        <v>13.390683714224901</v>
      </c>
      <c r="P272">
        <v>31.873714392569902</v>
      </c>
      <c r="Q272">
        <v>3.0219354352300002E-4</v>
      </c>
    </row>
    <row r="273" spans="1:17" x14ac:dyDescent="0.3">
      <c r="A273" t="s">
        <v>645</v>
      </c>
      <c r="B273" t="s">
        <v>646</v>
      </c>
      <c r="C273" t="s">
        <v>3127</v>
      </c>
      <c r="D273" t="s">
        <v>647</v>
      </c>
      <c r="E273">
        <v>28270.947224700001</v>
      </c>
      <c r="F273">
        <v>292.35000000000002</v>
      </c>
      <c r="G273">
        <v>79.006755238239194</v>
      </c>
      <c r="H273">
        <v>-5.5333543121200304</v>
      </c>
      <c r="I273">
        <v>-30.664967066146801</v>
      </c>
      <c r="J273">
        <v>-5.6944117434820702</v>
      </c>
      <c r="K273">
        <v>320.77063265924897</v>
      </c>
      <c r="L273">
        <v>298.519596584032</v>
      </c>
      <c r="M273">
        <v>24.121444466085201</v>
      </c>
      <c r="N273">
        <v>0.58395669021776397</v>
      </c>
      <c r="O273">
        <v>42.2267829656233</v>
      </c>
      <c r="P273">
        <v>115.517876889052</v>
      </c>
      <c r="Q273">
        <v>9.0749857255051997E-2</v>
      </c>
    </row>
    <row r="274" spans="1:17" x14ac:dyDescent="0.3">
      <c r="A274" t="s">
        <v>648</v>
      </c>
      <c r="B274" t="s">
        <v>649</v>
      </c>
      <c r="C274" t="s">
        <v>3126</v>
      </c>
      <c r="D274" t="s">
        <v>552</v>
      </c>
      <c r="E274">
        <v>28268.564117208</v>
      </c>
      <c r="F274">
        <v>63.94</v>
      </c>
      <c r="G274">
        <v>-22.676567511471699</v>
      </c>
      <c r="H274">
        <v>-3.3271420231441802</v>
      </c>
      <c r="I274">
        <v>-19.313438652565701</v>
      </c>
      <c r="J274">
        <v>-0.68554157936043003</v>
      </c>
      <c r="K274">
        <v>68.238422088030603</v>
      </c>
      <c r="L274">
        <v>68.1089438892771</v>
      </c>
      <c r="M274">
        <v>33.317225981037097</v>
      </c>
      <c r="N274">
        <v>1.2197703415990899</v>
      </c>
      <c r="O274">
        <v>25.117297466374701</v>
      </c>
      <c r="P274">
        <v>10.527225583405301</v>
      </c>
      <c r="Q274">
        <v>2.1121337651883999E-2</v>
      </c>
    </row>
    <row r="275" spans="1:17" x14ac:dyDescent="0.3">
      <c r="A275" t="s">
        <v>650</v>
      </c>
      <c r="B275" t="s">
        <v>651</v>
      </c>
      <c r="C275" t="s">
        <v>3134</v>
      </c>
      <c r="D275" t="s">
        <v>265</v>
      </c>
      <c r="E275">
        <v>28224.794607200001</v>
      </c>
      <c r="F275">
        <v>571.75</v>
      </c>
      <c r="G275">
        <v>104.655412669366</v>
      </c>
      <c r="H275">
        <v>-5.0794961067723001</v>
      </c>
      <c r="I275">
        <v>46.2504937557947</v>
      </c>
      <c r="J275">
        <v>-9.6871588645114208</v>
      </c>
      <c r="K275">
        <v>579.34400856584205</v>
      </c>
      <c r="L275">
        <v>438.11600927958699</v>
      </c>
      <c r="M275">
        <v>25.6881430263971</v>
      </c>
      <c r="N275">
        <v>0.74363039686641497</v>
      </c>
      <c r="O275">
        <v>20.4547442063839</v>
      </c>
      <c r="P275">
        <v>155.24553571428501</v>
      </c>
      <c r="Q275">
        <v>0.23426561791873199</v>
      </c>
    </row>
    <row r="276" spans="1:17" x14ac:dyDescent="0.3">
      <c r="A276" t="s">
        <v>652</v>
      </c>
      <c r="B276" t="s">
        <v>653</v>
      </c>
      <c r="C276" t="s">
        <v>3124</v>
      </c>
      <c r="D276" t="s">
        <v>258</v>
      </c>
      <c r="E276">
        <v>28075.28605119</v>
      </c>
      <c r="F276">
        <v>1045.45</v>
      </c>
      <c r="G276">
        <v>12.673984472709799</v>
      </c>
      <c r="H276">
        <v>-3.5356161693169401</v>
      </c>
      <c r="I276">
        <v>-34.480001494838604</v>
      </c>
      <c r="J276">
        <v>-2.6955288871988801</v>
      </c>
      <c r="K276">
        <v>1084.8875007023701</v>
      </c>
      <c r="L276">
        <v>1115.95029079545</v>
      </c>
      <c r="M276">
        <v>49.614995902365102</v>
      </c>
      <c r="N276">
        <v>1.3157790779409499</v>
      </c>
      <c r="O276">
        <v>44.808455688937698</v>
      </c>
      <c r="P276">
        <v>47.662429378531002</v>
      </c>
    </row>
    <row r="277" spans="1:17" x14ac:dyDescent="0.3">
      <c r="A277" t="s">
        <v>654</v>
      </c>
      <c r="B277" t="s">
        <v>655</v>
      </c>
      <c r="C277" t="s">
        <v>3120</v>
      </c>
      <c r="D277" t="s">
        <v>54</v>
      </c>
      <c r="E277">
        <v>28049.241427100002</v>
      </c>
      <c r="F277">
        <v>360.65</v>
      </c>
      <c r="G277">
        <v>-23.818098782262599</v>
      </c>
      <c r="H277">
        <v>-4.8418249868646601</v>
      </c>
      <c r="I277">
        <v>-36.259203396838799</v>
      </c>
      <c r="J277">
        <v>-2.1987285637719398</v>
      </c>
      <c r="K277">
        <v>388.12458259720103</v>
      </c>
      <c r="L277">
        <v>408.94513935831702</v>
      </c>
      <c r="M277">
        <v>21.404129510994</v>
      </c>
      <c r="N277">
        <v>0.49150389100346098</v>
      </c>
      <c r="O277">
        <v>44.100928878413903</v>
      </c>
      <c r="P277">
        <v>7.2405590246803202</v>
      </c>
      <c r="Q277">
        <v>8.7509771729210997E-2</v>
      </c>
    </row>
    <row r="278" spans="1:17" hidden="1" x14ac:dyDescent="0.3">
      <c r="A278" t="s">
        <v>656</v>
      </c>
      <c r="B278" t="s">
        <v>657</v>
      </c>
      <c r="C278" t="s">
        <v>3135</v>
      </c>
      <c r="D278" t="s">
        <v>146</v>
      </c>
      <c r="E278">
        <v>27956.50346</v>
      </c>
      <c r="F278">
        <v>1646</v>
      </c>
      <c r="G278">
        <v>84.405272459037405</v>
      </c>
      <c r="H278">
        <v>1.0081314559129499</v>
      </c>
      <c r="I278">
        <v>68.472281078191401</v>
      </c>
      <c r="J278">
        <v>-8.6113088901756303</v>
      </c>
      <c r="K278">
        <v>1637.0006763357101</v>
      </c>
      <c r="L278">
        <v>1191.8056636712699</v>
      </c>
      <c r="M278">
        <v>31.4642884471595</v>
      </c>
      <c r="N278">
        <v>1.1582269467153701</v>
      </c>
      <c r="O278">
        <v>15.4313487241798</v>
      </c>
      <c r="P278">
        <v>185.689490584049</v>
      </c>
    </row>
    <row r="279" spans="1:17" x14ac:dyDescent="0.3">
      <c r="A279" t="s">
        <v>658</v>
      </c>
      <c r="B279" t="s">
        <v>659</v>
      </c>
      <c r="C279" t="s">
        <v>3122</v>
      </c>
      <c r="D279" t="s">
        <v>197</v>
      </c>
      <c r="E279">
        <v>27681.793545839999</v>
      </c>
      <c r="F279">
        <v>8495.2000000000007</v>
      </c>
      <c r="G279">
        <v>9.5619971951857003</v>
      </c>
      <c r="H279">
        <v>-0.37055549751136202</v>
      </c>
      <c r="I279">
        <v>24.504808603319098</v>
      </c>
      <c r="J279">
        <v>-6.2944272081621797</v>
      </c>
      <c r="K279">
        <v>8595.1911059927697</v>
      </c>
      <c r="L279">
        <v>7573.3862854067202</v>
      </c>
      <c r="M279">
        <v>35.819698981788697</v>
      </c>
      <c r="N279">
        <v>0.45103066464202002</v>
      </c>
      <c r="O279">
        <v>12.5341369243808</v>
      </c>
      <c r="P279">
        <v>42.631441979164002</v>
      </c>
      <c r="Q279">
        <v>3.2217379205761003E-2</v>
      </c>
    </row>
    <row r="280" spans="1:17" x14ac:dyDescent="0.3">
      <c r="A280" t="s">
        <v>660</v>
      </c>
      <c r="B280" t="s">
        <v>661</v>
      </c>
      <c r="C280" t="s">
        <v>3130</v>
      </c>
      <c r="D280" t="s">
        <v>445</v>
      </c>
      <c r="E280">
        <v>27565.256900929999</v>
      </c>
      <c r="F280">
        <v>372.05</v>
      </c>
      <c r="G280">
        <v>-37.185922754157701</v>
      </c>
      <c r="H280">
        <v>-6.8202956533317503</v>
      </c>
      <c r="I280">
        <v>-26.270323014654501</v>
      </c>
      <c r="J280">
        <v>-5.3729502291283797</v>
      </c>
      <c r="K280">
        <v>410.83921273546099</v>
      </c>
      <c r="L280">
        <v>415.30708072575402</v>
      </c>
      <c r="M280">
        <v>15.1054296847676</v>
      </c>
      <c r="N280">
        <v>0.472811782851912</v>
      </c>
      <c r="O280">
        <v>31.165165972315499</v>
      </c>
      <c r="P280">
        <v>5.0395256916996001</v>
      </c>
      <c r="Q280">
        <v>-8.0308287276858001E-2</v>
      </c>
    </row>
    <row r="281" spans="1:17" x14ac:dyDescent="0.3">
      <c r="A281" t="s">
        <v>662</v>
      </c>
      <c r="B281" t="s">
        <v>663</v>
      </c>
      <c r="C281" t="s">
        <v>3120</v>
      </c>
      <c r="D281" t="s">
        <v>545</v>
      </c>
      <c r="E281">
        <v>27195.35290256</v>
      </c>
      <c r="F281">
        <v>836.8</v>
      </c>
      <c r="G281">
        <v>1.1735356974087701</v>
      </c>
      <c r="H281">
        <v>-0.53208035077915405</v>
      </c>
      <c r="I281">
        <v>6.36094645045472</v>
      </c>
      <c r="J281">
        <v>1.6984465566729401</v>
      </c>
      <c r="K281">
        <v>840.55483872539298</v>
      </c>
      <c r="L281">
        <v>772.85088087679298</v>
      </c>
      <c r="M281">
        <v>39.4638416009929</v>
      </c>
      <c r="N281">
        <v>0.454648517622879</v>
      </c>
      <c r="O281">
        <v>10.2354206500956</v>
      </c>
      <c r="P281">
        <v>34.631164025420297</v>
      </c>
      <c r="Q281">
        <v>-2.0518996764061999E-2</v>
      </c>
    </row>
    <row r="282" spans="1:17" x14ac:dyDescent="0.3">
      <c r="A282" t="s">
        <v>664</v>
      </c>
      <c r="B282" t="s">
        <v>665</v>
      </c>
      <c r="C282" t="s">
        <v>3131</v>
      </c>
      <c r="D282" t="s">
        <v>163</v>
      </c>
      <c r="E282">
        <v>27129.345219072002</v>
      </c>
      <c r="F282">
        <v>208.08</v>
      </c>
      <c r="G282">
        <v>283.38222237593101</v>
      </c>
      <c r="H282">
        <v>-15.5778061718558</v>
      </c>
      <c r="I282">
        <v>29.5416510597172</v>
      </c>
      <c r="J282">
        <v>-5.9734226561437298</v>
      </c>
      <c r="K282">
        <v>217.40677806831499</v>
      </c>
      <c r="L282">
        <v>167.25490349055499</v>
      </c>
      <c r="M282">
        <v>35.832999488110303</v>
      </c>
      <c r="N282">
        <v>0.66872159006365495</v>
      </c>
      <c r="O282">
        <v>25.8650519031141</v>
      </c>
      <c r="P282">
        <v>339.21899736147702</v>
      </c>
      <c r="Q282">
        <v>0.187477495889805</v>
      </c>
    </row>
    <row r="283" spans="1:17" x14ac:dyDescent="0.3">
      <c r="A283" t="s">
        <v>666</v>
      </c>
      <c r="B283" t="s">
        <v>667</v>
      </c>
      <c r="C283" t="s">
        <v>3124</v>
      </c>
      <c r="D283" t="s">
        <v>258</v>
      </c>
      <c r="E283">
        <v>27118.804390019999</v>
      </c>
      <c r="F283">
        <v>3255.7</v>
      </c>
      <c r="G283">
        <v>6.5705715188994498</v>
      </c>
      <c r="H283">
        <v>6.2639186283806003</v>
      </c>
      <c r="I283">
        <v>35.493258979695398</v>
      </c>
      <c r="J283">
        <v>0.10212898737054101</v>
      </c>
      <c r="K283">
        <v>3309.5947326338101</v>
      </c>
      <c r="L283">
        <v>2899.8462263650599</v>
      </c>
      <c r="M283">
        <v>31.869893945676498</v>
      </c>
      <c r="N283">
        <v>0.72647497775794601</v>
      </c>
      <c r="O283">
        <v>12.2323924194489</v>
      </c>
      <c r="P283">
        <v>67.500128620671902</v>
      </c>
      <c r="Q283">
        <v>-2.9329247781581001E-2</v>
      </c>
    </row>
    <row r="284" spans="1:17" x14ac:dyDescent="0.3">
      <c r="A284" t="s">
        <v>668</v>
      </c>
      <c r="B284" t="s">
        <v>669</v>
      </c>
      <c r="C284" t="s">
        <v>3118</v>
      </c>
      <c r="D284" t="s">
        <v>18</v>
      </c>
      <c r="E284">
        <v>27098.682289974</v>
      </c>
      <c r="F284">
        <v>154.62</v>
      </c>
      <c r="G284">
        <v>34.585911621530698</v>
      </c>
      <c r="H284">
        <v>-14.0095005176199</v>
      </c>
      <c r="I284">
        <v>-40.385399733659</v>
      </c>
      <c r="J284">
        <v>-11.240256251190701</v>
      </c>
      <c r="K284">
        <v>184.388609391854</v>
      </c>
      <c r="L284">
        <v>187.80126532628501</v>
      </c>
      <c r="M284">
        <v>29.165944768824801</v>
      </c>
      <c r="N284">
        <v>0.75982261357673297</v>
      </c>
      <c r="O284">
        <v>87.071530203078495</v>
      </c>
      <c r="P284">
        <v>67.156756756756707</v>
      </c>
      <c r="Q284">
        <v>0.1037480605175</v>
      </c>
    </row>
    <row r="285" spans="1:17" x14ac:dyDescent="0.3">
      <c r="A285" t="s">
        <v>670</v>
      </c>
      <c r="B285" t="s">
        <v>671</v>
      </c>
      <c r="C285" t="s">
        <v>3120</v>
      </c>
      <c r="D285" t="s">
        <v>545</v>
      </c>
      <c r="E285">
        <v>26709.936502320001</v>
      </c>
      <c r="F285">
        <v>2962.8</v>
      </c>
      <c r="G285">
        <v>5.8321504543471896</v>
      </c>
      <c r="H285">
        <v>16.052391972135698</v>
      </c>
      <c r="I285">
        <v>-5.5145152275393299</v>
      </c>
      <c r="J285">
        <v>-6.7815519684952701</v>
      </c>
      <c r="K285">
        <v>2656.62849612121</v>
      </c>
      <c r="L285">
        <v>2554.7376697253499</v>
      </c>
      <c r="M285">
        <v>55.862332731020302</v>
      </c>
      <c r="N285">
        <v>2.3566250500653698</v>
      </c>
      <c r="O285">
        <v>31.4972323477791</v>
      </c>
      <c r="P285">
        <v>46.311111111111103</v>
      </c>
      <c r="Q285">
        <v>8.9912449450188003E-2</v>
      </c>
    </row>
    <row r="286" spans="1:17" x14ac:dyDescent="0.3">
      <c r="A286" t="s">
        <v>672</v>
      </c>
      <c r="B286" t="s">
        <v>673</v>
      </c>
      <c r="C286" t="s">
        <v>3131</v>
      </c>
      <c r="D286" t="s">
        <v>275</v>
      </c>
      <c r="E286">
        <v>26677.9671760399</v>
      </c>
      <c r="F286">
        <v>1401.55</v>
      </c>
      <c r="G286">
        <v>0.47683956956628298</v>
      </c>
      <c r="H286">
        <v>-0.36687057154259101</v>
      </c>
      <c r="I286">
        <v>-2.2382289223463601</v>
      </c>
      <c r="J286">
        <v>-3.8842881819740298</v>
      </c>
      <c r="K286">
        <v>1505.45919283337</v>
      </c>
      <c r="L286">
        <v>1443.1656304031701</v>
      </c>
      <c r="M286">
        <v>28.0497801417077</v>
      </c>
      <c r="N286">
        <v>0.86643493903081503</v>
      </c>
      <c r="O286">
        <v>31.365274160750602</v>
      </c>
      <c r="P286">
        <v>36.656591263650498</v>
      </c>
      <c r="Q286">
        <v>5.1396660894489E-2</v>
      </c>
    </row>
    <row r="287" spans="1:17" x14ac:dyDescent="0.3">
      <c r="A287" t="s">
        <v>674</v>
      </c>
      <c r="B287" t="s">
        <v>675</v>
      </c>
      <c r="C287" t="s">
        <v>3124</v>
      </c>
      <c r="D287" t="s">
        <v>51</v>
      </c>
      <c r="E287">
        <v>26481.368196404899</v>
      </c>
      <c r="F287">
        <v>1607.35</v>
      </c>
      <c r="G287">
        <v>-20.933210262188201</v>
      </c>
      <c r="H287">
        <v>-3.8745797461031901</v>
      </c>
      <c r="I287">
        <v>-19.038838830270699</v>
      </c>
      <c r="J287">
        <v>2.0759134109156601</v>
      </c>
      <c r="K287">
        <v>1790.9420203171301</v>
      </c>
      <c r="L287">
        <v>1816.42667543836</v>
      </c>
      <c r="M287">
        <v>24.076252651483799</v>
      </c>
      <c r="N287">
        <v>0.66697052197779405</v>
      </c>
      <c r="O287">
        <v>38.174635269231899</v>
      </c>
      <c r="P287">
        <v>8.9691874851699893</v>
      </c>
      <c r="Q287">
        <v>-0.11824261531326399</v>
      </c>
    </row>
    <row r="288" spans="1:17" x14ac:dyDescent="0.3">
      <c r="A288" t="s">
        <v>676</v>
      </c>
      <c r="B288" t="s">
        <v>677</v>
      </c>
      <c r="C288" t="s">
        <v>3126</v>
      </c>
      <c r="D288" t="s">
        <v>185</v>
      </c>
      <c r="E288">
        <v>26371.485576479899</v>
      </c>
      <c r="F288">
        <v>13903.45</v>
      </c>
      <c r="G288">
        <v>-36.603633050910197</v>
      </c>
      <c r="H288">
        <v>-7.12322590393926</v>
      </c>
      <c r="I288">
        <v>-10.599308316508001</v>
      </c>
      <c r="J288">
        <v>-7.8579105091498098</v>
      </c>
      <c r="K288">
        <v>15469.9823822953</v>
      </c>
      <c r="L288">
        <v>15223.080727864701</v>
      </c>
      <c r="M288">
        <v>27.384196708786099</v>
      </c>
      <c r="N288">
        <v>1.67787262147348</v>
      </c>
      <c r="O288">
        <v>31.2623845160733</v>
      </c>
      <c r="P288">
        <v>7.1556840077071397</v>
      </c>
      <c r="Q288">
        <v>6.1935100306914001E-2</v>
      </c>
    </row>
    <row r="289" spans="1:17" hidden="1" x14ac:dyDescent="0.3">
      <c r="A289" t="s">
        <v>678</v>
      </c>
      <c r="B289" t="s">
        <v>679</v>
      </c>
      <c r="C289" t="s">
        <v>3135</v>
      </c>
      <c r="D289" t="s">
        <v>51</v>
      </c>
      <c r="E289">
        <v>26278.051790854999</v>
      </c>
      <c r="F289">
        <v>1389.65</v>
      </c>
      <c r="G289">
        <v>-24.4845927792624</v>
      </c>
      <c r="H289">
        <v>1.9163901838906401</v>
      </c>
      <c r="I289">
        <v>-6.9990655747035699</v>
      </c>
      <c r="J289">
        <v>-3.8781896187269602</v>
      </c>
      <c r="K289">
        <v>1412.5016519297401</v>
      </c>
      <c r="M289">
        <v>33.156547306831101</v>
      </c>
      <c r="N289">
        <v>0.82444156256863199</v>
      </c>
      <c r="O289">
        <v>13.6976936638721</v>
      </c>
      <c r="P289">
        <v>13.4408163265306</v>
      </c>
    </row>
    <row r="290" spans="1:17" x14ac:dyDescent="0.3">
      <c r="A290" t="s">
        <v>680</v>
      </c>
      <c r="B290" t="s">
        <v>681</v>
      </c>
      <c r="C290" t="s">
        <v>3131</v>
      </c>
      <c r="D290" t="s">
        <v>275</v>
      </c>
      <c r="E290">
        <v>26099.772416989999</v>
      </c>
      <c r="F290">
        <v>3469.85</v>
      </c>
      <c r="G290">
        <v>-10.411723727398</v>
      </c>
      <c r="H290">
        <v>-4.5091355039757302</v>
      </c>
      <c r="I290">
        <v>1.92192560309583</v>
      </c>
      <c r="J290">
        <v>-6.6526536905210802</v>
      </c>
      <c r="K290">
        <v>3770.6590142670402</v>
      </c>
      <c r="L290">
        <v>3636.5244789492299</v>
      </c>
      <c r="M290">
        <v>25.9211427631842</v>
      </c>
      <c r="N290">
        <v>0.46824654036278501</v>
      </c>
      <c r="O290">
        <v>38.850382581379499</v>
      </c>
      <c r="P290">
        <v>37.447019211724999</v>
      </c>
      <c r="Q290">
        <v>6.9498918478856003E-2</v>
      </c>
    </row>
    <row r="291" spans="1:17" x14ac:dyDescent="0.3">
      <c r="A291" t="s">
        <v>682</v>
      </c>
      <c r="B291" t="s">
        <v>683</v>
      </c>
      <c r="C291" t="s">
        <v>3124</v>
      </c>
      <c r="D291" t="s">
        <v>684</v>
      </c>
      <c r="E291">
        <v>26070.672072525002</v>
      </c>
      <c r="F291">
        <v>2573.85</v>
      </c>
      <c r="G291">
        <v>66.833967860197305</v>
      </c>
      <c r="H291">
        <v>13.6842362739443</v>
      </c>
      <c r="I291">
        <v>58.592951478236202</v>
      </c>
      <c r="J291">
        <v>3.4357398635674601</v>
      </c>
      <c r="K291">
        <v>2330.8115401698101</v>
      </c>
      <c r="L291">
        <v>1945.3761519636901</v>
      </c>
      <c r="M291">
        <v>77.668125869698301</v>
      </c>
      <c r="N291">
        <v>1.17744060389035</v>
      </c>
      <c r="O291">
        <v>4.3805971598966398</v>
      </c>
      <c r="P291">
        <v>105.891528677705</v>
      </c>
      <c r="Q291">
        <v>0.11146484320670901</v>
      </c>
    </row>
    <row r="292" spans="1:17" x14ac:dyDescent="0.3">
      <c r="A292" t="s">
        <v>685</v>
      </c>
      <c r="B292" t="s">
        <v>686</v>
      </c>
      <c r="C292" t="s">
        <v>3118</v>
      </c>
      <c r="D292" t="s">
        <v>435</v>
      </c>
      <c r="E292">
        <v>26016.12</v>
      </c>
      <c r="F292">
        <v>741.2</v>
      </c>
      <c r="G292">
        <v>117.368179629932</v>
      </c>
      <c r="H292">
        <v>4.1807582166637403</v>
      </c>
      <c r="I292">
        <v>28.590450618835799</v>
      </c>
      <c r="J292">
        <v>3.6325235256658202</v>
      </c>
      <c r="K292">
        <v>753.03430955576903</v>
      </c>
      <c r="L292">
        <v>657.95588811177299</v>
      </c>
      <c r="M292">
        <v>57.791174478567001</v>
      </c>
      <c r="N292">
        <v>1.10600652262298</v>
      </c>
      <c r="O292">
        <v>30.868861305990201</v>
      </c>
      <c r="P292">
        <v>164.71428571428501</v>
      </c>
      <c r="Q292">
        <v>0.125945770476622</v>
      </c>
    </row>
    <row r="293" spans="1:17" x14ac:dyDescent="0.3">
      <c r="A293" t="s">
        <v>687</v>
      </c>
      <c r="B293" t="s">
        <v>688</v>
      </c>
      <c r="C293" t="s">
        <v>3134</v>
      </c>
      <c r="D293" t="s">
        <v>265</v>
      </c>
      <c r="E293">
        <v>25838.279024039999</v>
      </c>
      <c r="F293">
        <v>517.65</v>
      </c>
      <c r="G293">
        <v>2.1522240569132101</v>
      </c>
      <c r="H293">
        <v>-4.5880395598806603</v>
      </c>
      <c r="I293">
        <v>19.429517199386702</v>
      </c>
      <c r="J293">
        <v>-6.8670179380421397</v>
      </c>
      <c r="K293">
        <v>540.38860411800101</v>
      </c>
      <c r="L293">
        <v>482.23844584603501</v>
      </c>
      <c r="M293">
        <v>38.251922314133999</v>
      </c>
      <c r="N293">
        <v>0.47784737559844997</v>
      </c>
      <c r="O293">
        <v>21.375446730416201</v>
      </c>
      <c r="P293">
        <v>54.016661707825001</v>
      </c>
      <c r="Q293">
        <v>2.0287924980816E-2</v>
      </c>
    </row>
    <row r="294" spans="1:17" x14ac:dyDescent="0.3">
      <c r="A294" t="s">
        <v>689</v>
      </c>
      <c r="B294" t="s">
        <v>690</v>
      </c>
      <c r="C294" t="s">
        <v>3131</v>
      </c>
      <c r="D294" t="s">
        <v>275</v>
      </c>
      <c r="E294">
        <v>25543.853912654999</v>
      </c>
      <c r="F294">
        <v>5166.8500000000004</v>
      </c>
      <c r="G294">
        <v>-23.865839888514898</v>
      </c>
      <c r="H294">
        <v>2.1556241578253301</v>
      </c>
      <c r="I294">
        <v>2.95288066627923</v>
      </c>
      <c r="J294">
        <v>-1.91158516274004</v>
      </c>
      <c r="K294">
        <v>5389.7787253004499</v>
      </c>
      <c r="L294">
        <v>5284.8630013296197</v>
      </c>
      <c r="M294">
        <v>27.337452892993699</v>
      </c>
      <c r="N294">
        <v>0.93260424333399705</v>
      </c>
      <c r="O294">
        <v>42.253016828435101</v>
      </c>
      <c r="P294">
        <v>28.384892533233899</v>
      </c>
      <c r="Q294">
        <v>4.0819462002450999E-2</v>
      </c>
    </row>
    <row r="295" spans="1:17" x14ac:dyDescent="0.3">
      <c r="A295" t="s">
        <v>691</v>
      </c>
      <c r="B295" t="s">
        <v>692</v>
      </c>
      <c r="C295" t="s">
        <v>3123</v>
      </c>
      <c r="D295" t="s">
        <v>48</v>
      </c>
      <c r="E295">
        <v>25531.200000000001</v>
      </c>
      <c r="F295">
        <v>94.56</v>
      </c>
      <c r="G295">
        <v>100.579049938612</v>
      </c>
      <c r="H295">
        <v>-11.332256964758599</v>
      </c>
      <c r="I295">
        <v>-3.5894838796045399</v>
      </c>
      <c r="J295">
        <v>-11.4362394967906</v>
      </c>
      <c r="K295">
        <v>113.79899140236699</v>
      </c>
      <c r="L295">
        <v>98.137366565109303</v>
      </c>
      <c r="M295">
        <v>10.7667312400149</v>
      </c>
      <c r="N295">
        <v>0.20165086906802801</v>
      </c>
      <c r="O295">
        <v>47.877890580936203</v>
      </c>
      <c r="P295">
        <v>133.48148148148101</v>
      </c>
      <c r="Q295">
        <v>0.11896895308005299</v>
      </c>
    </row>
    <row r="296" spans="1:17" x14ac:dyDescent="0.3">
      <c r="A296" t="s">
        <v>693</v>
      </c>
      <c r="B296" t="s">
        <v>694</v>
      </c>
      <c r="C296" t="s">
        <v>3129</v>
      </c>
      <c r="D296" t="s">
        <v>295</v>
      </c>
      <c r="E296">
        <v>25511.061130955</v>
      </c>
      <c r="F296">
        <v>396.35</v>
      </c>
      <c r="G296">
        <v>14.951429123324299</v>
      </c>
      <c r="H296">
        <v>-4.75408891227704</v>
      </c>
      <c r="I296">
        <v>19.4628435950181</v>
      </c>
      <c r="J296">
        <v>-3.5073351194609099</v>
      </c>
      <c r="K296">
        <v>431.19174247176301</v>
      </c>
      <c r="L296">
        <v>388.61208294142898</v>
      </c>
      <c r="M296">
        <v>18.898543124302002</v>
      </c>
      <c r="N296">
        <v>0.67020808812055799</v>
      </c>
      <c r="O296">
        <v>22.114292922921599</v>
      </c>
      <c r="P296">
        <v>51.712918660287002</v>
      </c>
      <c r="Q296">
        <v>-5.7863362646803002E-2</v>
      </c>
    </row>
    <row r="297" spans="1:17" x14ac:dyDescent="0.3">
      <c r="A297" t="s">
        <v>695</v>
      </c>
      <c r="B297" t="s">
        <v>696</v>
      </c>
      <c r="C297" t="s">
        <v>3120</v>
      </c>
      <c r="D297" t="s">
        <v>54</v>
      </c>
      <c r="E297">
        <v>25279.607762849999</v>
      </c>
      <c r="F297">
        <v>864.3</v>
      </c>
      <c r="G297">
        <v>-8.8239973926113802</v>
      </c>
      <c r="H297">
        <v>10.5045245142403</v>
      </c>
      <c r="I297">
        <v>17.7571052454417</v>
      </c>
      <c r="J297">
        <v>-2.13033835192073</v>
      </c>
      <c r="K297">
        <v>801.113845632427</v>
      </c>
      <c r="L297">
        <v>754.70742756376001</v>
      </c>
      <c r="M297">
        <v>57.759286884052798</v>
      </c>
      <c r="N297">
        <v>1.4495548587541101</v>
      </c>
      <c r="O297">
        <v>6.6412125419414698</v>
      </c>
      <c r="P297">
        <v>44.037996833597099</v>
      </c>
    </row>
    <row r="298" spans="1:17" x14ac:dyDescent="0.3">
      <c r="A298" t="s">
        <v>697</v>
      </c>
      <c r="B298" t="s">
        <v>698</v>
      </c>
      <c r="C298" t="s">
        <v>3131</v>
      </c>
      <c r="D298" t="s">
        <v>275</v>
      </c>
      <c r="E298">
        <v>25207.6224</v>
      </c>
      <c r="F298">
        <v>2276.6999999999998</v>
      </c>
      <c r="G298">
        <v>-17.145469477281299</v>
      </c>
      <c r="H298">
        <v>2.0203079543723499</v>
      </c>
      <c r="I298">
        <v>1.1423393809337901</v>
      </c>
      <c r="J298">
        <v>-4.8849674824979399</v>
      </c>
      <c r="K298">
        <v>2433.8220223477201</v>
      </c>
      <c r="L298">
        <v>2374.3018020448899</v>
      </c>
      <c r="M298">
        <v>25.738592300758398</v>
      </c>
      <c r="N298">
        <v>1.2370264285164401</v>
      </c>
      <c r="O298">
        <v>30.012737734440101</v>
      </c>
      <c r="P298">
        <v>21.411049488054498</v>
      </c>
      <c r="Q298">
        <v>2.3371903850287999E-2</v>
      </c>
    </row>
    <row r="299" spans="1:17" x14ac:dyDescent="0.3">
      <c r="A299" t="s">
        <v>699</v>
      </c>
      <c r="B299" t="s">
        <v>700</v>
      </c>
      <c r="C299" t="s">
        <v>3124</v>
      </c>
      <c r="D299" t="s">
        <v>51</v>
      </c>
      <c r="E299">
        <v>25168.114759799999</v>
      </c>
      <c r="F299">
        <v>5501.5</v>
      </c>
      <c r="G299">
        <v>13.303174366523301</v>
      </c>
      <c r="H299">
        <v>6.3078323711942099</v>
      </c>
      <c r="I299">
        <v>23.2704637739735</v>
      </c>
      <c r="J299">
        <v>-3.1002779317992002</v>
      </c>
      <c r="K299">
        <v>5657.6547527140401</v>
      </c>
      <c r="L299">
        <v>5047.1384828700102</v>
      </c>
      <c r="M299">
        <v>34.774786166094302</v>
      </c>
      <c r="N299">
        <v>0.56850789999491003</v>
      </c>
      <c r="O299">
        <v>17.261655912023901</v>
      </c>
      <c r="P299">
        <v>43.3428869202709</v>
      </c>
      <c r="Q299">
        <v>-3.8403684257118001E-2</v>
      </c>
    </row>
    <row r="300" spans="1:17" x14ac:dyDescent="0.3">
      <c r="A300" t="s">
        <v>701</v>
      </c>
      <c r="B300" t="s">
        <v>702</v>
      </c>
      <c r="C300" t="s">
        <v>3124</v>
      </c>
      <c r="D300" t="s">
        <v>258</v>
      </c>
      <c r="E300">
        <v>25100.093108475001</v>
      </c>
      <c r="F300">
        <v>1235.8499999999999</v>
      </c>
      <c r="G300">
        <v>-5.2094683277816403</v>
      </c>
      <c r="H300">
        <v>5.5707481904021003</v>
      </c>
      <c r="I300">
        <v>-10.4778310599894</v>
      </c>
      <c r="J300">
        <v>1.2215578340403399</v>
      </c>
      <c r="K300">
        <v>1255.6386235692901</v>
      </c>
      <c r="L300">
        <v>1223.5171224474</v>
      </c>
      <c r="M300">
        <v>38.206628974572901</v>
      </c>
      <c r="N300">
        <v>0.67113208716902795</v>
      </c>
      <c r="O300">
        <v>16.915483270623401</v>
      </c>
      <c r="P300">
        <v>26.113577223327699</v>
      </c>
      <c r="Q300">
        <v>0.107788193781089</v>
      </c>
    </row>
    <row r="301" spans="1:17" x14ac:dyDescent="0.3">
      <c r="A301" t="s">
        <v>703</v>
      </c>
      <c r="B301" t="s">
        <v>704</v>
      </c>
      <c r="C301" t="s">
        <v>3125</v>
      </c>
      <c r="D301" t="s">
        <v>57</v>
      </c>
      <c r="E301">
        <v>24928.677506579999</v>
      </c>
      <c r="F301">
        <v>188.06</v>
      </c>
      <c r="G301">
        <v>94.128668259223403</v>
      </c>
      <c r="H301">
        <v>5.4120628481025497</v>
      </c>
      <c r="I301">
        <v>22.914298749744798</v>
      </c>
      <c r="J301">
        <v>-2.2458305013992002</v>
      </c>
      <c r="K301">
        <v>188.73592403267699</v>
      </c>
      <c r="L301">
        <v>158.99900096962901</v>
      </c>
      <c r="M301">
        <v>42.6804621947214</v>
      </c>
      <c r="N301">
        <v>0.42992027160471302</v>
      </c>
      <c r="O301">
        <v>12.9905349356588</v>
      </c>
      <c r="P301">
        <v>128.50546780072901</v>
      </c>
      <c r="Q301">
        <v>9.6465505665911999E-2</v>
      </c>
    </row>
    <row r="302" spans="1:17" hidden="1" x14ac:dyDescent="0.3">
      <c r="A302" t="s">
        <v>705</v>
      </c>
      <c r="B302" t="s">
        <v>706</v>
      </c>
      <c r="C302" t="s">
        <v>3135</v>
      </c>
      <c r="D302" t="s">
        <v>125</v>
      </c>
      <c r="E302">
        <v>24846.455554060001</v>
      </c>
      <c r="F302">
        <v>1115.45</v>
      </c>
      <c r="G302">
        <v>-28.1906565033551</v>
      </c>
      <c r="H302">
        <v>-0.337987862265269</v>
      </c>
      <c r="I302">
        <v>-9.3282101125680406</v>
      </c>
      <c r="J302">
        <v>-1.0103408839930601</v>
      </c>
      <c r="K302">
        <v>1182.3977616350201</v>
      </c>
      <c r="L302">
        <v>1140.9202007906999</v>
      </c>
      <c r="M302">
        <v>34.136256850410199</v>
      </c>
      <c r="N302">
        <v>0.379190055119627</v>
      </c>
      <c r="O302">
        <v>25.509883903357299</v>
      </c>
      <c r="P302">
        <v>16.198760352101601</v>
      </c>
      <c r="Q302">
        <v>-6.2846549789631001E-2</v>
      </c>
    </row>
    <row r="303" spans="1:17" x14ac:dyDescent="0.3">
      <c r="A303" t="s">
        <v>707</v>
      </c>
      <c r="B303" t="s">
        <v>708</v>
      </c>
      <c r="C303" t="s">
        <v>3123</v>
      </c>
      <c r="D303" t="s">
        <v>48</v>
      </c>
      <c r="E303">
        <v>24819.156999999999</v>
      </c>
      <c r="F303">
        <v>932.35</v>
      </c>
      <c r="G303">
        <v>21.675655283128901</v>
      </c>
      <c r="H303">
        <v>2.35282582057823</v>
      </c>
      <c r="I303">
        <v>17.8233243584775</v>
      </c>
      <c r="J303">
        <v>-6.6117159072748199</v>
      </c>
      <c r="K303">
        <v>960.840481245501</v>
      </c>
      <c r="L303">
        <v>828.60925281216203</v>
      </c>
      <c r="M303">
        <v>25.510098399549101</v>
      </c>
      <c r="N303">
        <v>0.322025009138246</v>
      </c>
      <c r="O303">
        <v>14.5492572531774</v>
      </c>
      <c r="P303">
        <v>69.502772475229506</v>
      </c>
      <c r="Q303">
        <v>6.9755701347885002E-2</v>
      </c>
    </row>
    <row r="304" spans="1:17" x14ac:dyDescent="0.3">
      <c r="A304" t="s">
        <v>709</v>
      </c>
      <c r="B304" t="s">
        <v>710</v>
      </c>
      <c r="C304" t="s">
        <v>3131</v>
      </c>
      <c r="D304" t="s">
        <v>457</v>
      </c>
      <c r="E304">
        <v>24712.686900000001</v>
      </c>
      <c r="F304">
        <v>3525.75</v>
      </c>
      <c r="G304">
        <v>6.4944825128399399</v>
      </c>
      <c r="H304">
        <v>0.94477194735388803</v>
      </c>
      <c r="I304">
        <v>13.187261945000699</v>
      </c>
      <c r="J304">
        <v>-0.98691671246971302</v>
      </c>
      <c r="K304">
        <v>3614.64901741023</v>
      </c>
      <c r="L304">
        <v>3371.8749828940099</v>
      </c>
      <c r="M304">
        <v>37.920997179109797</v>
      </c>
      <c r="N304">
        <v>0.49852607589256298</v>
      </c>
      <c r="O304">
        <v>12.8412394525987</v>
      </c>
      <c r="P304">
        <v>37.625153697523203</v>
      </c>
      <c r="Q304">
        <v>0.11004958197339</v>
      </c>
    </row>
    <row r="305" spans="1:17" x14ac:dyDescent="0.3">
      <c r="A305" t="s">
        <v>711</v>
      </c>
      <c r="B305" t="s">
        <v>712</v>
      </c>
      <c r="C305" t="s">
        <v>3120</v>
      </c>
      <c r="D305" t="s">
        <v>581</v>
      </c>
      <c r="E305">
        <v>24624.007775014899</v>
      </c>
      <c r="F305">
        <v>947.65</v>
      </c>
      <c r="G305">
        <v>5.80055139359437</v>
      </c>
      <c r="H305">
        <v>-8.0599873874172001</v>
      </c>
      <c r="I305">
        <v>13.4935769738033</v>
      </c>
      <c r="J305">
        <v>-8.6343990203442207</v>
      </c>
      <c r="K305">
        <v>942.890753774823</v>
      </c>
      <c r="L305">
        <v>831.07186330387799</v>
      </c>
      <c r="M305">
        <v>50.708915311762702</v>
      </c>
      <c r="N305">
        <v>0.41634637239941802</v>
      </c>
      <c r="O305">
        <v>26.861182926185801</v>
      </c>
      <c r="P305">
        <v>56.895695364238399</v>
      </c>
      <c r="Q305">
        <v>9.2720626077329005E-2</v>
      </c>
    </row>
    <row r="306" spans="1:17" x14ac:dyDescent="0.3">
      <c r="A306" t="s">
        <v>713</v>
      </c>
      <c r="B306" t="s">
        <v>714</v>
      </c>
      <c r="C306" t="s">
        <v>3120</v>
      </c>
      <c r="D306" t="s">
        <v>405</v>
      </c>
      <c r="E306">
        <v>24544.747714199999</v>
      </c>
      <c r="F306">
        <v>6861.05</v>
      </c>
      <c r="G306">
        <v>136.59866036059699</v>
      </c>
      <c r="H306">
        <v>1.7754583927221299</v>
      </c>
      <c r="I306">
        <v>22.7064977976409</v>
      </c>
      <c r="J306">
        <v>-2.2218458038926099</v>
      </c>
      <c r="K306">
        <v>6506.2160275571696</v>
      </c>
      <c r="L306">
        <v>5200.9285718905303</v>
      </c>
      <c r="M306">
        <v>52.359717994449298</v>
      </c>
      <c r="N306">
        <v>1.02168000203764</v>
      </c>
      <c r="O306">
        <v>7.7896240371371599</v>
      </c>
      <c r="P306">
        <v>178.87613047454499</v>
      </c>
    </row>
    <row r="307" spans="1:17" x14ac:dyDescent="0.3">
      <c r="A307" t="s">
        <v>715</v>
      </c>
      <c r="B307" t="s">
        <v>716</v>
      </c>
      <c r="C307" t="s">
        <v>3124</v>
      </c>
      <c r="D307" t="s">
        <v>51</v>
      </c>
      <c r="E307">
        <v>24232.51536773</v>
      </c>
      <c r="F307">
        <v>449.45</v>
      </c>
      <c r="G307">
        <v>-2.7082229430309899</v>
      </c>
      <c r="H307">
        <v>1.45606550571676</v>
      </c>
      <c r="I307">
        <v>-5.4680054900806603</v>
      </c>
      <c r="J307">
        <v>-4.2510810132039198</v>
      </c>
      <c r="K307">
        <v>463.24606538187197</v>
      </c>
      <c r="L307">
        <v>438.84272342184101</v>
      </c>
      <c r="M307">
        <v>36.882213197154996</v>
      </c>
      <c r="N307">
        <v>0.89685242852640601</v>
      </c>
      <c r="O307">
        <v>15.2519746356658</v>
      </c>
      <c r="P307">
        <v>28.634802518603301</v>
      </c>
      <c r="Q307">
        <v>-5.0192040505254998E-2</v>
      </c>
    </row>
    <row r="308" spans="1:17" x14ac:dyDescent="0.3">
      <c r="A308" t="s">
        <v>717</v>
      </c>
      <c r="B308" t="s">
        <v>718</v>
      </c>
      <c r="C308" t="s">
        <v>3130</v>
      </c>
      <c r="D308" t="s">
        <v>719</v>
      </c>
      <c r="E308">
        <v>24184.975605449999</v>
      </c>
      <c r="F308">
        <v>350.9</v>
      </c>
      <c r="G308">
        <v>92.721013665942294</v>
      </c>
      <c r="H308">
        <v>6.0686470769582899</v>
      </c>
      <c r="I308">
        <v>63.189317267911598</v>
      </c>
      <c r="J308">
        <v>-3.9844327018832599</v>
      </c>
      <c r="K308">
        <v>309.54109195854801</v>
      </c>
      <c r="L308">
        <v>248.65235445693199</v>
      </c>
      <c r="M308">
        <v>67.171814699734</v>
      </c>
      <c r="N308">
        <v>0.63576797493703197</v>
      </c>
      <c r="O308">
        <v>3.1632943858649298</v>
      </c>
      <c r="P308">
        <v>136.61496965610201</v>
      </c>
      <c r="Q308">
        <v>6.2389108918053E-2</v>
      </c>
    </row>
    <row r="309" spans="1:17" x14ac:dyDescent="0.3">
      <c r="A309" t="s">
        <v>720</v>
      </c>
      <c r="B309" t="s">
        <v>721</v>
      </c>
      <c r="C309" t="s">
        <v>3131</v>
      </c>
      <c r="D309" t="s">
        <v>163</v>
      </c>
      <c r="E309">
        <v>23677.061864805</v>
      </c>
      <c r="F309">
        <v>744.85</v>
      </c>
      <c r="G309">
        <v>88.452637422918102</v>
      </c>
      <c r="H309">
        <v>5.4771577146081603</v>
      </c>
      <c r="I309">
        <v>30.950748942386799</v>
      </c>
      <c r="J309">
        <v>-7.9964239907727599</v>
      </c>
      <c r="K309">
        <v>728.473892950557</v>
      </c>
      <c r="L309">
        <v>609.05979184977696</v>
      </c>
      <c r="M309">
        <v>45.684447162698604</v>
      </c>
      <c r="N309">
        <v>0.86516820613269696</v>
      </c>
      <c r="O309">
        <v>13.304692219910001</v>
      </c>
      <c r="P309">
        <v>138.733974358974</v>
      </c>
      <c r="Q309">
        <v>0.14532787878103201</v>
      </c>
    </row>
    <row r="310" spans="1:17" x14ac:dyDescent="0.3">
      <c r="A310" t="s">
        <v>722</v>
      </c>
      <c r="B310" t="s">
        <v>723</v>
      </c>
      <c r="C310" t="s">
        <v>3124</v>
      </c>
      <c r="D310" t="s">
        <v>51</v>
      </c>
      <c r="E310">
        <v>23646.0850374</v>
      </c>
      <c r="F310">
        <v>1320.2</v>
      </c>
      <c r="G310">
        <v>36.905467695372501</v>
      </c>
      <c r="H310">
        <v>-5.2428143838413197</v>
      </c>
      <c r="I310">
        <v>19.833928245725598</v>
      </c>
      <c r="J310">
        <v>-2.4450189151928599</v>
      </c>
      <c r="K310">
        <v>1414.8220143051601</v>
      </c>
      <c r="L310">
        <v>1199.5314127402301</v>
      </c>
      <c r="M310">
        <v>25.4156459302271</v>
      </c>
      <c r="N310">
        <v>0.65577557960108201</v>
      </c>
      <c r="O310">
        <v>24.1478563853961</v>
      </c>
      <c r="P310">
        <v>82.297707815520496</v>
      </c>
      <c r="Q310">
        <v>4.2700705254547999E-2</v>
      </c>
    </row>
    <row r="311" spans="1:17" x14ac:dyDescent="0.3">
      <c r="A311" t="s">
        <v>724</v>
      </c>
      <c r="B311" t="s">
        <v>725</v>
      </c>
      <c r="C311" t="s">
        <v>3133</v>
      </c>
      <c r="D311" t="s">
        <v>138</v>
      </c>
      <c r="E311">
        <v>23602.428133354999</v>
      </c>
      <c r="F311">
        <v>690.35</v>
      </c>
      <c r="G311">
        <v>182.083703862188</v>
      </c>
      <c r="H311">
        <v>-0.32111005614153099</v>
      </c>
      <c r="I311">
        <v>82.494143549546706</v>
      </c>
      <c r="J311">
        <v>-9.6841512379948593</v>
      </c>
      <c r="K311">
        <v>667.74104846309206</v>
      </c>
      <c r="L311">
        <v>488.010457392798</v>
      </c>
      <c r="M311">
        <v>33.519199937874397</v>
      </c>
      <c r="N311">
        <v>0.56265345850086601</v>
      </c>
      <c r="O311">
        <v>15.3400449047584</v>
      </c>
      <c r="P311">
        <v>213.79545454545399</v>
      </c>
      <c r="Q311">
        <v>0.26613913155924801</v>
      </c>
    </row>
    <row r="312" spans="1:17" hidden="1" x14ac:dyDescent="0.3">
      <c r="A312" t="s">
        <v>726</v>
      </c>
      <c r="B312" t="s">
        <v>727</v>
      </c>
      <c r="C312" t="s">
        <v>3131</v>
      </c>
      <c r="D312" t="s">
        <v>728</v>
      </c>
      <c r="E312">
        <v>23495.080047759999</v>
      </c>
      <c r="F312">
        <v>1033.0999999999999</v>
      </c>
      <c r="G312">
        <v>111.20318628131101</v>
      </c>
      <c r="H312">
        <v>-5.7214523624266098</v>
      </c>
      <c r="I312">
        <v>17.603222855001601</v>
      </c>
      <c r="J312">
        <v>-6.0862182887524003</v>
      </c>
      <c r="K312">
        <v>1136.8255653275401</v>
      </c>
      <c r="M312">
        <v>26.120731415360702</v>
      </c>
      <c r="N312">
        <v>0.44833439041080703</v>
      </c>
      <c r="O312">
        <v>40.349433743103198</v>
      </c>
      <c r="P312">
        <v>180.733695652173</v>
      </c>
    </row>
    <row r="313" spans="1:17" x14ac:dyDescent="0.3">
      <c r="A313" t="s">
        <v>729</v>
      </c>
      <c r="B313" t="s">
        <v>730</v>
      </c>
      <c r="C313" t="s">
        <v>3120</v>
      </c>
      <c r="D313" t="s">
        <v>405</v>
      </c>
      <c r="E313">
        <v>23448.17156495</v>
      </c>
      <c r="F313">
        <v>1044.25</v>
      </c>
      <c r="G313">
        <v>-19.267875710988498</v>
      </c>
      <c r="H313">
        <v>2.6472755294795398</v>
      </c>
      <c r="I313">
        <v>12.2590082865235</v>
      </c>
      <c r="J313">
        <v>-3.5850353080336101</v>
      </c>
      <c r="K313">
        <v>1041.1112351151501</v>
      </c>
      <c r="L313">
        <v>970.85581640371095</v>
      </c>
      <c r="M313">
        <v>45.960722922743898</v>
      </c>
      <c r="N313">
        <v>0.69986197565199804</v>
      </c>
      <c r="O313">
        <v>9.5331577687335294</v>
      </c>
      <c r="P313">
        <v>41.766223187618699</v>
      </c>
      <c r="Q313">
        <v>-6.5277736107757001E-2</v>
      </c>
    </row>
    <row r="314" spans="1:17" x14ac:dyDescent="0.3">
      <c r="A314" t="s">
        <v>731</v>
      </c>
      <c r="B314" t="s">
        <v>732</v>
      </c>
      <c r="C314" t="s">
        <v>3132</v>
      </c>
      <c r="D314" t="s">
        <v>288</v>
      </c>
      <c r="E314">
        <v>23438.649541359999</v>
      </c>
      <c r="F314">
        <v>374.8</v>
      </c>
      <c r="G314">
        <v>46.109725166082903</v>
      </c>
      <c r="H314">
        <v>8.03905458929089</v>
      </c>
      <c r="I314">
        <v>-29.166200304997101</v>
      </c>
      <c r="J314">
        <v>-10.0961208161805</v>
      </c>
      <c r="K314">
        <v>395.26948796678403</v>
      </c>
      <c r="L314">
        <v>381.70385336910402</v>
      </c>
      <c r="M314">
        <v>27.2051761790235</v>
      </c>
      <c r="N314">
        <v>1.0647601487454501</v>
      </c>
      <c r="O314">
        <v>33.991462113127</v>
      </c>
      <c r="P314">
        <v>82.340063244952503</v>
      </c>
      <c r="Q314">
        <v>0.11458349961282201</v>
      </c>
    </row>
    <row r="315" spans="1:17" x14ac:dyDescent="0.3">
      <c r="A315" t="s">
        <v>733</v>
      </c>
      <c r="B315" t="s">
        <v>734</v>
      </c>
      <c r="C315" t="s">
        <v>3126</v>
      </c>
      <c r="D315" t="s">
        <v>513</v>
      </c>
      <c r="E315">
        <v>23321.0918808799</v>
      </c>
      <c r="F315">
        <v>1274.2</v>
      </c>
      <c r="G315">
        <v>79.7198346237914</v>
      </c>
      <c r="H315">
        <v>-4.2288670624167404</v>
      </c>
      <c r="I315">
        <v>0.58277692305036399</v>
      </c>
      <c r="J315">
        <v>-7.8154068168375099</v>
      </c>
      <c r="K315">
        <v>1404.4147227614501</v>
      </c>
      <c r="L315">
        <v>1234.35587507488</v>
      </c>
      <c r="M315">
        <v>27.7009779415339</v>
      </c>
      <c r="N315">
        <v>0.69223160728444</v>
      </c>
      <c r="O315">
        <v>39.377648720765897</v>
      </c>
      <c r="P315">
        <v>112.72120200333799</v>
      </c>
      <c r="Q315">
        <v>7.2429893476945006E-2</v>
      </c>
    </row>
    <row r="316" spans="1:17" x14ac:dyDescent="0.3">
      <c r="A316" t="s">
        <v>735</v>
      </c>
      <c r="B316" t="s">
        <v>736</v>
      </c>
      <c r="C316" t="s">
        <v>3121</v>
      </c>
      <c r="D316" t="s">
        <v>737</v>
      </c>
      <c r="E316">
        <v>23230.91307002</v>
      </c>
      <c r="F316">
        <v>1323.55</v>
      </c>
      <c r="G316">
        <v>33.1300447497077</v>
      </c>
      <c r="H316">
        <v>8.3035378834571798</v>
      </c>
      <c r="I316">
        <v>12.378754810209299</v>
      </c>
      <c r="J316">
        <v>8.3841569452275007</v>
      </c>
      <c r="K316">
        <v>1235.81174160253</v>
      </c>
      <c r="L316">
        <v>1119.03970046475</v>
      </c>
      <c r="M316">
        <v>66.583102446938994</v>
      </c>
      <c r="N316">
        <v>3.1946664031266501</v>
      </c>
      <c r="O316">
        <v>12.953798496467799</v>
      </c>
      <c r="P316">
        <v>103.232245681381</v>
      </c>
      <c r="Q316">
        <v>0.113190479819806</v>
      </c>
    </row>
    <row r="317" spans="1:17" hidden="1" x14ac:dyDescent="0.3">
      <c r="A317" t="s">
        <v>738</v>
      </c>
      <c r="B317" t="s">
        <v>739</v>
      </c>
      <c r="C317" t="s">
        <v>3135</v>
      </c>
      <c r="D317" t="s">
        <v>740</v>
      </c>
      <c r="E317">
        <v>23025.673136879999</v>
      </c>
      <c r="F317">
        <v>92.25</v>
      </c>
      <c r="G317">
        <v>48.718295630159602</v>
      </c>
      <c r="H317">
        <v>0.21554949633318901</v>
      </c>
      <c r="I317">
        <v>0.57831340690782795</v>
      </c>
      <c r="J317">
        <v>-2.55527901541006</v>
      </c>
      <c r="K317">
        <v>98.191934996686896</v>
      </c>
      <c r="L317">
        <v>88.441110738793498</v>
      </c>
      <c r="M317">
        <v>50.681017208567297</v>
      </c>
      <c r="N317">
        <v>0.60932754068209405</v>
      </c>
      <c r="O317">
        <v>15.5555555555555</v>
      </c>
      <c r="P317">
        <v>79.649464459591002</v>
      </c>
      <c r="Q317">
        <v>2.0612820630179999E-2</v>
      </c>
    </row>
    <row r="318" spans="1:17" x14ac:dyDescent="0.3">
      <c r="A318" t="s">
        <v>741</v>
      </c>
      <c r="B318" t="s">
        <v>742</v>
      </c>
      <c r="C318" t="s">
        <v>3131</v>
      </c>
      <c r="D318" t="s">
        <v>117</v>
      </c>
      <c r="E318">
        <v>22979.88756255</v>
      </c>
      <c r="F318">
        <v>826.5</v>
      </c>
      <c r="G318">
        <v>63.184041454449797</v>
      </c>
      <c r="H318">
        <v>-5.4467703577674804</v>
      </c>
      <c r="I318">
        <v>26.1820855564361</v>
      </c>
      <c r="J318">
        <v>-8.0686849850960396</v>
      </c>
      <c r="K318">
        <v>851.58536718026198</v>
      </c>
      <c r="L318">
        <v>706.27569977634403</v>
      </c>
      <c r="M318">
        <v>22.689867314338599</v>
      </c>
      <c r="N318">
        <v>0.33749619726911401</v>
      </c>
      <c r="O318">
        <v>15.777374470659399</v>
      </c>
      <c r="P318">
        <v>96.692051404093206</v>
      </c>
      <c r="Q318">
        <v>0.10917113332143701</v>
      </c>
    </row>
    <row r="319" spans="1:17" x14ac:dyDescent="0.3">
      <c r="A319" t="s">
        <v>743</v>
      </c>
      <c r="B319" t="s">
        <v>744</v>
      </c>
      <c r="C319" t="s">
        <v>3120</v>
      </c>
      <c r="D319" t="s">
        <v>405</v>
      </c>
      <c r="E319">
        <v>22474.258641824999</v>
      </c>
      <c r="F319">
        <v>4560.25</v>
      </c>
      <c r="G319">
        <v>62.113314688294601</v>
      </c>
      <c r="H319">
        <v>3.08806355086007</v>
      </c>
      <c r="I319">
        <v>30.699805983807501</v>
      </c>
      <c r="J319">
        <v>-2.3180312673920702</v>
      </c>
      <c r="K319">
        <v>4412.3214928564803</v>
      </c>
      <c r="L319">
        <v>3739.4672435518501</v>
      </c>
      <c r="M319">
        <v>49.515759120258799</v>
      </c>
      <c r="N319">
        <v>1.0596933200882199</v>
      </c>
      <c r="O319">
        <v>8.9819637081300403</v>
      </c>
      <c r="P319">
        <v>104.495515695067</v>
      </c>
      <c r="Q319">
        <v>3.5289730638561001E-2</v>
      </c>
    </row>
    <row r="320" spans="1:17" x14ac:dyDescent="0.3">
      <c r="A320" t="s">
        <v>745</v>
      </c>
      <c r="B320" t="s">
        <v>746</v>
      </c>
      <c r="C320" t="s">
        <v>3134</v>
      </c>
      <c r="D320" t="s">
        <v>166</v>
      </c>
      <c r="E320">
        <v>22353.358066199999</v>
      </c>
      <c r="F320">
        <v>7592.4</v>
      </c>
      <c r="G320">
        <v>-7.9359084964714999</v>
      </c>
      <c r="H320">
        <v>2.2371948696336501</v>
      </c>
      <c r="I320">
        <v>19.278255973862599</v>
      </c>
      <c r="J320">
        <v>-2.68586440245338</v>
      </c>
      <c r="K320">
        <v>7677.0187530175099</v>
      </c>
      <c r="L320">
        <v>7090.1261285813098</v>
      </c>
      <c r="M320">
        <v>41.994834672642497</v>
      </c>
      <c r="N320">
        <v>0.88446747859566799</v>
      </c>
      <c r="O320">
        <v>7.7393182656340498</v>
      </c>
      <c r="P320">
        <v>46.717296153511597</v>
      </c>
      <c r="Q320">
        <v>-8.3467750741642005E-2</v>
      </c>
    </row>
    <row r="321" spans="1:17" x14ac:dyDescent="0.3">
      <c r="A321" t="s">
        <v>747</v>
      </c>
      <c r="B321" t="s">
        <v>748</v>
      </c>
      <c r="C321" t="s">
        <v>3129</v>
      </c>
      <c r="D321" t="s">
        <v>95</v>
      </c>
      <c r="E321">
        <v>22307.711848409999</v>
      </c>
      <c r="F321">
        <v>275.95</v>
      </c>
      <c r="G321">
        <v>-40.210379318444602</v>
      </c>
      <c r="H321">
        <v>-3.0732937867069099</v>
      </c>
      <c r="I321">
        <v>-9.6401554099638105</v>
      </c>
      <c r="J321">
        <v>-2.5280428544397502</v>
      </c>
      <c r="K321">
        <v>293.648351356278</v>
      </c>
      <c r="L321">
        <v>293.929393317039</v>
      </c>
      <c r="M321">
        <v>29.344860040302301</v>
      </c>
      <c r="N321">
        <v>0.46358584543008802</v>
      </c>
      <c r="O321">
        <v>29.4799782569306</v>
      </c>
      <c r="P321">
        <v>9.5691880087353596</v>
      </c>
      <c r="Q321">
        <v>-9.1128572096173005E-2</v>
      </c>
    </row>
    <row r="322" spans="1:17" x14ac:dyDescent="0.3">
      <c r="A322" t="s">
        <v>749</v>
      </c>
      <c r="B322" t="s">
        <v>750</v>
      </c>
      <c r="C322" t="s">
        <v>3118</v>
      </c>
      <c r="D322" t="s">
        <v>188</v>
      </c>
      <c r="E322">
        <v>22015.52789152</v>
      </c>
      <c r="F322">
        <v>390.2</v>
      </c>
      <c r="G322">
        <v>16.938515215603701</v>
      </c>
      <c r="H322">
        <v>1.6153314462697901</v>
      </c>
      <c r="I322">
        <v>20.262361104978002</v>
      </c>
      <c r="J322">
        <v>-2.0116959248119799</v>
      </c>
      <c r="K322">
        <v>394.29641890243101</v>
      </c>
      <c r="L322">
        <v>349.69966921216798</v>
      </c>
      <c r="M322">
        <v>34.6938057389306</v>
      </c>
      <c r="N322">
        <v>0.28804564940886301</v>
      </c>
      <c r="O322">
        <v>20.374167093798</v>
      </c>
      <c r="P322">
        <v>53.320235756385003</v>
      </c>
      <c r="Q322">
        <v>1.3696827731903999E-2</v>
      </c>
    </row>
    <row r="323" spans="1:17" x14ac:dyDescent="0.3">
      <c r="A323" t="s">
        <v>751</v>
      </c>
      <c r="B323" t="s">
        <v>752</v>
      </c>
      <c r="C323" t="s">
        <v>3129</v>
      </c>
      <c r="D323" t="s">
        <v>295</v>
      </c>
      <c r="E323">
        <v>21644.02576633</v>
      </c>
      <c r="F323">
        <v>6408.05</v>
      </c>
      <c r="G323">
        <v>102.629960301023</v>
      </c>
      <c r="H323">
        <v>34.410345456646098</v>
      </c>
      <c r="I323">
        <v>59.865955112311298</v>
      </c>
      <c r="J323">
        <v>11.6158555290704</v>
      </c>
      <c r="K323">
        <v>4898.1349485465498</v>
      </c>
      <c r="L323">
        <v>4147.0263767657698</v>
      </c>
      <c r="M323">
        <v>70.773429457034297</v>
      </c>
      <c r="N323">
        <v>2.7057265405947901</v>
      </c>
      <c r="O323">
        <v>5.93394246299576</v>
      </c>
      <c r="P323">
        <v>135.49916392569</v>
      </c>
      <c r="Q323">
        <v>6.7056539686126002E-2</v>
      </c>
    </row>
    <row r="324" spans="1:17" x14ac:dyDescent="0.3">
      <c r="A324" t="s">
        <v>753</v>
      </c>
      <c r="B324" t="s">
        <v>754</v>
      </c>
      <c r="C324" t="s">
        <v>3121</v>
      </c>
      <c r="D324" t="s">
        <v>737</v>
      </c>
      <c r="E324">
        <v>21576.7161927899</v>
      </c>
      <c r="F324">
        <v>224.55</v>
      </c>
      <c r="G324">
        <v>-41.960805449487196</v>
      </c>
      <c r="H324">
        <v>-15.865458932706</v>
      </c>
      <c r="I324">
        <v>-32.683278819481501</v>
      </c>
      <c r="J324">
        <v>-7.4259703100832199</v>
      </c>
      <c r="K324">
        <v>267.03007907820898</v>
      </c>
      <c r="L324">
        <v>273.96997152579502</v>
      </c>
      <c r="M324">
        <v>24.285656702613</v>
      </c>
      <c r="N324">
        <v>0.45074807824513602</v>
      </c>
      <c r="O324">
        <v>71.142284569138198</v>
      </c>
      <c r="P324">
        <v>4.8564090590707396</v>
      </c>
      <c r="Q324">
        <v>6.2405062733903997E-2</v>
      </c>
    </row>
    <row r="325" spans="1:17" x14ac:dyDescent="0.3">
      <c r="A325" t="s">
        <v>755</v>
      </c>
      <c r="B325" t="s">
        <v>756</v>
      </c>
      <c r="C325" t="s">
        <v>3122</v>
      </c>
      <c r="D325" t="s">
        <v>125</v>
      </c>
      <c r="E325">
        <v>21477.7834004</v>
      </c>
      <c r="F325">
        <v>857.8</v>
      </c>
      <c r="G325">
        <v>52.222019986193096</v>
      </c>
      <c r="H325">
        <v>-7.6462354478575696</v>
      </c>
      <c r="I325">
        <v>55.528302430561801</v>
      </c>
      <c r="J325">
        <v>-3.5300277940029798</v>
      </c>
      <c r="K325">
        <v>861.03482385264601</v>
      </c>
      <c r="L325">
        <v>705.14634049558003</v>
      </c>
      <c r="M325">
        <v>42.242977234215097</v>
      </c>
      <c r="N325">
        <v>0.65199194779838399</v>
      </c>
      <c r="O325">
        <v>17.504080205175999</v>
      </c>
      <c r="P325">
        <v>90.537538871612597</v>
      </c>
    </row>
    <row r="326" spans="1:17" x14ac:dyDescent="0.3">
      <c r="A326" t="s">
        <v>757</v>
      </c>
      <c r="B326" t="s">
        <v>758</v>
      </c>
      <c r="C326" t="s">
        <v>3124</v>
      </c>
      <c r="D326" t="s">
        <v>51</v>
      </c>
      <c r="E326">
        <v>21358.549053840001</v>
      </c>
      <c r="F326">
        <v>1086.5999999999999</v>
      </c>
      <c r="G326">
        <v>17.363653082452</v>
      </c>
      <c r="H326">
        <v>2.6732777190978498</v>
      </c>
      <c r="I326">
        <v>6.3218941415148704</v>
      </c>
      <c r="J326">
        <v>-3.7006234798308402</v>
      </c>
      <c r="K326">
        <v>1149.2009549821601</v>
      </c>
      <c r="L326">
        <v>1021.4705242877</v>
      </c>
      <c r="M326">
        <v>28.375816346276899</v>
      </c>
      <c r="N326">
        <v>0.69354119983604201</v>
      </c>
      <c r="O326">
        <v>19.998159396281999</v>
      </c>
      <c r="P326">
        <v>53.659053948950003</v>
      </c>
      <c r="Q326">
        <v>2.147270617377E-2</v>
      </c>
    </row>
    <row r="327" spans="1:17" x14ac:dyDescent="0.3">
      <c r="A327" t="s">
        <v>759</v>
      </c>
      <c r="B327" t="s">
        <v>760</v>
      </c>
      <c r="C327" t="s">
        <v>3124</v>
      </c>
      <c r="D327" t="s">
        <v>258</v>
      </c>
      <c r="E327">
        <v>21299.395510049999</v>
      </c>
      <c r="F327">
        <v>532.29999999999995</v>
      </c>
      <c r="G327">
        <v>15.229380939451699</v>
      </c>
      <c r="H327">
        <v>2.3472480437181198</v>
      </c>
      <c r="I327">
        <v>23.7952992715093</v>
      </c>
      <c r="J327">
        <v>-4.1822114671230999</v>
      </c>
      <c r="K327">
        <v>521.10678539188496</v>
      </c>
      <c r="L327">
        <v>451.592481001414</v>
      </c>
      <c r="M327">
        <v>41.460471863903997</v>
      </c>
      <c r="N327">
        <v>0.63111693633110799</v>
      </c>
      <c r="O327">
        <v>8.9611121547999293</v>
      </c>
      <c r="P327">
        <v>52.085714285714197</v>
      </c>
      <c r="Q327">
        <v>0.112896756362726</v>
      </c>
    </row>
    <row r="328" spans="1:17" x14ac:dyDescent="0.3">
      <c r="A328" t="s">
        <v>761</v>
      </c>
      <c r="B328" t="s">
        <v>762</v>
      </c>
      <c r="C328" t="s">
        <v>3120</v>
      </c>
      <c r="D328" t="s">
        <v>220</v>
      </c>
      <c r="E328">
        <v>21207.086493524999</v>
      </c>
      <c r="F328">
        <v>735.45</v>
      </c>
      <c r="G328">
        <v>42.418091761555203</v>
      </c>
      <c r="H328">
        <v>-8.0131453569133898E-2</v>
      </c>
      <c r="I328">
        <v>29.494858802655202</v>
      </c>
      <c r="J328">
        <v>5.1913122941313503</v>
      </c>
      <c r="K328">
        <v>720.55951941587603</v>
      </c>
      <c r="L328">
        <v>620.97987611065696</v>
      </c>
      <c r="M328">
        <v>51.481412796999798</v>
      </c>
      <c r="N328">
        <v>2.0805037443354899</v>
      </c>
      <c r="O328">
        <v>9.3208239853150996</v>
      </c>
      <c r="P328">
        <v>73.8652482269503</v>
      </c>
      <c r="Q328">
        <v>-1.4957177834694E-2</v>
      </c>
    </row>
    <row r="329" spans="1:17" x14ac:dyDescent="0.3">
      <c r="A329" t="s">
        <v>763</v>
      </c>
      <c r="B329" t="s">
        <v>764</v>
      </c>
      <c r="C329" t="s">
        <v>3119</v>
      </c>
      <c r="D329" t="s">
        <v>765</v>
      </c>
      <c r="E329">
        <v>21055.6643559</v>
      </c>
      <c r="F329">
        <v>1500.15</v>
      </c>
      <c r="G329">
        <v>18.073481183043899</v>
      </c>
      <c r="H329">
        <v>-0.85859040566348899</v>
      </c>
      <c r="I329">
        <v>31.483901721032701</v>
      </c>
      <c r="J329">
        <v>-5.9633710465346299</v>
      </c>
      <c r="K329">
        <v>1544.6975361180801</v>
      </c>
      <c r="L329">
        <v>1359.1746995149899</v>
      </c>
      <c r="M329">
        <v>33.996354295197797</v>
      </c>
      <c r="N329">
        <v>0.58454263634549097</v>
      </c>
      <c r="O329">
        <v>14.321901143219</v>
      </c>
      <c r="P329">
        <v>51.813995850832299</v>
      </c>
      <c r="Q329">
        <v>3.0589946198858999E-2</v>
      </c>
    </row>
    <row r="330" spans="1:17" x14ac:dyDescent="0.3">
      <c r="A330" t="s">
        <v>766</v>
      </c>
      <c r="B330" t="s">
        <v>767</v>
      </c>
      <c r="C330" t="s">
        <v>3131</v>
      </c>
      <c r="D330" t="s">
        <v>457</v>
      </c>
      <c r="E330">
        <v>20962.707629420001</v>
      </c>
      <c r="F330">
        <v>329.3</v>
      </c>
      <c r="G330">
        <v>53.561530091911301</v>
      </c>
      <c r="H330">
        <v>-0.99149072544096695</v>
      </c>
      <c r="I330">
        <v>23.378713268826001</v>
      </c>
      <c r="J330">
        <v>-6.62146006629309</v>
      </c>
      <c r="K330">
        <v>345.851504359648</v>
      </c>
      <c r="L330">
        <v>288.34902038152802</v>
      </c>
      <c r="M330">
        <v>25.1741233583335</v>
      </c>
      <c r="N330">
        <v>0.67610440822592899</v>
      </c>
      <c r="O330">
        <v>16.5654418463407</v>
      </c>
      <c r="P330">
        <v>99.575757575757507</v>
      </c>
      <c r="Q330">
        <v>0.17540912070918699</v>
      </c>
    </row>
    <row r="331" spans="1:17" x14ac:dyDescent="0.3">
      <c r="A331" t="s">
        <v>768</v>
      </c>
      <c r="B331" t="s">
        <v>769</v>
      </c>
      <c r="C331" t="s">
        <v>3118</v>
      </c>
      <c r="D331" t="s">
        <v>265</v>
      </c>
      <c r="E331">
        <v>20895.210362000002</v>
      </c>
      <c r="F331">
        <v>211.25</v>
      </c>
      <c r="G331">
        <v>26.4065515417577</v>
      </c>
      <c r="H331">
        <v>-12.2768670550594</v>
      </c>
      <c r="I331">
        <v>-7.8512265156126499</v>
      </c>
      <c r="J331">
        <v>-7.8064064953974599</v>
      </c>
      <c r="K331">
        <v>238.35437673774001</v>
      </c>
      <c r="L331">
        <v>217.46342944399399</v>
      </c>
      <c r="M331">
        <v>28.677535742809301</v>
      </c>
      <c r="N331">
        <v>0.43149328195101999</v>
      </c>
      <c r="O331">
        <v>34.627218934911198</v>
      </c>
      <c r="P331">
        <v>59.554380664652498</v>
      </c>
      <c r="Q331">
        <v>3.6085787782167998E-2</v>
      </c>
    </row>
    <row r="332" spans="1:17" x14ac:dyDescent="0.3">
      <c r="A332" t="s">
        <v>770</v>
      </c>
      <c r="B332" t="s">
        <v>771</v>
      </c>
      <c r="C332" t="s">
        <v>3131</v>
      </c>
      <c r="D332" t="s">
        <v>772</v>
      </c>
      <c r="E332">
        <v>20581.787905764999</v>
      </c>
      <c r="F332">
        <v>484.85</v>
      </c>
      <c r="G332">
        <v>37.460318010195699</v>
      </c>
      <c r="H332">
        <v>-6.9109669802710201</v>
      </c>
      <c r="I332">
        <v>15.8149193982855</v>
      </c>
      <c r="J332">
        <v>-7.7214911875552401</v>
      </c>
      <c r="K332">
        <v>529.891533644437</v>
      </c>
      <c r="L332">
        <v>489.56976096301702</v>
      </c>
      <c r="M332">
        <v>38.700976462245201</v>
      </c>
      <c r="N332">
        <v>0.95373071743369897</v>
      </c>
      <c r="O332">
        <v>54.295142827678603</v>
      </c>
      <c r="P332">
        <v>81.727886056971499</v>
      </c>
      <c r="Q332">
        <v>0.24281800489281399</v>
      </c>
    </row>
    <row r="333" spans="1:17" x14ac:dyDescent="0.3">
      <c r="A333" t="s">
        <v>773</v>
      </c>
      <c r="B333" t="s">
        <v>774</v>
      </c>
      <c r="C333" t="s">
        <v>3132</v>
      </c>
      <c r="D333" t="s">
        <v>518</v>
      </c>
      <c r="E333">
        <v>20448.627639856</v>
      </c>
      <c r="F333">
        <v>169.52</v>
      </c>
      <c r="G333">
        <v>-37.177665084346302</v>
      </c>
      <c r="H333">
        <v>-14.317397264277799</v>
      </c>
      <c r="I333">
        <v>-7.4293013507069201</v>
      </c>
      <c r="J333">
        <v>-4.8866307652588201</v>
      </c>
      <c r="K333">
        <v>181.916815621952</v>
      </c>
      <c r="L333">
        <v>176.11294554083199</v>
      </c>
      <c r="M333">
        <v>30.736561644757401</v>
      </c>
      <c r="N333">
        <v>0.48786050933973402</v>
      </c>
      <c r="O333">
        <v>31.394525719678999</v>
      </c>
      <c r="P333">
        <v>19.170474516695901</v>
      </c>
      <c r="Q333">
        <v>2.7406098283202E-2</v>
      </c>
    </row>
    <row r="334" spans="1:17" x14ac:dyDescent="0.3">
      <c r="A334" t="s">
        <v>775</v>
      </c>
      <c r="B334" t="s">
        <v>776</v>
      </c>
      <c r="C334" t="s">
        <v>3134</v>
      </c>
      <c r="D334" t="s">
        <v>454</v>
      </c>
      <c r="E334">
        <v>20353.710186879998</v>
      </c>
      <c r="F334">
        <v>1963.4</v>
      </c>
      <c r="G334">
        <v>-16.3818767871091</v>
      </c>
      <c r="H334">
        <v>4.9345568969341702</v>
      </c>
      <c r="I334">
        <v>9.1409668372881203</v>
      </c>
      <c r="J334">
        <v>-0.37926200294888401</v>
      </c>
      <c r="K334">
        <v>1978.57503025864</v>
      </c>
      <c r="L334">
        <v>1877.21891039558</v>
      </c>
      <c r="M334">
        <v>46.858483457389802</v>
      </c>
      <c r="N334">
        <v>0.84686262125435297</v>
      </c>
      <c r="O334">
        <v>18.6716919629214</v>
      </c>
      <c r="P334">
        <v>34.277116673505603</v>
      </c>
      <c r="Q334">
        <v>-3.2436462558638003E-2</v>
      </c>
    </row>
    <row r="335" spans="1:17" hidden="1" x14ac:dyDescent="0.3">
      <c r="A335" t="s">
        <v>777</v>
      </c>
      <c r="B335" t="s">
        <v>778</v>
      </c>
      <c r="C335" t="s">
        <v>3135</v>
      </c>
      <c r="D335" t="s">
        <v>117</v>
      </c>
      <c r="E335">
        <v>20338.390427639999</v>
      </c>
      <c r="F335">
        <v>334.65</v>
      </c>
      <c r="G335">
        <v>-35.667417879283597</v>
      </c>
      <c r="H335">
        <v>-7.8016640015730196</v>
      </c>
      <c r="I335">
        <v>-32.585229469869503</v>
      </c>
      <c r="J335">
        <v>-8.1083348971543199</v>
      </c>
      <c r="K335">
        <v>387.75062156028901</v>
      </c>
      <c r="L335">
        <v>397.18900286546301</v>
      </c>
      <c r="M335">
        <v>24.624750902644301</v>
      </c>
      <c r="N335">
        <v>0.79251048826334902</v>
      </c>
      <c r="O335">
        <v>72.523532048408796</v>
      </c>
      <c r="P335">
        <v>10.518494055482099</v>
      </c>
      <c r="Q335">
        <v>2.4417397179848001E-2</v>
      </c>
    </row>
    <row r="336" spans="1:17" hidden="1" x14ac:dyDescent="0.3">
      <c r="A336" t="s">
        <v>779</v>
      </c>
      <c r="B336" t="s">
        <v>780</v>
      </c>
      <c r="C336" t="s">
        <v>3135</v>
      </c>
      <c r="D336" t="s">
        <v>138</v>
      </c>
      <c r="E336">
        <v>20173.740000000002</v>
      </c>
      <c r="F336">
        <v>144.97999999999999</v>
      </c>
      <c r="G336">
        <v>-12.768573197565599</v>
      </c>
      <c r="H336">
        <v>8.6870978854757492</v>
      </c>
      <c r="I336">
        <v>-0.77386482784560096</v>
      </c>
      <c r="J336">
        <v>2.5058987599995501</v>
      </c>
      <c r="K336">
        <v>142.2769360458</v>
      </c>
      <c r="L336">
        <v>135.95787552351899</v>
      </c>
      <c r="M336">
        <v>53.328059728626101</v>
      </c>
      <c r="N336">
        <v>0.21035159143106999</v>
      </c>
      <c r="O336">
        <v>6.8078355635259902</v>
      </c>
      <c r="P336">
        <v>20.565488565488501</v>
      </c>
    </row>
    <row r="337" spans="1:17" hidden="1" x14ac:dyDescent="0.3">
      <c r="A337" t="s">
        <v>781</v>
      </c>
      <c r="B337" t="s">
        <v>782</v>
      </c>
      <c r="C337" t="s">
        <v>3135</v>
      </c>
      <c r="D337" t="s">
        <v>138</v>
      </c>
      <c r="E337">
        <v>20155.501969815999</v>
      </c>
      <c r="F337">
        <v>374.18</v>
      </c>
      <c r="G337">
        <v>-6.6529091042056798</v>
      </c>
      <c r="H337">
        <v>11.9494392900504</v>
      </c>
      <c r="I337">
        <v>-0.88564962531072999</v>
      </c>
      <c r="J337">
        <v>3.5855539317606402</v>
      </c>
      <c r="K337">
        <v>355.96153317557599</v>
      </c>
      <c r="L337">
        <v>342.818153150895</v>
      </c>
      <c r="M337">
        <v>42.778347382377802</v>
      </c>
      <c r="N337">
        <v>0.77745326549513705</v>
      </c>
      <c r="O337">
        <v>0.48639692126783901</v>
      </c>
      <c r="P337">
        <v>22.883415435139501</v>
      </c>
      <c r="Q337">
        <v>-0.10379904096142301</v>
      </c>
    </row>
    <row r="338" spans="1:17" x14ac:dyDescent="0.3">
      <c r="A338" t="s">
        <v>783</v>
      </c>
      <c r="B338" t="s">
        <v>784</v>
      </c>
      <c r="C338" t="s">
        <v>3133</v>
      </c>
      <c r="D338" t="s">
        <v>138</v>
      </c>
      <c r="E338">
        <v>20105.67477519</v>
      </c>
      <c r="F338">
        <v>1430.9</v>
      </c>
      <c r="G338">
        <v>143.686173845604</v>
      </c>
      <c r="H338">
        <v>-0.69402165950367301</v>
      </c>
      <c r="I338">
        <v>8.5167399914335107</v>
      </c>
      <c r="J338">
        <v>-4.9034958149229304</v>
      </c>
      <c r="K338">
        <v>1495.83615914395</v>
      </c>
      <c r="L338">
        <v>1287.5336651272701</v>
      </c>
      <c r="M338">
        <v>24.140121231078801</v>
      </c>
      <c r="N338">
        <v>0.63397011174922602</v>
      </c>
      <c r="O338">
        <v>15.1023831155217</v>
      </c>
      <c r="P338">
        <v>178.927875243664</v>
      </c>
    </row>
    <row r="339" spans="1:17" x14ac:dyDescent="0.3">
      <c r="A339" t="s">
        <v>785</v>
      </c>
      <c r="B339" t="s">
        <v>786</v>
      </c>
      <c r="C339" t="s">
        <v>3129</v>
      </c>
      <c r="D339" t="s">
        <v>787</v>
      </c>
      <c r="E339">
        <v>20096.977552200002</v>
      </c>
      <c r="F339">
        <v>1261.8</v>
      </c>
      <c r="G339">
        <v>-23.471686558932198</v>
      </c>
      <c r="H339">
        <v>-8.9487732551192103</v>
      </c>
      <c r="I339">
        <v>-4.2200180735057202</v>
      </c>
      <c r="J339">
        <v>-6.1401528869611299</v>
      </c>
      <c r="K339">
        <v>1410.03938993935</v>
      </c>
      <c r="L339">
        <v>1354.9769429533301</v>
      </c>
      <c r="M339">
        <v>11.094506660625999</v>
      </c>
      <c r="N339">
        <v>0.94053018065010896</v>
      </c>
      <c r="O339">
        <v>25.114915200507198</v>
      </c>
      <c r="P339">
        <v>13.639843292655399</v>
      </c>
      <c r="Q339">
        <v>-2.5606396938383E-2</v>
      </c>
    </row>
    <row r="340" spans="1:17" x14ac:dyDescent="0.3">
      <c r="A340" t="s">
        <v>788</v>
      </c>
      <c r="B340" t="s">
        <v>789</v>
      </c>
      <c r="C340" t="s">
        <v>3124</v>
      </c>
      <c r="D340" t="s">
        <v>258</v>
      </c>
      <c r="E340">
        <v>20020.460682000001</v>
      </c>
      <c r="F340">
        <v>402</v>
      </c>
      <c r="G340">
        <v>-5.1131530331243402</v>
      </c>
      <c r="H340">
        <v>0.46937008173743699</v>
      </c>
      <c r="I340">
        <v>-8.6173329367360108</v>
      </c>
      <c r="J340">
        <v>-2.06237460368096</v>
      </c>
      <c r="K340">
        <v>407.462178024742</v>
      </c>
      <c r="L340">
        <v>386.110866437764</v>
      </c>
      <c r="M340">
        <v>33.150043839534597</v>
      </c>
      <c r="N340">
        <v>0.42671402721988899</v>
      </c>
      <c r="O340">
        <v>38.805970149253703</v>
      </c>
      <c r="P340">
        <v>29.218900675024098</v>
      </c>
      <c r="Q340">
        <v>0.117863316445098</v>
      </c>
    </row>
    <row r="341" spans="1:17" x14ac:dyDescent="0.3">
      <c r="A341" t="s">
        <v>790</v>
      </c>
      <c r="B341" t="s">
        <v>791</v>
      </c>
      <c r="C341" t="s">
        <v>3123</v>
      </c>
      <c r="D341" t="s">
        <v>215</v>
      </c>
      <c r="E341">
        <v>19981.688926760002</v>
      </c>
      <c r="F341">
        <v>1230.05</v>
      </c>
      <c r="G341">
        <v>48.567068048477701</v>
      </c>
      <c r="H341">
        <v>-1.30976782774861</v>
      </c>
      <c r="I341">
        <v>-4.9662416480744804</v>
      </c>
      <c r="J341">
        <v>-1.49567463312247</v>
      </c>
      <c r="K341">
        <v>1311.73096932774</v>
      </c>
      <c r="L341">
        <v>1151.46417727536</v>
      </c>
      <c r="M341">
        <v>21.212759859877501</v>
      </c>
      <c r="N341">
        <v>1.0330957783686601</v>
      </c>
      <c r="O341">
        <v>17.800089427259</v>
      </c>
      <c r="P341">
        <v>104.58212058212</v>
      </c>
      <c r="Q341">
        <v>0.147824866936724</v>
      </c>
    </row>
    <row r="342" spans="1:17" x14ac:dyDescent="0.3">
      <c r="A342" t="s">
        <v>792</v>
      </c>
      <c r="B342" t="s">
        <v>793</v>
      </c>
      <c r="C342" t="s">
        <v>3131</v>
      </c>
      <c r="D342" t="s">
        <v>275</v>
      </c>
      <c r="E342">
        <v>19888.861442670001</v>
      </c>
      <c r="F342">
        <v>628.65</v>
      </c>
      <c r="G342">
        <v>5.0638104611091004</v>
      </c>
      <c r="H342">
        <v>-8.0021382256353508</v>
      </c>
      <c r="I342">
        <v>-9.1236693929010499</v>
      </c>
      <c r="J342">
        <v>-5.9061886304737099</v>
      </c>
      <c r="K342">
        <v>677.02407147953897</v>
      </c>
      <c r="L342">
        <v>644.284700988238</v>
      </c>
      <c r="M342">
        <v>29.7517995289003</v>
      </c>
      <c r="N342">
        <v>0.57209158328598297</v>
      </c>
      <c r="O342">
        <v>27.0897955937326</v>
      </c>
      <c r="P342">
        <v>34.672236503855999</v>
      </c>
      <c r="Q342">
        <v>0.110421425862164</v>
      </c>
    </row>
    <row r="343" spans="1:17" x14ac:dyDescent="0.3">
      <c r="A343" t="s">
        <v>794</v>
      </c>
      <c r="B343" t="s">
        <v>795</v>
      </c>
      <c r="C343" t="s">
        <v>3128</v>
      </c>
      <c r="D343" t="s">
        <v>77</v>
      </c>
      <c r="E343">
        <v>19821.386296299999</v>
      </c>
      <c r="F343">
        <v>838.85</v>
      </c>
      <c r="G343">
        <v>-40.723618531482799</v>
      </c>
      <c r="H343">
        <v>4.2368562416279003</v>
      </c>
      <c r="I343">
        <v>-5.5725967192386499</v>
      </c>
      <c r="J343">
        <v>-3.8941095058945798</v>
      </c>
      <c r="K343">
        <v>843.46486143036702</v>
      </c>
      <c r="L343">
        <v>844.50505088539501</v>
      </c>
      <c r="M343">
        <v>38.943739671268602</v>
      </c>
      <c r="N343">
        <v>0.66752362187410397</v>
      </c>
      <c r="O343">
        <v>26.148894319604199</v>
      </c>
      <c r="P343">
        <v>19.8357142857142</v>
      </c>
      <c r="Q343">
        <v>-9.0847011444912001E-2</v>
      </c>
    </row>
    <row r="344" spans="1:17" x14ac:dyDescent="0.3">
      <c r="A344" t="s">
        <v>796</v>
      </c>
      <c r="B344" t="s">
        <v>797</v>
      </c>
      <c r="C344" t="s">
        <v>3126</v>
      </c>
      <c r="D344" t="s">
        <v>185</v>
      </c>
      <c r="E344">
        <v>19565.761696379999</v>
      </c>
      <c r="F344">
        <v>1654.65</v>
      </c>
      <c r="G344">
        <v>16.135284413859399</v>
      </c>
      <c r="H344">
        <v>-7.5304760740438601</v>
      </c>
      <c r="I344">
        <v>-15.828673793776</v>
      </c>
      <c r="J344">
        <v>-3.20481727607805</v>
      </c>
      <c r="K344">
        <v>1841.3456069296101</v>
      </c>
      <c r="L344">
        <v>1816.0154595854001</v>
      </c>
      <c r="M344">
        <v>27.352600632937801</v>
      </c>
      <c r="N344">
        <v>0.52878259656232296</v>
      </c>
      <c r="O344">
        <v>46.759133351464001</v>
      </c>
      <c r="P344">
        <v>48.619032649211803</v>
      </c>
      <c r="Q344">
        <v>0.18744318528706599</v>
      </c>
    </row>
    <row r="345" spans="1:17" x14ac:dyDescent="0.3">
      <c r="A345" t="s">
        <v>798</v>
      </c>
      <c r="B345" t="s">
        <v>799</v>
      </c>
      <c r="C345" t="s">
        <v>3129</v>
      </c>
      <c r="D345" t="s">
        <v>800</v>
      </c>
      <c r="E345">
        <v>19530.116685950001</v>
      </c>
      <c r="F345">
        <v>879.05</v>
      </c>
      <c r="G345">
        <v>12.9583113890644</v>
      </c>
      <c r="H345">
        <v>3.2399067807729902</v>
      </c>
      <c r="I345">
        <v>28.183602571741201</v>
      </c>
      <c r="J345">
        <v>1.9808904941054</v>
      </c>
      <c r="K345">
        <v>838.90052267666204</v>
      </c>
      <c r="L345">
        <v>745.32365582386296</v>
      </c>
      <c r="M345">
        <v>46.596700551021399</v>
      </c>
      <c r="N345">
        <v>0.61846303356983401</v>
      </c>
      <c r="O345">
        <v>6.3648256640691701</v>
      </c>
      <c r="P345">
        <v>47.988215488215403</v>
      </c>
      <c r="Q345">
        <v>5.332959991557E-2</v>
      </c>
    </row>
    <row r="346" spans="1:17" x14ac:dyDescent="0.3">
      <c r="A346" t="s">
        <v>801</v>
      </c>
      <c r="B346" t="s">
        <v>802</v>
      </c>
      <c r="C346" t="s">
        <v>3126</v>
      </c>
      <c r="D346" t="s">
        <v>185</v>
      </c>
      <c r="E346">
        <v>19499.226177799999</v>
      </c>
      <c r="F346">
        <v>514</v>
      </c>
      <c r="G346">
        <v>-12.3284643143277</v>
      </c>
      <c r="H346">
        <v>-7.7470477518663898</v>
      </c>
      <c r="I346">
        <v>-5.9887961609048297</v>
      </c>
      <c r="J346">
        <v>-3.3568842543050401</v>
      </c>
      <c r="K346">
        <v>552.13692737740303</v>
      </c>
      <c r="L346">
        <v>530.10482620964297</v>
      </c>
      <c r="M346">
        <v>30.804035961354799</v>
      </c>
      <c r="N346">
        <v>0.64299134562224403</v>
      </c>
      <c r="O346">
        <v>21.089494163424099</v>
      </c>
      <c r="P346">
        <v>26.3520157325467</v>
      </c>
      <c r="Q346">
        <v>7.0225930696121999E-2</v>
      </c>
    </row>
    <row r="347" spans="1:17" x14ac:dyDescent="0.3">
      <c r="A347" t="s">
        <v>803</v>
      </c>
      <c r="B347" t="s">
        <v>804</v>
      </c>
      <c r="C347" t="s">
        <v>3131</v>
      </c>
      <c r="D347" t="s">
        <v>552</v>
      </c>
      <c r="E347">
        <v>19493.648913699999</v>
      </c>
      <c r="F347">
        <v>1274.5999999999999</v>
      </c>
      <c r="G347">
        <v>15.335557363421501</v>
      </c>
      <c r="H347">
        <v>-3.34628177736499</v>
      </c>
      <c r="I347">
        <v>17.180213540101299</v>
      </c>
      <c r="J347">
        <v>-3.86175792890015</v>
      </c>
      <c r="K347">
        <v>1386.6757885519601</v>
      </c>
      <c r="L347">
        <v>1286.4414988226199</v>
      </c>
      <c r="M347">
        <v>33.655418272614703</v>
      </c>
      <c r="N347">
        <v>0.74799410094207697</v>
      </c>
      <c r="O347">
        <v>33.375176525968897</v>
      </c>
      <c r="P347">
        <v>53.335338345864599</v>
      </c>
      <c r="Q347">
        <v>0.118392790992327</v>
      </c>
    </row>
    <row r="348" spans="1:17" x14ac:dyDescent="0.3">
      <c r="A348" t="s">
        <v>805</v>
      </c>
      <c r="B348" t="s">
        <v>806</v>
      </c>
      <c r="C348" t="s">
        <v>3124</v>
      </c>
      <c r="D348" t="s">
        <v>51</v>
      </c>
      <c r="E348">
        <v>19284.42796434</v>
      </c>
      <c r="F348">
        <v>1843.35</v>
      </c>
      <c r="G348">
        <v>32.441550187694403</v>
      </c>
      <c r="H348">
        <v>-21.7871541350593</v>
      </c>
      <c r="I348">
        <v>5.0023140266784996</v>
      </c>
      <c r="J348">
        <v>-3.05794502604454</v>
      </c>
      <c r="K348">
        <v>1900.13875499545</v>
      </c>
      <c r="L348">
        <v>1624.8318209449801</v>
      </c>
      <c r="M348">
        <v>33.881230140292203</v>
      </c>
      <c r="N348">
        <v>0.42100910742777198</v>
      </c>
      <c r="O348">
        <v>44.519488973879</v>
      </c>
      <c r="P348">
        <v>63.773266403091803</v>
      </c>
    </row>
    <row r="349" spans="1:17" x14ac:dyDescent="0.3">
      <c r="A349" t="s">
        <v>807</v>
      </c>
      <c r="B349" t="s">
        <v>808</v>
      </c>
      <c r="C349" t="s">
        <v>3127</v>
      </c>
      <c r="D349" t="s">
        <v>117</v>
      </c>
      <c r="E349">
        <v>19193.770087199999</v>
      </c>
      <c r="F349">
        <v>1052</v>
      </c>
      <c r="G349">
        <v>50.345924202204699</v>
      </c>
      <c r="H349">
        <v>0.34168194078876502</v>
      </c>
      <c r="I349">
        <v>-3.5834958203737002</v>
      </c>
      <c r="J349">
        <v>-4.4857426188814404</v>
      </c>
      <c r="K349">
        <v>1049.8324781987501</v>
      </c>
      <c r="L349">
        <v>912.65552235491305</v>
      </c>
      <c r="M349">
        <v>39.518372033000801</v>
      </c>
      <c r="N349">
        <v>0.99232887827821503</v>
      </c>
      <c r="O349">
        <v>24.904942965779401</v>
      </c>
      <c r="P349">
        <v>98.659238976489405</v>
      </c>
      <c r="Q349">
        <v>0.242793334520919</v>
      </c>
    </row>
    <row r="350" spans="1:17" x14ac:dyDescent="0.3">
      <c r="A350" t="s">
        <v>809</v>
      </c>
      <c r="B350" t="s">
        <v>810</v>
      </c>
      <c r="C350" t="s">
        <v>3130</v>
      </c>
      <c r="D350" t="s">
        <v>445</v>
      </c>
      <c r="E350">
        <v>19042.497512689999</v>
      </c>
      <c r="F350">
        <v>8025.35</v>
      </c>
      <c r="G350">
        <v>-5.7647415476160004</v>
      </c>
      <c r="H350">
        <v>2.0909136411949598</v>
      </c>
      <c r="I350">
        <v>19.088565787251</v>
      </c>
      <c r="J350">
        <v>-4.45211195426588</v>
      </c>
      <c r="K350">
        <v>8256.3672188069195</v>
      </c>
      <c r="L350">
        <v>7601.5406239250997</v>
      </c>
      <c r="M350">
        <v>33.056830050095002</v>
      </c>
      <c r="N350">
        <v>0.42323703742077201</v>
      </c>
      <c r="O350">
        <v>18.2340957092214</v>
      </c>
      <c r="P350">
        <v>46.271825903109303</v>
      </c>
      <c r="Q350">
        <v>-5.0684564338910002E-3</v>
      </c>
    </row>
    <row r="351" spans="1:17" x14ac:dyDescent="0.3">
      <c r="A351" t="s">
        <v>811</v>
      </c>
      <c r="B351" t="s">
        <v>812</v>
      </c>
      <c r="C351" t="s">
        <v>3119</v>
      </c>
      <c r="D351" t="s">
        <v>268</v>
      </c>
      <c r="E351">
        <v>18959.03772308</v>
      </c>
      <c r="F351">
        <v>1722.7</v>
      </c>
      <c r="G351">
        <v>-19.901158802168901</v>
      </c>
      <c r="H351">
        <v>-11.8072204336772</v>
      </c>
      <c r="I351">
        <v>-18.7627979292992</v>
      </c>
      <c r="J351">
        <v>-7.1921027360686596</v>
      </c>
      <c r="K351">
        <v>1892.22632440036</v>
      </c>
      <c r="L351">
        <v>1864.85243674557</v>
      </c>
      <c r="M351">
        <v>24.472309523180002</v>
      </c>
      <c r="N351">
        <v>0.436476064833412</v>
      </c>
      <c r="O351">
        <v>42.738143611772102</v>
      </c>
      <c r="P351">
        <v>11.7113027689514</v>
      </c>
      <c r="Q351">
        <v>4.6139300301442997E-2</v>
      </c>
    </row>
    <row r="352" spans="1:17" x14ac:dyDescent="0.3">
      <c r="A352" t="s">
        <v>813</v>
      </c>
      <c r="B352" t="s">
        <v>814</v>
      </c>
      <c r="C352" t="s">
        <v>3123</v>
      </c>
      <c r="D352" t="s">
        <v>48</v>
      </c>
      <c r="E352">
        <v>18950.4510407899</v>
      </c>
      <c r="F352">
        <v>201.49</v>
      </c>
      <c r="G352">
        <v>14.272057420983399</v>
      </c>
      <c r="H352">
        <v>-8.8207162806577308</v>
      </c>
      <c r="I352">
        <v>-20.812129867175901</v>
      </c>
      <c r="J352">
        <v>-7.8170048845904603</v>
      </c>
      <c r="K352">
        <v>235.62179735317</v>
      </c>
      <c r="L352">
        <v>231.53236326228901</v>
      </c>
      <c r="M352">
        <v>24.237513863574002</v>
      </c>
      <c r="N352">
        <v>0.65357473931001697</v>
      </c>
      <c r="O352">
        <v>74.499975184872696</v>
      </c>
      <c r="P352">
        <v>58.341846758349703</v>
      </c>
      <c r="Q352">
        <v>0.145697787060172</v>
      </c>
    </row>
    <row r="353" spans="1:17" hidden="1" x14ac:dyDescent="0.3">
      <c r="A353" t="s">
        <v>815</v>
      </c>
      <c r="B353" t="s">
        <v>816</v>
      </c>
      <c r="C353" t="s">
        <v>3135</v>
      </c>
      <c r="D353" t="s">
        <v>598</v>
      </c>
      <c r="E353">
        <v>18908.13029963</v>
      </c>
      <c r="F353">
        <v>759.55</v>
      </c>
      <c r="G353">
        <v>-41.539095487069702</v>
      </c>
      <c r="H353">
        <v>-2.6746631661032398</v>
      </c>
      <c r="I353">
        <v>-16.817950890974799</v>
      </c>
      <c r="J353">
        <v>-2.9780991548594802</v>
      </c>
      <c r="K353">
        <v>805.47587538365701</v>
      </c>
      <c r="L353">
        <v>832.83608818184496</v>
      </c>
      <c r="M353">
        <v>20.995400715515601</v>
      </c>
      <c r="N353">
        <v>0.59384701263595596</v>
      </c>
      <c r="O353">
        <v>26.2589691264564</v>
      </c>
      <c r="P353">
        <v>0.28386585687878402</v>
      </c>
      <c r="Q353">
        <v>-0.188460258845045</v>
      </c>
    </row>
    <row r="354" spans="1:17" x14ac:dyDescent="0.3">
      <c r="A354" t="s">
        <v>817</v>
      </c>
      <c r="B354" t="s">
        <v>818</v>
      </c>
      <c r="C354" t="s">
        <v>3131</v>
      </c>
      <c r="D354" t="s">
        <v>117</v>
      </c>
      <c r="E354">
        <v>18828.140308499998</v>
      </c>
      <c r="F354">
        <v>12060.05</v>
      </c>
      <c r="G354">
        <v>122.964418635692</v>
      </c>
      <c r="H354">
        <v>-1.7243007008173501</v>
      </c>
      <c r="I354">
        <v>50.051684661127403</v>
      </c>
      <c r="J354">
        <v>-4.6965843425017297</v>
      </c>
      <c r="K354">
        <v>13505.146578034601</v>
      </c>
      <c r="L354">
        <v>11065.102233052399</v>
      </c>
      <c r="M354">
        <v>23.982379850685</v>
      </c>
      <c r="N354">
        <v>0.98126241075694398</v>
      </c>
      <c r="O354">
        <v>30.199294364451202</v>
      </c>
      <c r="P354">
        <v>169.83901462181299</v>
      </c>
    </row>
    <row r="355" spans="1:17" x14ac:dyDescent="0.3">
      <c r="A355" t="s">
        <v>819</v>
      </c>
      <c r="B355" t="s">
        <v>820</v>
      </c>
      <c r="C355" t="s">
        <v>3134</v>
      </c>
      <c r="D355" t="s">
        <v>412</v>
      </c>
      <c r="E355">
        <v>18824.648174545</v>
      </c>
      <c r="F355">
        <v>469.85</v>
      </c>
      <c r="G355">
        <v>42.708790014620298</v>
      </c>
      <c r="H355">
        <v>5.7030634407430103</v>
      </c>
      <c r="I355">
        <v>14.2716061814308</v>
      </c>
      <c r="J355">
        <v>-1.8822530298681099</v>
      </c>
      <c r="K355">
        <v>500.250864860717</v>
      </c>
      <c r="L355">
        <v>444.73212796968102</v>
      </c>
      <c r="M355">
        <v>24.770879801109</v>
      </c>
      <c r="N355">
        <v>0.45063200612193099</v>
      </c>
      <c r="O355">
        <v>22.241140789613699</v>
      </c>
      <c r="P355">
        <v>78.345037008920102</v>
      </c>
      <c r="Q355">
        <v>1.3225107091771E-2</v>
      </c>
    </row>
    <row r="356" spans="1:17" x14ac:dyDescent="0.3">
      <c r="A356" t="s">
        <v>821</v>
      </c>
      <c r="B356" t="s">
        <v>822</v>
      </c>
      <c r="C356" t="s">
        <v>3122</v>
      </c>
      <c r="D356" t="s">
        <v>251</v>
      </c>
      <c r="E356">
        <v>18820.272305999999</v>
      </c>
      <c r="F356">
        <v>2697.4</v>
      </c>
      <c r="G356">
        <v>62.231077420762801</v>
      </c>
      <c r="H356">
        <v>4.5193193274233199</v>
      </c>
      <c r="I356">
        <v>61.4297944498296</v>
      </c>
      <c r="J356">
        <v>1.6135877496800199</v>
      </c>
      <c r="K356">
        <v>2582.3817771886902</v>
      </c>
      <c r="L356">
        <v>2058.3223284792898</v>
      </c>
      <c r="M356">
        <v>51.043565476633503</v>
      </c>
      <c r="N356">
        <v>0.70783599179015699</v>
      </c>
      <c r="O356">
        <v>10.291391710536001</v>
      </c>
      <c r="P356">
        <v>114.19836417057</v>
      </c>
      <c r="Q356">
        <v>0.10042035095328</v>
      </c>
    </row>
    <row r="357" spans="1:17" x14ac:dyDescent="0.3">
      <c r="A357" t="s">
        <v>823</v>
      </c>
      <c r="B357" t="s">
        <v>824</v>
      </c>
      <c r="C357" t="s">
        <v>3133</v>
      </c>
      <c r="D357" t="s">
        <v>138</v>
      </c>
      <c r="E357">
        <v>18757.99725819</v>
      </c>
      <c r="F357">
        <v>1655.35</v>
      </c>
      <c r="G357">
        <v>109.578064335862</v>
      </c>
      <c r="H357">
        <v>-13.242366541030099</v>
      </c>
      <c r="I357">
        <v>-10.111652809923701</v>
      </c>
      <c r="J357">
        <v>-6.2709119707184504</v>
      </c>
      <c r="K357">
        <v>1787.81437970401</v>
      </c>
      <c r="L357">
        <v>1609.50346185077</v>
      </c>
      <c r="M357">
        <v>27.916736667822502</v>
      </c>
      <c r="N357">
        <v>0.71047990403191896</v>
      </c>
      <c r="O357">
        <v>30.534534296190898</v>
      </c>
      <c r="P357">
        <v>151.471147147045</v>
      </c>
      <c r="Q357">
        <v>8.4779678084313997E-2</v>
      </c>
    </row>
    <row r="358" spans="1:17" x14ac:dyDescent="0.3">
      <c r="A358" t="s">
        <v>825</v>
      </c>
      <c r="B358" t="s">
        <v>826</v>
      </c>
      <c r="C358" t="s">
        <v>3131</v>
      </c>
      <c r="D358" t="s">
        <v>117</v>
      </c>
      <c r="E358">
        <v>18686.215807500001</v>
      </c>
      <c r="F358">
        <v>712.5</v>
      </c>
      <c r="G358">
        <v>46.2502359994564</v>
      </c>
      <c r="H358">
        <v>7.2564356415278901</v>
      </c>
      <c r="I358">
        <v>17.705659891158501</v>
      </c>
      <c r="J358">
        <v>-1.9858120038470799</v>
      </c>
      <c r="K358">
        <v>694.76785665175601</v>
      </c>
      <c r="L358">
        <v>604.14781330311303</v>
      </c>
      <c r="M358">
        <v>51.4330360596188</v>
      </c>
      <c r="N358">
        <v>0.495812130169698</v>
      </c>
      <c r="O358">
        <v>11.543859649122799</v>
      </c>
      <c r="P358">
        <v>84.681181959564498</v>
      </c>
      <c r="Q358">
        <v>0.16864686416614899</v>
      </c>
    </row>
    <row r="359" spans="1:17" x14ac:dyDescent="0.3">
      <c r="A359" t="s">
        <v>827</v>
      </c>
      <c r="B359" t="s">
        <v>828</v>
      </c>
      <c r="C359" t="s">
        <v>3131</v>
      </c>
      <c r="D359" t="s">
        <v>457</v>
      </c>
      <c r="E359">
        <v>18645.255805274999</v>
      </c>
      <c r="F359">
        <v>301.55</v>
      </c>
      <c r="G359">
        <v>22.074713170027199</v>
      </c>
      <c r="H359">
        <v>5.6286313279061</v>
      </c>
      <c r="I359">
        <v>9.0117867962635696</v>
      </c>
      <c r="J359">
        <v>-3.33661867914625</v>
      </c>
      <c r="K359">
        <v>301.40269585815901</v>
      </c>
      <c r="L359">
        <v>279.820588580037</v>
      </c>
      <c r="M359">
        <v>46.8815304379441</v>
      </c>
      <c r="N359">
        <v>2.16906471082067</v>
      </c>
      <c r="O359">
        <v>18.023545017410001</v>
      </c>
      <c r="P359">
        <v>62.298170075349802</v>
      </c>
      <c r="Q359">
        <v>2.9104964337518999E-2</v>
      </c>
    </row>
    <row r="360" spans="1:17" x14ac:dyDescent="0.3">
      <c r="A360" t="s">
        <v>829</v>
      </c>
      <c r="B360" t="s">
        <v>830</v>
      </c>
      <c r="C360" t="s">
        <v>3129</v>
      </c>
      <c r="D360" t="s">
        <v>37</v>
      </c>
      <c r="E360">
        <v>18559.864981850002</v>
      </c>
      <c r="F360">
        <v>840.25</v>
      </c>
      <c r="G360">
        <v>-20.596268995326799</v>
      </c>
      <c r="H360">
        <v>2.2815144052118499</v>
      </c>
      <c r="I360">
        <v>-15.213347930859101</v>
      </c>
      <c r="J360">
        <v>-2.4705864272021199</v>
      </c>
      <c r="K360">
        <v>889.51716858144698</v>
      </c>
      <c r="L360">
        <v>867.99885040515903</v>
      </c>
      <c r="M360">
        <v>22.717655371618001</v>
      </c>
      <c r="N360">
        <v>0.46370972521153198</v>
      </c>
      <c r="O360">
        <v>21.987503719131201</v>
      </c>
      <c r="P360">
        <v>18.145388076490399</v>
      </c>
    </row>
    <row r="361" spans="1:17" x14ac:dyDescent="0.3">
      <c r="A361" t="s">
        <v>831</v>
      </c>
      <c r="B361" t="s">
        <v>832</v>
      </c>
      <c r="C361" t="s">
        <v>3129</v>
      </c>
      <c r="D361" t="s">
        <v>231</v>
      </c>
      <c r="E361">
        <v>18526.411041854899</v>
      </c>
      <c r="F361">
        <v>425.85</v>
      </c>
      <c r="G361">
        <v>16.414214773777498</v>
      </c>
      <c r="H361">
        <v>-1.8522837752702399</v>
      </c>
      <c r="I361">
        <v>15.712870750972201</v>
      </c>
      <c r="J361">
        <v>-3.1049062547038599</v>
      </c>
      <c r="K361">
        <v>446.73043330400702</v>
      </c>
      <c r="L361">
        <v>400.531602816087</v>
      </c>
      <c r="M361">
        <v>37.2074472770393</v>
      </c>
      <c r="N361">
        <v>0.43314525020211803</v>
      </c>
      <c r="O361">
        <v>35.599389456381303</v>
      </c>
      <c r="P361">
        <v>50.4238784881667</v>
      </c>
      <c r="Q361">
        <v>5.3483969510522998E-2</v>
      </c>
    </row>
    <row r="362" spans="1:17" x14ac:dyDescent="0.3">
      <c r="A362" t="s">
        <v>833</v>
      </c>
      <c r="B362" t="s">
        <v>834</v>
      </c>
      <c r="C362" t="s">
        <v>3131</v>
      </c>
      <c r="D362" t="s">
        <v>317</v>
      </c>
      <c r="E362">
        <v>18440.0082</v>
      </c>
      <c r="F362">
        <v>1609.75</v>
      </c>
      <c r="G362">
        <v>103.35068300789401</v>
      </c>
      <c r="H362">
        <v>-9.3679475996994395</v>
      </c>
      <c r="I362">
        <v>58.789243916898798</v>
      </c>
      <c r="J362">
        <v>-8.0799564483215001</v>
      </c>
      <c r="K362">
        <v>1778.6607954362401</v>
      </c>
      <c r="L362">
        <v>1510.17232301997</v>
      </c>
      <c r="M362">
        <v>38.617161949531301</v>
      </c>
      <c r="N362">
        <v>1.40315267372076</v>
      </c>
      <c r="O362">
        <v>76.039757726355006</v>
      </c>
      <c r="P362">
        <v>148.30325466604901</v>
      </c>
      <c r="Q362">
        <v>0.17586155698905001</v>
      </c>
    </row>
    <row r="363" spans="1:17" x14ac:dyDescent="0.3">
      <c r="A363" t="s">
        <v>835</v>
      </c>
      <c r="B363" t="s">
        <v>836</v>
      </c>
      <c r="C363" t="s">
        <v>3122</v>
      </c>
      <c r="D363" t="s">
        <v>37</v>
      </c>
      <c r="E363">
        <v>18362.268243220002</v>
      </c>
      <c r="F363">
        <v>500.05</v>
      </c>
      <c r="G363">
        <v>15.756042058901601</v>
      </c>
      <c r="H363">
        <v>-1.4586995283173401</v>
      </c>
      <c r="I363">
        <v>9.5477151003563208</v>
      </c>
      <c r="J363">
        <v>-2.6944160313815599</v>
      </c>
      <c r="K363">
        <v>529.15866227444201</v>
      </c>
      <c r="L363">
        <v>478.48278740615802</v>
      </c>
      <c r="M363">
        <v>29.3781618025405</v>
      </c>
      <c r="N363">
        <v>1.0297683865770899</v>
      </c>
      <c r="O363">
        <v>19.158084191580802</v>
      </c>
      <c r="P363">
        <v>50.165165165165099</v>
      </c>
      <c r="Q363">
        <v>0.14163503113921599</v>
      </c>
    </row>
    <row r="364" spans="1:17" x14ac:dyDescent="0.3">
      <c r="A364" t="s">
        <v>837</v>
      </c>
      <c r="B364" t="s">
        <v>838</v>
      </c>
      <c r="C364" t="s">
        <v>3123</v>
      </c>
      <c r="D364" t="s">
        <v>48</v>
      </c>
      <c r="E364">
        <v>18307.878939079899</v>
      </c>
      <c r="F364">
        <v>1574.2</v>
      </c>
      <c r="G364">
        <v>183.948286780318</v>
      </c>
      <c r="H364">
        <v>7.98608692515025</v>
      </c>
      <c r="I364">
        <v>57.127630977943802</v>
      </c>
      <c r="J364">
        <v>-10.0052610917083</v>
      </c>
      <c r="K364">
        <v>1618.4777947208599</v>
      </c>
      <c r="L364">
        <v>1285.09534233504</v>
      </c>
      <c r="M364">
        <v>33.024450713396099</v>
      </c>
      <c r="N364">
        <v>1.1828681075763801</v>
      </c>
      <c r="O364">
        <v>15.7413289289797</v>
      </c>
      <c r="P364">
        <v>227.958333333333</v>
      </c>
      <c r="Q364">
        <v>0.198817237278792</v>
      </c>
    </row>
    <row r="365" spans="1:17" x14ac:dyDescent="0.3">
      <c r="A365" t="s">
        <v>839</v>
      </c>
      <c r="B365" t="s">
        <v>840</v>
      </c>
      <c r="C365" t="s">
        <v>3131</v>
      </c>
      <c r="D365" t="s">
        <v>163</v>
      </c>
      <c r="E365">
        <v>18262.766193300002</v>
      </c>
      <c r="F365">
        <v>763.8</v>
      </c>
      <c r="G365">
        <v>117.80473365141</v>
      </c>
      <c r="H365">
        <v>3.2359633313356202</v>
      </c>
      <c r="I365">
        <v>-5.0625245623247404</v>
      </c>
      <c r="J365">
        <v>-9.9347965487368004</v>
      </c>
      <c r="K365">
        <v>811.94272062262098</v>
      </c>
      <c r="L365">
        <v>716.31818622785499</v>
      </c>
      <c r="M365">
        <v>29.811639117702299</v>
      </c>
      <c r="N365">
        <v>0.84174184629864601</v>
      </c>
      <c r="O365">
        <v>28.305839224927901</v>
      </c>
      <c r="P365">
        <v>154.6</v>
      </c>
      <c r="Q365">
        <v>0.19353772819072801</v>
      </c>
    </row>
    <row r="366" spans="1:17" x14ac:dyDescent="0.3">
      <c r="A366" t="s">
        <v>841</v>
      </c>
      <c r="B366" t="s">
        <v>842</v>
      </c>
      <c r="C366" t="s">
        <v>3132</v>
      </c>
      <c r="D366" t="s">
        <v>288</v>
      </c>
      <c r="E366">
        <v>18252.998606454999</v>
      </c>
      <c r="F366">
        <v>836.35</v>
      </c>
      <c r="G366">
        <v>21.771002517284</v>
      </c>
      <c r="H366">
        <v>1.5521142987687599</v>
      </c>
      <c r="I366">
        <v>-14.926791510728799</v>
      </c>
      <c r="J366">
        <v>-2.8276641847120998</v>
      </c>
      <c r="K366">
        <v>860.73586924399501</v>
      </c>
      <c r="L366">
        <v>792.54161217890498</v>
      </c>
      <c r="M366">
        <v>31.302957164080699</v>
      </c>
      <c r="N366">
        <v>0.69925192321513996</v>
      </c>
      <c r="O366">
        <v>14.545345848030101</v>
      </c>
      <c r="P366">
        <v>56.297888245187799</v>
      </c>
      <c r="Q366">
        <v>0.16562761764994599</v>
      </c>
    </row>
    <row r="367" spans="1:17" x14ac:dyDescent="0.3">
      <c r="A367" t="s">
        <v>843</v>
      </c>
      <c r="B367" t="s">
        <v>844</v>
      </c>
      <c r="C367" t="s">
        <v>3131</v>
      </c>
      <c r="D367" t="s">
        <v>552</v>
      </c>
      <c r="E367">
        <v>18217.940040579899</v>
      </c>
      <c r="F367">
        <v>1611.4</v>
      </c>
      <c r="G367">
        <v>-7.3656794061166</v>
      </c>
      <c r="H367">
        <v>1.0109656390989401</v>
      </c>
      <c r="I367">
        <v>-10.7437722750681</v>
      </c>
      <c r="J367">
        <v>-5.8764009551352698</v>
      </c>
      <c r="K367">
        <v>1694.6354419791001</v>
      </c>
      <c r="L367">
        <v>1627.4881482927201</v>
      </c>
      <c r="M367">
        <v>23.152688237524</v>
      </c>
      <c r="N367">
        <v>0.61975898296445897</v>
      </c>
      <c r="O367">
        <v>18.030904803276599</v>
      </c>
      <c r="P367">
        <v>23.195718654434199</v>
      </c>
    </row>
    <row r="368" spans="1:17" x14ac:dyDescent="0.3">
      <c r="A368" t="s">
        <v>845</v>
      </c>
      <c r="B368" t="s">
        <v>846</v>
      </c>
      <c r="C368" t="s">
        <v>3123</v>
      </c>
      <c r="D368" t="s">
        <v>48</v>
      </c>
      <c r="E368">
        <v>18144.7663932</v>
      </c>
      <c r="F368">
        <v>289</v>
      </c>
      <c r="G368">
        <v>72.788099087599704</v>
      </c>
      <c r="H368">
        <v>-1.9517877090846401</v>
      </c>
      <c r="I368">
        <v>7.9269638948751497</v>
      </c>
      <c r="J368">
        <v>-0.75047526064582504</v>
      </c>
      <c r="K368">
        <v>308.45350025856601</v>
      </c>
      <c r="L368">
        <v>275.64244709312197</v>
      </c>
      <c r="M368">
        <v>29.110194695327301</v>
      </c>
      <c r="N368">
        <v>0.48896457531811299</v>
      </c>
      <c r="O368">
        <v>26.124567474048401</v>
      </c>
      <c r="P368">
        <v>111.644086415232</v>
      </c>
      <c r="Q368">
        <v>0.169880372941108</v>
      </c>
    </row>
    <row r="369" spans="1:17" x14ac:dyDescent="0.3">
      <c r="A369" t="s">
        <v>847</v>
      </c>
      <c r="B369" t="s">
        <v>848</v>
      </c>
      <c r="C369" t="s">
        <v>3124</v>
      </c>
      <c r="D369" t="s">
        <v>51</v>
      </c>
      <c r="E369">
        <v>18058.125</v>
      </c>
      <c r="F369">
        <v>7223.25</v>
      </c>
      <c r="G369">
        <v>30.973909865490199</v>
      </c>
      <c r="H369">
        <v>9.4238489825516698</v>
      </c>
      <c r="I369">
        <v>28.461943505374101</v>
      </c>
      <c r="J369">
        <v>-3.9939147682967602</v>
      </c>
      <c r="K369">
        <v>7202.6126377875198</v>
      </c>
      <c r="L369">
        <v>6272.7098149057101</v>
      </c>
      <c r="M369">
        <v>34.286258650382301</v>
      </c>
      <c r="N369">
        <v>0.365288149567286</v>
      </c>
      <c r="O369">
        <v>12.677811234555</v>
      </c>
      <c r="P369">
        <v>61.413407821229001</v>
      </c>
      <c r="Q369">
        <v>0.109242555490114</v>
      </c>
    </row>
    <row r="370" spans="1:17" hidden="1" x14ac:dyDescent="0.3">
      <c r="A370" t="s">
        <v>849</v>
      </c>
      <c r="B370" t="s">
        <v>850</v>
      </c>
      <c r="C370" t="s">
        <v>3120</v>
      </c>
      <c r="D370" t="s">
        <v>54</v>
      </c>
      <c r="E370">
        <v>18053.46963</v>
      </c>
      <c r="F370">
        <v>420</v>
      </c>
      <c r="G370">
        <v>0.75656024133173005</v>
      </c>
      <c r="H370">
        <v>-7.9203412738162697</v>
      </c>
      <c r="I370">
        <v>18.242087445890501</v>
      </c>
      <c r="J370">
        <v>-5.1511858665157204</v>
      </c>
      <c r="K370">
        <v>437.32525923927801</v>
      </c>
      <c r="M370">
        <v>31.4262110444398</v>
      </c>
      <c r="N370">
        <v>0.63517437344782801</v>
      </c>
      <c r="O370">
        <v>23.047619047619001</v>
      </c>
      <c r="P370">
        <v>43.835616438356098</v>
      </c>
    </row>
    <row r="371" spans="1:17" x14ac:dyDescent="0.3">
      <c r="A371" t="s">
        <v>851</v>
      </c>
      <c r="B371" t="s">
        <v>852</v>
      </c>
      <c r="C371" t="s">
        <v>3124</v>
      </c>
      <c r="D371" t="s">
        <v>51</v>
      </c>
      <c r="E371">
        <v>18029.507678425001</v>
      </c>
      <c r="F371">
        <v>1138.25</v>
      </c>
      <c r="G371">
        <v>190.77484438126899</v>
      </c>
      <c r="H371">
        <v>-1.21853866186836</v>
      </c>
      <c r="I371">
        <v>56.852025649721199</v>
      </c>
      <c r="J371">
        <v>-4.7541633538964598</v>
      </c>
      <c r="K371">
        <v>1070.01888217022</v>
      </c>
      <c r="L371">
        <v>808.82288147662905</v>
      </c>
      <c r="M371">
        <v>43.415268295994899</v>
      </c>
      <c r="N371">
        <v>0.24993107921399299</v>
      </c>
      <c r="O371">
        <v>9.5673182517021793</v>
      </c>
      <c r="P371">
        <v>257.09803921568601</v>
      </c>
      <c r="Q371">
        <v>6.8246117111817994E-2</v>
      </c>
    </row>
    <row r="372" spans="1:17" x14ac:dyDescent="0.3">
      <c r="A372" t="s">
        <v>853</v>
      </c>
      <c r="B372" t="s">
        <v>854</v>
      </c>
      <c r="C372" t="s">
        <v>3129</v>
      </c>
      <c r="D372" t="s">
        <v>598</v>
      </c>
      <c r="E372">
        <v>17932.1623808</v>
      </c>
      <c r="F372">
        <v>1395.2</v>
      </c>
      <c r="G372">
        <v>-38.074154680437701</v>
      </c>
      <c r="H372">
        <v>3.3369123921661701</v>
      </c>
      <c r="I372">
        <v>-6.0554811137848397</v>
      </c>
      <c r="J372">
        <v>-1.5819229855184</v>
      </c>
      <c r="K372">
        <v>1431.80168864299</v>
      </c>
      <c r="L372">
        <v>1464.34186680529</v>
      </c>
      <c r="M372">
        <v>41.392655054123701</v>
      </c>
      <c r="N372">
        <v>0.93093482194612498</v>
      </c>
      <c r="O372">
        <v>23.584432339449499</v>
      </c>
      <c r="P372">
        <v>9.9448384554767504</v>
      </c>
      <c r="Q372">
        <v>-0.13397168738738999</v>
      </c>
    </row>
    <row r="373" spans="1:17" x14ac:dyDescent="0.3">
      <c r="A373" t="s">
        <v>855</v>
      </c>
      <c r="B373" t="s">
        <v>856</v>
      </c>
      <c r="C373" t="s">
        <v>3134</v>
      </c>
      <c r="D373" t="s">
        <v>454</v>
      </c>
      <c r="E373">
        <v>17870.38642875</v>
      </c>
      <c r="F373">
        <v>492.95</v>
      </c>
      <c r="G373">
        <v>-18.684806752641201</v>
      </c>
      <c r="H373">
        <v>-9.5501475651308301</v>
      </c>
      <c r="I373">
        <v>-42.7136597356794</v>
      </c>
      <c r="J373">
        <v>-7.0390537071335304</v>
      </c>
      <c r="K373">
        <v>577.24455989521596</v>
      </c>
      <c r="L373">
        <v>621.698676764884</v>
      </c>
      <c r="M373">
        <v>22.243579947778901</v>
      </c>
      <c r="N373">
        <v>0.55930998141740196</v>
      </c>
      <c r="O373">
        <v>56.050309362004199</v>
      </c>
      <c r="P373">
        <v>12.5456621004566</v>
      </c>
      <c r="Q373">
        <v>-0.117794751844968</v>
      </c>
    </row>
    <row r="374" spans="1:17" x14ac:dyDescent="0.3">
      <c r="A374" t="s">
        <v>857</v>
      </c>
      <c r="B374" t="s">
        <v>858</v>
      </c>
      <c r="C374" t="s">
        <v>3120</v>
      </c>
      <c r="D374" t="s">
        <v>545</v>
      </c>
      <c r="E374">
        <v>17829.245716599999</v>
      </c>
      <c r="F374">
        <v>420.05</v>
      </c>
      <c r="G374">
        <v>-56.3322195023012</v>
      </c>
      <c r="H374">
        <v>-15.8256555720957</v>
      </c>
      <c r="I374">
        <v>-6.8418474902155202</v>
      </c>
      <c r="J374">
        <v>-11.088715022342001</v>
      </c>
      <c r="K374">
        <v>463.76499694634498</v>
      </c>
      <c r="L374">
        <v>473.59135755477001</v>
      </c>
      <c r="M374">
        <v>26.2881389495112</v>
      </c>
      <c r="N374">
        <v>0.525808739786363</v>
      </c>
      <c r="O374">
        <v>56.021455742434703</v>
      </c>
      <c r="P374">
        <v>38.047193374523403</v>
      </c>
      <c r="Q374">
        <v>3.1276912713861002E-2</v>
      </c>
    </row>
    <row r="375" spans="1:17" x14ac:dyDescent="0.3">
      <c r="A375" t="s">
        <v>859</v>
      </c>
      <c r="B375" t="s">
        <v>860</v>
      </c>
      <c r="C375" t="s">
        <v>3124</v>
      </c>
      <c r="D375" t="s">
        <v>51</v>
      </c>
      <c r="E375">
        <v>17818.727188204899</v>
      </c>
      <c r="F375">
        <v>13888.45</v>
      </c>
      <c r="G375">
        <v>236.277931161677</v>
      </c>
      <c r="H375">
        <v>10.119112250165699</v>
      </c>
      <c r="I375">
        <v>75.032041400599695</v>
      </c>
      <c r="J375">
        <v>-12.3928967786218</v>
      </c>
      <c r="K375">
        <v>12469.6591862358</v>
      </c>
      <c r="L375">
        <v>9021.7032619703696</v>
      </c>
      <c r="M375">
        <v>51.654253187105603</v>
      </c>
      <c r="N375">
        <v>1.2957627656999799</v>
      </c>
      <c r="O375">
        <v>18.983399875436</v>
      </c>
      <c r="P375">
        <v>284.60441416742799</v>
      </c>
      <c r="Q375">
        <v>0.18847476435615801</v>
      </c>
    </row>
    <row r="376" spans="1:17" x14ac:dyDescent="0.3">
      <c r="A376" t="s">
        <v>861</v>
      </c>
      <c r="B376" t="s">
        <v>862</v>
      </c>
      <c r="C376" t="s">
        <v>3120</v>
      </c>
      <c r="D376" t="s">
        <v>581</v>
      </c>
      <c r="E376">
        <v>17763.3713331</v>
      </c>
      <c r="F376">
        <v>355.45</v>
      </c>
      <c r="G376">
        <v>-1.89984517856157</v>
      </c>
      <c r="H376">
        <v>3.1514098748124102</v>
      </c>
      <c r="I376">
        <v>-2.01837911625528</v>
      </c>
      <c r="J376">
        <v>-6.0309303000429697</v>
      </c>
      <c r="K376">
        <v>349.53601760424402</v>
      </c>
      <c r="L376">
        <v>328.88220273160999</v>
      </c>
      <c r="M376">
        <v>40.963706929906699</v>
      </c>
      <c r="N376">
        <v>2.2062943142319398</v>
      </c>
      <c r="O376">
        <v>12.9976086650724</v>
      </c>
      <c r="P376">
        <v>27.813736066163202</v>
      </c>
      <c r="Q376">
        <v>-1.2630036916964999E-2</v>
      </c>
    </row>
    <row r="377" spans="1:17" hidden="1" x14ac:dyDescent="0.3">
      <c r="A377" t="s">
        <v>863</v>
      </c>
      <c r="B377" t="s">
        <v>864</v>
      </c>
      <c r="C377" t="s">
        <v>3135</v>
      </c>
      <c r="D377" t="s">
        <v>275</v>
      </c>
      <c r="E377">
        <v>17658.090945</v>
      </c>
      <c r="F377">
        <v>16529.150000000001</v>
      </c>
      <c r="G377">
        <v>-8.5687573181816905</v>
      </c>
      <c r="H377">
        <v>10.6227772054347</v>
      </c>
      <c r="I377">
        <v>-11.595521182001301</v>
      </c>
      <c r="J377">
        <v>-1.6829629774563799</v>
      </c>
      <c r="K377">
        <v>16450.5520619938</v>
      </c>
      <c r="L377">
        <v>15575.0033953742</v>
      </c>
      <c r="M377">
        <v>43.565434516922998</v>
      </c>
      <c r="N377">
        <v>0.680335177691616</v>
      </c>
      <c r="O377">
        <v>16.1581206535121</v>
      </c>
      <c r="P377">
        <v>29.922655494682498</v>
      </c>
      <c r="Q377">
        <v>7.5558227992789995E-2</v>
      </c>
    </row>
    <row r="378" spans="1:17" x14ac:dyDescent="0.3">
      <c r="A378" t="s">
        <v>865</v>
      </c>
      <c r="B378" t="s">
        <v>866</v>
      </c>
      <c r="C378" t="s">
        <v>3121</v>
      </c>
      <c r="D378" t="s">
        <v>737</v>
      </c>
      <c r="E378">
        <v>17581.840373716001</v>
      </c>
      <c r="F378">
        <v>121.93</v>
      </c>
      <c r="G378">
        <v>61.289861871475502</v>
      </c>
      <c r="H378">
        <v>-25.2649058869487</v>
      </c>
      <c r="I378">
        <v>17.371630422187401</v>
      </c>
      <c r="J378">
        <v>-12.938218236015899</v>
      </c>
      <c r="K378">
        <v>138.59854940996601</v>
      </c>
      <c r="L378">
        <v>117.775830426761</v>
      </c>
      <c r="M378">
        <v>32.940102926519998</v>
      </c>
      <c r="N378">
        <v>0.433220516402683</v>
      </c>
      <c r="O378">
        <v>40.244402526039501</v>
      </c>
      <c r="P378">
        <v>98.260162601626007</v>
      </c>
      <c r="Q378">
        <v>5.6091769212154002E-2</v>
      </c>
    </row>
    <row r="379" spans="1:17" x14ac:dyDescent="0.3">
      <c r="A379" t="s">
        <v>867</v>
      </c>
      <c r="B379" t="s">
        <v>868</v>
      </c>
      <c r="C379" t="s">
        <v>3124</v>
      </c>
      <c r="D379" t="s">
        <v>51</v>
      </c>
      <c r="E379">
        <v>17378.668051519999</v>
      </c>
      <c r="F379">
        <v>1276.8499999999999</v>
      </c>
      <c r="G379">
        <v>27.8069098245664</v>
      </c>
      <c r="H379">
        <v>0.63311558562103298</v>
      </c>
      <c r="I379">
        <v>35.360508844539197</v>
      </c>
      <c r="J379">
        <v>-4.95235882080856</v>
      </c>
      <c r="K379">
        <v>1307.0269825453299</v>
      </c>
      <c r="L379">
        <v>1092.80736453279</v>
      </c>
      <c r="M379">
        <v>26.8409370634628</v>
      </c>
      <c r="N379">
        <v>0.273134875142236</v>
      </c>
      <c r="O379">
        <v>19.203508634530198</v>
      </c>
      <c r="P379">
        <v>58.812189054726304</v>
      </c>
      <c r="Q379">
        <v>3.7627602558015998E-2</v>
      </c>
    </row>
    <row r="380" spans="1:17" x14ac:dyDescent="0.3">
      <c r="A380" t="s">
        <v>869</v>
      </c>
      <c r="B380" t="s">
        <v>870</v>
      </c>
      <c r="C380" t="s">
        <v>3130</v>
      </c>
      <c r="D380" t="s">
        <v>435</v>
      </c>
      <c r="E380">
        <v>17339.071703450001</v>
      </c>
      <c r="F380">
        <v>1214.5</v>
      </c>
      <c r="G380">
        <v>19.843889612576199</v>
      </c>
      <c r="H380">
        <v>5.8615161799186097</v>
      </c>
      <c r="I380">
        <v>9.8196758751341697</v>
      </c>
      <c r="J380">
        <v>-2.21381923578469</v>
      </c>
      <c r="K380">
        <v>1265.7033647946701</v>
      </c>
      <c r="L380">
        <v>1144.3847693748701</v>
      </c>
      <c r="M380">
        <v>35.0656379331515</v>
      </c>
      <c r="N380">
        <v>0.62864676275160103</v>
      </c>
      <c r="O380">
        <v>27.105804857966199</v>
      </c>
      <c r="P380">
        <v>66.941580756013707</v>
      </c>
      <c r="Q380">
        <v>0.17008508823152399</v>
      </c>
    </row>
    <row r="381" spans="1:17" x14ac:dyDescent="0.3">
      <c r="A381" t="s">
        <v>871</v>
      </c>
      <c r="B381" t="s">
        <v>872</v>
      </c>
      <c r="C381" t="s">
        <v>3120</v>
      </c>
      <c r="D381" t="s">
        <v>24</v>
      </c>
      <c r="E381">
        <v>17299.5852648</v>
      </c>
      <c r="F381">
        <v>214.95</v>
      </c>
      <c r="G381">
        <v>26.315145455769098</v>
      </c>
      <c r="H381">
        <v>8.1498570519070803</v>
      </c>
      <c r="I381">
        <v>2.8852103440864498</v>
      </c>
      <c r="J381">
        <v>9.8044582112291199</v>
      </c>
      <c r="K381">
        <v>212.745492999909</v>
      </c>
      <c r="L381">
        <v>195.85930581757901</v>
      </c>
      <c r="M381">
        <v>55.792818317584398</v>
      </c>
      <c r="N381">
        <v>1.8685196088953999</v>
      </c>
      <c r="O381">
        <v>8.2809955803675201</v>
      </c>
      <c r="P381">
        <v>55.3106936416184</v>
      </c>
      <c r="Q381">
        <v>0.18508072165332101</v>
      </c>
    </row>
    <row r="382" spans="1:17" x14ac:dyDescent="0.3">
      <c r="A382" t="s">
        <v>873</v>
      </c>
      <c r="B382" t="s">
        <v>874</v>
      </c>
      <c r="C382" t="s">
        <v>3134</v>
      </c>
      <c r="D382" t="s">
        <v>265</v>
      </c>
      <c r="E382">
        <v>17282.125324140001</v>
      </c>
      <c r="F382">
        <v>457.85</v>
      </c>
      <c r="G382">
        <v>118.438693641629</v>
      </c>
      <c r="H382">
        <v>-10.173948702923299</v>
      </c>
      <c r="I382">
        <v>62.396997300334</v>
      </c>
      <c r="J382">
        <v>-10.9712070000497</v>
      </c>
      <c r="K382">
        <v>472.42847415995698</v>
      </c>
      <c r="L382">
        <v>352.836519211373</v>
      </c>
      <c r="M382">
        <v>33.710693169216697</v>
      </c>
      <c r="N382">
        <v>0.272414776698022</v>
      </c>
      <c r="O382">
        <v>27.640056787157299</v>
      </c>
      <c r="P382">
        <v>151.56593406593399</v>
      </c>
      <c r="Q382">
        <v>0.153639599791037</v>
      </c>
    </row>
    <row r="383" spans="1:17" x14ac:dyDescent="0.3">
      <c r="A383" t="s">
        <v>875</v>
      </c>
      <c r="B383" t="s">
        <v>876</v>
      </c>
      <c r="C383" t="s">
        <v>3119</v>
      </c>
      <c r="D383" t="s">
        <v>268</v>
      </c>
      <c r="E383">
        <v>17260.234292599998</v>
      </c>
      <c r="F383">
        <v>1234</v>
      </c>
      <c r="G383">
        <v>108.408552752871</v>
      </c>
      <c r="H383">
        <v>-4.3321201553714497</v>
      </c>
      <c r="I383">
        <v>56.327795878012402</v>
      </c>
      <c r="J383">
        <v>-7.9353176308128797</v>
      </c>
      <c r="K383">
        <v>1201.96680244303</v>
      </c>
      <c r="L383">
        <v>969.33691678522098</v>
      </c>
      <c r="M383">
        <v>43.303538884866299</v>
      </c>
      <c r="N383">
        <v>1.6162360576942201</v>
      </c>
      <c r="O383">
        <v>25.445705024311099</v>
      </c>
      <c r="P383">
        <v>139.73966681237499</v>
      </c>
      <c r="Q383">
        <v>0.16290690398628699</v>
      </c>
    </row>
    <row r="384" spans="1:17" x14ac:dyDescent="0.3">
      <c r="A384" t="s">
        <v>877</v>
      </c>
      <c r="B384" t="s">
        <v>878</v>
      </c>
      <c r="C384" t="s">
        <v>3126</v>
      </c>
      <c r="D384" t="s">
        <v>772</v>
      </c>
      <c r="E384">
        <v>17075.8812993299</v>
      </c>
      <c r="F384">
        <v>944.7</v>
      </c>
      <c r="G384">
        <v>25.580910230678601</v>
      </c>
      <c r="H384">
        <v>-0.60980023184929499</v>
      </c>
      <c r="I384">
        <v>15.494456631874501</v>
      </c>
      <c r="J384">
        <v>-7.65471700675874</v>
      </c>
      <c r="K384">
        <v>967.34268619179204</v>
      </c>
      <c r="L384">
        <v>836.11259379593002</v>
      </c>
      <c r="M384">
        <v>33.437262769166203</v>
      </c>
      <c r="N384">
        <v>0.88106026937864401</v>
      </c>
      <c r="O384">
        <v>12.633640309092799</v>
      </c>
      <c r="P384">
        <v>61.902313624678598</v>
      </c>
      <c r="Q384">
        <v>0.17432280502488001</v>
      </c>
    </row>
    <row r="385" spans="1:17" x14ac:dyDescent="0.3">
      <c r="A385" t="s">
        <v>879</v>
      </c>
      <c r="B385" t="s">
        <v>880</v>
      </c>
      <c r="C385" t="s">
        <v>3120</v>
      </c>
      <c r="D385" t="s">
        <v>465</v>
      </c>
      <c r="E385">
        <v>17075.451070575</v>
      </c>
      <c r="F385">
        <v>995.85</v>
      </c>
      <c r="G385">
        <v>93.081533108240805</v>
      </c>
      <c r="H385">
        <v>-3.6909559240811101</v>
      </c>
      <c r="I385">
        <v>45.728873630997398</v>
      </c>
      <c r="J385">
        <v>-8.4757075435617306</v>
      </c>
      <c r="K385">
        <v>1006.14866177376</v>
      </c>
      <c r="L385">
        <v>802.20515058016395</v>
      </c>
      <c r="M385">
        <v>37.692142679111399</v>
      </c>
      <c r="N385">
        <v>0.53019975038913303</v>
      </c>
      <c r="O385">
        <v>19.395491288848699</v>
      </c>
      <c r="P385">
        <v>134.01480437081401</v>
      </c>
    </row>
    <row r="386" spans="1:17" hidden="1" x14ac:dyDescent="0.3">
      <c r="A386" t="s">
        <v>881</v>
      </c>
      <c r="B386" t="s">
        <v>882</v>
      </c>
      <c r="C386" t="s">
        <v>3132</v>
      </c>
      <c r="D386" t="s">
        <v>883</v>
      </c>
      <c r="E386">
        <v>17073.590485864999</v>
      </c>
      <c r="F386">
        <v>1607.95</v>
      </c>
      <c r="G386">
        <v>-12.3895966462608</v>
      </c>
      <c r="H386">
        <v>-3.6626820441017101</v>
      </c>
      <c r="I386">
        <v>5.0959305582979999</v>
      </c>
      <c r="J386">
        <v>-5.2287640285570198</v>
      </c>
      <c r="K386">
        <v>1721.68020828983</v>
      </c>
      <c r="M386">
        <v>24.229683321872901</v>
      </c>
      <c r="N386">
        <v>0.48017320385224299</v>
      </c>
      <c r="O386">
        <v>24.444168040050901</v>
      </c>
      <c r="P386">
        <v>30.552510859416198</v>
      </c>
    </row>
    <row r="387" spans="1:17" x14ac:dyDescent="0.3">
      <c r="A387" t="s">
        <v>884</v>
      </c>
      <c r="B387" t="s">
        <v>885</v>
      </c>
      <c r="C387" t="s">
        <v>3126</v>
      </c>
      <c r="D387" t="s">
        <v>185</v>
      </c>
      <c r="E387">
        <v>16899.612003120001</v>
      </c>
      <c r="F387">
        <v>695.2</v>
      </c>
      <c r="G387">
        <v>-1.64767799340484</v>
      </c>
      <c r="H387">
        <v>-6.9640272748320298</v>
      </c>
      <c r="I387">
        <v>5.8848139569498201</v>
      </c>
      <c r="J387">
        <v>-5.1772250620006002</v>
      </c>
      <c r="K387">
        <v>708.77491667726804</v>
      </c>
      <c r="L387">
        <v>640.61101644961104</v>
      </c>
      <c r="M387">
        <v>36.4297864633321</v>
      </c>
      <c r="N387">
        <v>0.405574733669122</v>
      </c>
      <c r="O387">
        <v>19.958285385500499</v>
      </c>
      <c r="P387">
        <v>38.6103080450603</v>
      </c>
      <c r="Q387">
        <v>4.8321302029527002E-2</v>
      </c>
    </row>
    <row r="388" spans="1:17" x14ac:dyDescent="0.3">
      <c r="A388" t="s">
        <v>886</v>
      </c>
      <c r="B388" t="s">
        <v>887</v>
      </c>
      <c r="C388" t="s">
        <v>3119</v>
      </c>
      <c r="D388" t="s">
        <v>21</v>
      </c>
      <c r="E388">
        <v>16842.748918919999</v>
      </c>
      <c r="F388">
        <v>606.70000000000005</v>
      </c>
      <c r="G388">
        <v>-14.1265636756868</v>
      </c>
      <c r="H388">
        <v>-3.9255348365319702</v>
      </c>
      <c r="I388">
        <v>-17.4162648542437</v>
      </c>
      <c r="J388">
        <v>-2.0264679261628502</v>
      </c>
      <c r="K388">
        <v>626.91232523628196</v>
      </c>
      <c r="L388">
        <v>634.12758205458601</v>
      </c>
      <c r="M388">
        <v>48.798781118050599</v>
      </c>
      <c r="N388">
        <v>0.68454282522114795</v>
      </c>
      <c r="O388">
        <v>43.398714356353999</v>
      </c>
      <c r="P388">
        <v>29.195059625212899</v>
      </c>
      <c r="Q388">
        <v>7.5746834666998997E-2</v>
      </c>
    </row>
    <row r="389" spans="1:17" x14ac:dyDescent="0.3">
      <c r="A389" t="s">
        <v>888</v>
      </c>
      <c r="B389" t="s">
        <v>889</v>
      </c>
      <c r="C389" t="s">
        <v>3120</v>
      </c>
      <c r="D389" t="s">
        <v>220</v>
      </c>
      <c r="E389">
        <v>16798.187531975</v>
      </c>
      <c r="F389">
        <v>4046.75</v>
      </c>
      <c r="G389">
        <v>89.218954952086904</v>
      </c>
      <c r="H389">
        <v>9.0167901833263109</v>
      </c>
      <c r="I389">
        <v>-6.9297342151496499</v>
      </c>
      <c r="J389">
        <v>-0.30052783061702598</v>
      </c>
      <c r="K389">
        <v>3942.3618757363702</v>
      </c>
      <c r="L389">
        <v>3541.8969007245801</v>
      </c>
      <c r="M389">
        <v>48.433074300509297</v>
      </c>
      <c r="N389">
        <v>2.5385940902938602</v>
      </c>
      <c r="O389">
        <v>8.2844257737690601</v>
      </c>
      <c r="P389">
        <v>132.585206046324</v>
      </c>
      <c r="Q389">
        <v>0.26822630906177197</v>
      </c>
    </row>
    <row r="390" spans="1:17" hidden="1" x14ac:dyDescent="0.3">
      <c r="A390" t="s">
        <v>890</v>
      </c>
      <c r="B390" t="s">
        <v>891</v>
      </c>
      <c r="C390" t="s">
        <v>3135</v>
      </c>
      <c r="D390" t="s">
        <v>454</v>
      </c>
      <c r="E390">
        <v>16780.01179801</v>
      </c>
      <c r="F390">
        <v>3684.65</v>
      </c>
      <c r="G390">
        <v>24.3713965884976</v>
      </c>
      <c r="H390">
        <v>5.9216394377428703</v>
      </c>
      <c r="I390">
        <v>42.077213377573699</v>
      </c>
      <c r="J390">
        <v>-8.9821724952114703</v>
      </c>
      <c r="K390">
        <v>3681.1182673001399</v>
      </c>
      <c r="L390">
        <v>3083.6264466348198</v>
      </c>
      <c r="M390">
        <v>32.000640731692599</v>
      </c>
      <c r="N390">
        <v>1.3705015414997801</v>
      </c>
      <c r="O390">
        <v>26.172092328986398</v>
      </c>
      <c r="P390">
        <v>62.534186149095703</v>
      </c>
      <c r="Q390">
        <v>5.9544268929956998E-2</v>
      </c>
    </row>
    <row r="391" spans="1:17" x14ac:dyDescent="0.3">
      <c r="A391" t="s">
        <v>892</v>
      </c>
      <c r="B391" t="s">
        <v>893</v>
      </c>
      <c r="C391" t="s">
        <v>611</v>
      </c>
      <c r="D391" t="s">
        <v>611</v>
      </c>
      <c r="E391">
        <v>16681.639671450001</v>
      </c>
      <c r="F391">
        <v>33.15</v>
      </c>
      <c r="G391">
        <v>-28.214526470119601</v>
      </c>
      <c r="H391">
        <v>-2.81755251485554</v>
      </c>
      <c r="I391">
        <v>-26.264391760265401</v>
      </c>
      <c r="J391">
        <v>-2.9847466381804701</v>
      </c>
      <c r="K391">
        <v>36.000022726583303</v>
      </c>
      <c r="L391">
        <v>37.523338347019198</v>
      </c>
      <c r="M391">
        <v>28.401166593312301</v>
      </c>
      <c r="N391">
        <v>0.50204315315297299</v>
      </c>
      <c r="O391">
        <v>59.577677224736</v>
      </c>
      <c r="P391">
        <v>2.8864059590316402</v>
      </c>
      <c r="Q391">
        <v>-2.0317627416113999E-2</v>
      </c>
    </row>
    <row r="392" spans="1:17" x14ac:dyDescent="0.3">
      <c r="A392" t="s">
        <v>894</v>
      </c>
      <c r="B392" t="s">
        <v>895</v>
      </c>
      <c r="C392" t="s">
        <v>3127</v>
      </c>
      <c r="D392" t="s">
        <v>117</v>
      </c>
      <c r="E392">
        <v>16637.68166305</v>
      </c>
      <c r="F392">
        <v>472.15</v>
      </c>
      <c r="G392">
        <v>103.982327579613</v>
      </c>
      <c r="H392">
        <v>15.6801938157083</v>
      </c>
      <c r="I392">
        <v>101.303150164353</v>
      </c>
      <c r="J392">
        <v>-7.2024182194989104</v>
      </c>
      <c r="K392">
        <v>418.96452162724597</v>
      </c>
      <c r="L392">
        <v>305.957885363402</v>
      </c>
      <c r="M392">
        <v>43.706076362609203</v>
      </c>
      <c r="N392">
        <v>0.52288643573181404</v>
      </c>
      <c r="O392">
        <v>11.1934766493699</v>
      </c>
      <c r="P392">
        <v>161.94174757281499</v>
      </c>
      <c r="Q392">
        <v>0.18342626922080801</v>
      </c>
    </row>
    <row r="393" spans="1:17" x14ac:dyDescent="0.3">
      <c r="A393" t="s">
        <v>896</v>
      </c>
      <c r="B393" t="s">
        <v>897</v>
      </c>
      <c r="C393" t="s">
        <v>3119</v>
      </c>
      <c r="D393" t="s">
        <v>21</v>
      </c>
      <c r="E393">
        <v>16623.7045942</v>
      </c>
      <c r="F393">
        <v>601</v>
      </c>
      <c r="G393">
        <v>-12.567753395767699</v>
      </c>
      <c r="H393">
        <v>-3.59227632885485</v>
      </c>
      <c r="I393">
        <v>-17.276780045928501</v>
      </c>
      <c r="J393">
        <v>-0.10876512000673499</v>
      </c>
      <c r="K393">
        <v>616.50379465980495</v>
      </c>
      <c r="L393">
        <v>636.55174777525804</v>
      </c>
      <c r="M393">
        <v>54.4624502916324</v>
      </c>
      <c r="N393">
        <v>0.64073478553021002</v>
      </c>
      <c r="O393">
        <v>43.402662229617299</v>
      </c>
      <c r="P393">
        <v>17.947208321067599</v>
      </c>
      <c r="Q393">
        <v>3.7371647570547999E-2</v>
      </c>
    </row>
    <row r="394" spans="1:17" hidden="1" x14ac:dyDescent="0.3">
      <c r="A394" t="s">
        <v>898</v>
      </c>
      <c r="B394" t="s">
        <v>899</v>
      </c>
      <c r="C394" t="s">
        <v>3135</v>
      </c>
      <c r="D394" t="s">
        <v>48</v>
      </c>
      <c r="E394">
        <v>16524.123652189999</v>
      </c>
      <c r="F394">
        <v>1585.1</v>
      </c>
      <c r="G394">
        <v>476.26903709225098</v>
      </c>
      <c r="H394">
        <v>-8.3346746555078397</v>
      </c>
      <c r="I394">
        <v>-48.838793765210497</v>
      </c>
      <c r="J394">
        <v>-8.3158752401603095</v>
      </c>
      <c r="K394">
        <v>1697.6548070617</v>
      </c>
      <c r="L394">
        <v>1521.9340854689401</v>
      </c>
      <c r="M394">
        <v>29.1413328504925</v>
      </c>
      <c r="N394">
        <v>0.500248748142744</v>
      </c>
      <c r="O394">
        <v>91.644060311652197</v>
      </c>
      <c r="P394">
        <v>560.45833333333303</v>
      </c>
      <c r="Q394">
        <v>0.27817952551597802</v>
      </c>
    </row>
    <row r="395" spans="1:17" x14ac:dyDescent="0.3">
      <c r="A395" t="s">
        <v>900</v>
      </c>
      <c r="B395" t="s">
        <v>901</v>
      </c>
      <c r="C395" t="s">
        <v>3131</v>
      </c>
      <c r="D395" t="s">
        <v>275</v>
      </c>
      <c r="E395">
        <v>16426.842689609999</v>
      </c>
      <c r="F395">
        <v>1132.05</v>
      </c>
      <c r="G395">
        <v>85.325305369049104</v>
      </c>
      <c r="H395">
        <v>-3.5377811459633799</v>
      </c>
      <c r="I395">
        <v>10.9448028734875</v>
      </c>
      <c r="J395">
        <v>-7.2474766203105103</v>
      </c>
      <c r="K395">
        <v>1219.15785132224</v>
      </c>
      <c r="L395">
        <v>1079.7381985510499</v>
      </c>
      <c r="M395">
        <v>35.410305773067101</v>
      </c>
      <c r="N395">
        <v>0.71918067765897897</v>
      </c>
      <c r="O395">
        <v>28.086215273176901</v>
      </c>
      <c r="P395">
        <v>128.42009685229999</v>
      </c>
      <c r="Q395">
        <v>0.18329492910581399</v>
      </c>
    </row>
    <row r="396" spans="1:17" x14ac:dyDescent="0.3">
      <c r="A396" t="s">
        <v>902</v>
      </c>
      <c r="B396" t="s">
        <v>903</v>
      </c>
      <c r="C396" t="s">
        <v>3124</v>
      </c>
      <c r="D396" t="s">
        <v>51</v>
      </c>
      <c r="E396">
        <v>16426.184887489999</v>
      </c>
      <c r="F396">
        <v>1070.6500000000001</v>
      </c>
      <c r="G396">
        <v>346.48682724418001</v>
      </c>
      <c r="H396">
        <v>4.9890798893668098</v>
      </c>
      <c r="I396">
        <v>78.969946275226107</v>
      </c>
      <c r="J396">
        <v>-3.6644236066284899</v>
      </c>
      <c r="K396">
        <v>984.59124746737905</v>
      </c>
      <c r="L396">
        <v>743.38992962669704</v>
      </c>
      <c r="M396">
        <v>59.868326424660701</v>
      </c>
      <c r="N396">
        <v>1.516965568679</v>
      </c>
      <c r="O396">
        <v>5.2164572922990704</v>
      </c>
      <c r="P396">
        <v>402.06330597889797</v>
      </c>
      <c r="Q396">
        <v>0.100141299011667</v>
      </c>
    </row>
    <row r="397" spans="1:17" x14ac:dyDescent="0.3">
      <c r="A397" t="s">
        <v>904</v>
      </c>
      <c r="B397" t="s">
        <v>905</v>
      </c>
      <c r="C397" t="s">
        <v>3122</v>
      </c>
      <c r="D397" t="s">
        <v>906</v>
      </c>
      <c r="E397">
        <v>16412.2561038399</v>
      </c>
      <c r="F397">
        <v>2704.4</v>
      </c>
      <c r="G397">
        <v>77.215401973139805</v>
      </c>
      <c r="H397">
        <v>6.3567790396881101</v>
      </c>
      <c r="I397">
        <v>39.575154198527798</v>
      </c>
      <c r="J397">
        <v>0.81436606004144496</v>
      </c>
      <c r="K397">
        <v>2625.4790978625701</v>
      </c>
      <c r="L397">
        <v>2006.3633181314999</v>
      </c>
      <c r="M397">
        <v>44.594079444653602</v>
      </c>
      <c r="N397">
        <v>1.0518716693415799</v>
      </c>
      <c r="O397">
        <v>12.357639402455201</v>
      </c>
      <c r="P397">
        <v>120.659268929503</v>
      </c>
    </row>
    <row r="398" spans="1:17" x14ac:dyDescent="0.3">
      <c r="A398" t="s">
        <v>907</v>
      </c>
      <c r="B398" t="s">
        <v>908</v>
      </c>
      <c r="C398" t="s">
        <v>3134</v>
      </c>
      <c r="D398" t="s">
        <v>454</v>
      </c>
      <c r="E398">
        <v>16401.485792399999</v>
      </c>
      <c r="F398">
        <v>3307.45</v>
      </c>
      <c r="G398">
        <v>-33.039810133402199</v>
      </c>
      <c r="H398">
        <v>3.1635415956114801</v>
      </c>
      <c r="I398">
        <v>-11.219909320085801</v>
      </c>
      <c r="J398">
        <v>-1.7050830472785701</v>
      </c>
      <c r="K398">
        <v>3373.13772068258</v>
      </c>
      <c r="L398">
        <v>3472.2566931800002</v>
      </c>
      <c r="M398">
        <v>45.556074621564299</v>
      </c>
      <c r="N398">
        <v>1.0569459071588601</v>
      </c>
      <c r="O398">
        <v>20.317767464360699</v>
      </c>
      <c r="P398">
        <v>15.0037378953041</v>
      </c>
      <c r="Q398">
        <v>-4.0491870329660999E-2</v>
      </c>
    </row>
    <row r="399" spans="1:17" x14ac:dyDescent="0.3">
      <c r="A399" t="s">
        <v>909</v>
      </c>
      <c r="B399" t="s">
        <v>910</v>
      </c>
      <c r="C399" t="s">
        <v>3136</v>
      </c>
      <c r="D399" t="s">
        <v>166</v>
      </c>
      <c r="E399">
        <v>16355.371148959999</v>
      </c>
      <c r="F399">
        <v>1056.4000000000001</v>
      </c>
      <c r="G399">
        <v>-18.5297382875514</v>
      </c>
      <c r="H399">
        <v>3.4401004953086298</v>
      </c>
      <c r="I399">
        <v>6.7874191866242999</v>
      </c>
      <c r="J399">
        <v>1.5424586973442</v>
      </c>
      <c r="K399">
        <v>1067.60341679712</v>
      </c>
      <c r="L399">
        <v>1023.6804461197</v>
      </c>
      <c r="M399">
        <v>46.987266045060601</v>
      </c>
      <c r="N399">
        <v>0.70197133208835505</v>
      </c>
      <c r="O399">
        <v>14.539946989776499</v>
      </c>
      <c r="P399">
        <v>26.910139356078801</v>
      </c>
      <c r="Q399">
        <v>-1.7995212227667999E-2</v>
      </c>
    </row>
    <row r="400" spans="1:17" x14ac:dyDescent="0.3">
      <c r="A400" t="s">
        <v>911</v>
      </c>
      <c r="B400" t="s">
        <v>912</v>
      </c>
      <c r="C400" t="s">
        <v>3120</v>
      </c>
      <c r="D400" t="s">
        <v>913</v>
      </c>
      <c r="E400">
        <v>16257.07516785</v>
      </c>
      <c r="F400">
        <v>182.82</v>
      </c>
      <c r="G400">
        <v>18.0219514551484</v>
      </c>
      <c r="H400">
        <v>-16.979389183489701</v>
      </c>
      <c r="I400">
        <v>10.169033757752199</v>
      </c>
      <c r="J400">
        <v>-4.1514079083289701</v>
      </c>
      <c r="K400">
        <v>199.07058397674501</v>
      </c>
      <c r="L400">
        <v>176.712986693781</v>
      </c>
      <c r="M400">
        <v>29.723314494726399</v>
      </c>
      <c r="N400">
        <v>0.520815537743338</v>
      </c>
      <c r="O400">
        <v>33.683404441527202</v>
      </c>
      <c r="P400">
        <v>50.655129789863999</v>
      </c>
      <c r="Q400">
        <v>-5.1247907760802E-2</v>
      </c>
    </row>
    <row r="401" spans="1:17" hidden="1" x14ac:dyDescent="0.3">
      <c r="A401" t="s">
        <v>914</v>
      </c>
      <c r="B401" t="s">
        <v>915</v>
      </c>
      <c r="C401" t="s">
        <v>3135</v>
      </c>
      <c r="D401" t="s">
        <v>57</v>
      </c>
      <c r="E401">
        <v>16208.47784781</v>
      </c>
      <c r="F401">
        <v>40.35</v>
      </c>
      <c r="G401">
        <v>114.88812409798599</v>
      </c>
      <c r="H401">
        <v>6.5304178396042003</v>
      </c>
      <c r="I401">
        <v>34.864027692622102</v>
      </c>
      <c r="J401">
        <v>-10.869275664995699</v>
      </c>
      <c r="K401">
        <v>38.797657901377498</v>
      </c>
      <c r="L401">
        <v>30.693039995394301</v>
      </c>
      <c r="M401">
        <v>40.100838147317603</v>
      </c>
      <c r="N401">
        <v>0.39945623120614099</v>
      </c>
      <c r="O401">
        <v>32.936802973977699</v>
      </c>
      <c r="P401">
        <v>159.48553054662301</v>
      </c>
      <c r="Q401">
        <v>9.8179751848235006E-2</v>
      </c>
    </row>
    <row r="402" spans="1:17" x14ac:dyDescent="0.3">
      <c r="A402" t="s">
        <v>916</v>
      </c>
      <c r="B402" t="s">
        <v>917</v>
      </c>
      <c r="C402" t="s">
        <v>3134</v>
      </c>
      <c r="D402" t="s">
        <v>454</v>
      </c>
      <c r="E402">
        <v>16189.35894455</v>
      </c>
      <c r="F402">
        <v>1523.5</v>
      </c>
      <c r="G402">
        <v>-12.2959237000593</v>
      </c>
      <c r="H402">
        <v>2.9346339605990202</v>
      </c>
      <c r="I402">
        <v>7.9311657153438802</v>
      </c>
      <c r="J402">
        <v>-4.2458396203250199</v>
      </c>
      <c r="K402">
        <v>1550.20871946753</v>
      </c>
      <c r="L402">
        <v>1475.7899628857101</v>
      </c>
      <c r="M402">
        <v>37.0633150716207</v>
      </c>
      <c r="N402">
        <v>0.730518031339776</v>
      </c>
      <c r="O402">
        <v>10.9287824089268</v>
      </c>
      <c r="P402">
        <v>22.566371681415902</v>
      </c>
      <c r="Q402">
        <v>-8.2048570948494007E-2</v>
      </c>
    </row>
    <row r="403" spans="1:17" x14ac:dyDescent="0.3">
      <c r="A403" t="s">
        <v>918</v>
      </c>
      <c r="B403" t="s">
        <v>919</v>
      </c>
      <c r="C403" t="s">
        <v>3131</v>
      </c>
      <c r="D403" t="s">
        <v>772</v>
      </c>
      <c r="E403">
        <v>16150.986435000001</v>
      </c>
      <c r="F403">
        <v>3878.3</v>
      </c>
      <c r="G403">
        <v>61.634358189457501</v>
      </c>
      <c r="H403">
        <v>6.8041599846911103</v>
      </c>
      <c r="I403">
        <v>0.99379912281777405</v>
      </c>
      <c r="J403">
        <v>2.8338580334480099</v>
      </c>
      <c r="K403">
        <v>3881.2114642087299</v>
      </c>
      <c r="L403">
        <v>3653.1912005120698</v>
      </c>
      <c r="M403">
        <v>53.780860811501597</v>
      </c>
      <c r="N403">
        <v>1.46510085969436</v>
      </c>
      <c r="O403">
        <v>41.505298713353703</v>
      </c>
      <c r="P403">
        <v>103.579958531272</v>
      </c>
      <c r="Q403">
        <v>0.114083584447516</v>
      </c>
    </row>
    <row r="404" spans="1:17" hidden="1" x14ac:dyDescent="0.3">
      <c r="A404" t="s">
        <v>920</v>
      </c>
      <c r="B404" t="s">
        <v>921</v>
      </c>
      <c r="C404" t="s">
        <v>3124</v>
      </c>
      <c r="D404" t="s">
        <v>465</v>
      </c>
      <c r="E404">
        <v>16131.509844779999</v>
      </c>
      <c r="F404">
        <v>674.2</v>
      </c>
      <c r="G404">
        <v>-8.6344051996978699</v>
      </c>
      <c r="H404">
        <v>1.7482514239487501</v>
      </c>
      <c r="I404">
        <v>8.8511220048609491</v>
      </c>
      <c r="J404">
        <v>-4.9580831763163697</v>
      </c>
      <c r="K404">
        <v>650.23841861599101</v>
      </c>
      <c r="M404">
        <v>49.303678383207902</v>
      </c>
      <c r="N404">
        <v>0.607909872272963</v>
      </c>
      <c r="O404">
        <v>9.2109166419459996</v>
      </c>
      <c r="P404">
        <v>43.416294405445598</v>
      </c>
    </row>
    <row r="405" spans="1:17" x14ac:dyDescent="0.3">
      <c r="A405" t="s">
        <v>922</v>
      </c>
      <c r="B405" t="s">
        <v>923</v>
      </c>
      <c r="C405" t="s">
        <v>3131</v>
      </c>
      <c r="D405" t="s">
        <v>772</v>
      </c>
      <c r="E405">
        <v>16049.07293256</v>
      </c>
      <c r="F405">
        <v>1191.7</v>
      </c>
      <c r="G405">
        <v>28.339672530074601</v>
      </c>
      <c r="H405">
        <v>-12.5480712101894</v>
      </c>
      <c r="I405">
        <v>10.724670610885701</v>
      </c>
      <c r="J405">
        <v>-2.3976070595182799</v>
      </c>
      <c r="K405">
        <v>1266.6255320703699</v>
      </c>
      <c r="L405">
        <v>1211.1014150303699</v>
      </c>
      <c r="M405">
        <v>56.811023416026799</v>
      </c>
      <c r="N405">
        <v>2.3199967974109601</v>
      </c>
      <c r="O405">
        <v>59.180162792649099</v>
      </c>
      <c r="P405">
        <v>69.685319663961295</v>
      </c>
      <c r="Q405">
        <v>0.23250251412150599</v>
      </c>
    </row>
    <row r="406" spans="1:17" x14ac:dyDescent="0.3">
      <c r="A406" t="s">
        <v>924</v>
      </c>
      <c r="B406" t="s">
        <v>925</v>
      </c>
      <c r="C406" t="s">
        <v>3131</v>
      </c>
      <c r="D406" t="s">
        <v>141</v>
      </c>
      <c r="E406">
        <v>15936.72333716</v>
      </c>
      <c r="F406">
        <v>1773.35</v>
      </c>
      <c r="G406">
        <v>134.75027240532299</v>
      </c>
      <c r="H406">
        <v>7.8260896102144297</v>
      </c>
      <c r="I406">
        <v>64.486985251839698</v>
      </c>
      <c r="J406">
        <v>-9.0746500681620308</v>
      </c>
      <c r="K406">
        <v>1711.13230302599</v>
      </c>
      <c r="L406">
        <v>1302.1464951658199</v>
      </c>
      <c r="M406">
        <v>42.202165632547498</v>
      </c>
      <c r="N406">
        <v>1.1396159815764699</v>
      </c>
      <c r="O406">
        <v>12.6511968872473</v>
      </c>
      <c r="P406">
        <v>172.823076923076</v>
      </c>
      <c r="Q406">
        <v>0.20698169331600599</v>
      </c>
    </row>
    <row r="407" spans="1:17" x14ac:dyDescent="0.3">
      <c r="A407" t="s">
        <v>926</v>
      </c>
      <c r="B407" t="s">
        <v>927</v>
      </c>
      <c r="C407" t="s">
        <v>3120</v>
      </c>
      <c r="D407" t="s">
        <v>54</v>
      </c>
      <c r="E407">
        <v>15836.60530401</v>
      </c>
      <c r="F407">
        <v>993.1</v>
      </c>
      <c r="G407">
        <v>-60.8469918449983</v>
      </c>
      <c r="H407">
        <v>-15.8687577873526</v>
      </c>
      <c r="I407">
        <v>-43.238861542295503</v>
      </c>
      <c r="J407">
        <v>-3.50528017484827</v>
      </c>
      <c r="K407">
        <v>1167.33322150148</v>
      </c>
      <c r="L407">
        <v>1309.56307597156</v>
      </c>
      <c r="M407">
        <v>15.3780161540655</v>
      </c>
      <c r="N407">
        <v>1.4254308099240101</v>
      </c>
      <c r="O407">
        <v>80.847850166146401</v>
      </c>
      <c r="P407">
        <v>1.90344261454005</v>
      </c>
      <c r="Q407">
        <v>4.1993183313004001E-2</v>
      </c>
    </row>
    <row r="408" spans="1:17" x14ac:dyDescent="0.3">
      <c r="A408" t="s">
        <v>928</v>
      </c>
      <c r="B408" t="s">
        <v>929</v>
      </c>
      <c r="C408" t="s">
        <v>3119</v>
      </c>
      <c r="D408" t="s">
        <v>21</v>
      </c>
      <c r="E408">
        <v>15697.172286495001</v>
      </c>
      <c r="F408">
        <v>691.95</v>
      </c>
      <c r="G408">
        <v>17.337566250533101</v>
      </c>
      <c r="H408">
        <v>-4.4627433104068697</v>
      </c>
      <c r="I408">
        <v>11.811818355423201</v>
      </c>
      <c r="J408">
        <v>-4.8107968552067497</v>
      </c>
      <c r="K408">
        <v>716.89721664862998</v>
      </c>
      <c r="L408">
        <v>661.30160325313102</v>
      </c>
      <c r="M408">
        <v>50.610451843354902</v>
      </c>
      <c r="N408">
        <v>0.71209209730169398</v>
      </c>
      <c r="O408">
        <v>21.3237950718982</v>
      </c>
      <c r="P408">
        <v>51.643655489809298</v>
      </c>
      <c r="Q408">
        <v>3.6704842716424997E-2</v>
      </c>
    </row>
    <row r="409" spans="1:17" x14ac:dyDescent="0.3">
      <c r="A409" t="s">
        <v>930</v>
      </c>
      <c r="B409" t="s">
        <v>931</v>
      </c>
      <c r="C409" t="s">
        <v>3132</v>
      </c>
      <c r="D409" t="s">
        <v>719</v>
      </c>
      <c r="E409">
        <v>15673.656705699999</v>
      </c>
      <c r="F409">
        <v>380.95</v>
      </c>
      <c r="G409">
        <v>28.223564260979401</v>
      </c>
      <c r="H409">
        <v>-4.9414406005293303</v>
      </c>
      <c r="I409">
        <v>4.32075426460431</v>
      </c>
      <c r="J409">
        <v>-4.4197915662100797</v>
      </c>
      <c r="K409">
        <v>382.04606940594499</v>
      </c>
      <c r="L409">
        <v>353.07320417483697</v>
      </c>
      <c r="M409">
        <v>56.905582701043897</v>
      </c>
      <c r="N409">
        <v>0.78736431039992705</v>
      </c>
      <c r="O409">
        <v>24.530778317364401</v>
      </c>
      <c r="P409">
        <v>65.630434782608603</v>
      </c>
      <c r="Q409">
        <v>0.20320040205809101</v>
      </c>
    </row>
    <row r="410" spans="1:17" x14ac:dyDescent="0.3">
      <c r="A410" t="s">
        <v>932</v>
      </c>
      <c r="B410" t="s">
        <v>933</v>
      </c>
      <c r="C410" t="s">
        <v>3120</v>
      </c>
      <c r="D410" t="s">
        <v>220</v>
      </c>
      <c r="E410">
        <v>15634.90224275</v>
      </c>
      <c r="F410">
        <v>1226.05</v>
      </c>
      <c r="G410">
        <v>34.966049355285698</v>
      </c>
      <c r="H410">
        <v>1.32218248606919</v>
      </c>
      <c r="I410">
        <v>21.2918861663283</v>
      </c>
      <c r="J410">
        <v>1.95800769165919</v>
      </c>
      <c r="K410">
        <v>1204.53179381728</v>
      </c>
      <c r="L410">
        <v>1035.7357791279701</v>
      </c>
      <c r="M410">
        <v>42.770731564637202</v>
      </c>
      <c r="N410">
        <v>1.29783189178394</v>
      </c>
      <c r="O410">
        <v>9.4653562252762793</v>
      </c>
      <c r="P410">
        <v>65.458839406207801</v>
      </c>
      <c r="Q410">
        <v>6.0191277986610002E-3</v>
      </c>
    </row>
    <row r="411" spans="1:17" x14ac:dyDescent="0.3">
      <c r="A411" t="s">
        <v>934</v>
      </c>
      <c r="B411" t="s">
        <v>935</v>
      </c>
      <c r="C411" t="s">
        <v>3118</v>
      </c>
      <c r="D411" t="s">
        <v>188</v>
      </c>
      <c r="E411">
        <v>15602.44392399</v>
      </c>
      <c r="F411">
        <v>1579.55</v>
      </c>
      <c r="G411">
        <v>28.3192103916566</v>
      </c>
      <c r="H411">
        <v>-13.654033227315001</v>
      </c>
      <c r="I411">
        <v>2.9886597395576802</v>
      </c>
      <c r="J411">
        <v>-14.397513024876201</v>
      </c>
      <c r="K411">
        <v>1785.26314265161</v>
      </c>
      <c r="L411">
        <v>1572.87421047167</v>
      </c>
      <c r="M411">
        <v>26.941534837174199</v>
      </c>
      <c r="N411">
        <v>1.3843476257682701</v>
      </c>
      <c r="O411">
        <v>25.858630622645599</v>
      </c>
      <c r="P411">
        <v>61.384418901660197</v>
      </c>
      <c r="Q411">
        <v>4.5637489875974997E-2</v>
      </c>
    </row>
    <row r="412" spans="1:17" hidden="1" x14ac:dyDescent="0.3">
      <c r="A412" t="s">
        <v>936</v>
      </c>
      <c r="B412" t="s">
        <v>937</v>
      </c>
      <c r="C412" t="s">
        <v>3135</v>
      </c>
      <c r="D412" t="s">
        <v>740</v>
      </c>
      <c r="E412">
        <v>15502.9956089399</v>
      </c>
      <c r="F412">
        <v>871.18</v>
      </c>
      <c r="G412">
        <v>-2.5086001629539898</v>
      </c>
      <c r="H412">
        <v>1.4023230008809899</v>
      </c>
      <c r="I412">
        <v>0.33376147061710798</v>
      </c>
      <c r="J412">
        <v>0.50262923533267201</v>
      </c>
      <c r="K412">
        <v>888.09616283269099</v>
      </c>
      <c r="L412">
        <v>834.02706154877103</v>
      </c>
      <c r="M412">
        <v>63.673105172010501</v>
      </c>
      <c r="N412">
        <v>0.70780917977948898</v>
      </c>
      <c r="O412">
        <v>7.7733648614522801</v>
      </c>
      <c r="P412">
        <v>29.443404356482699</v>
      </c>
      <c r="Q412">
        <v>-2.790653939747E-3</v>
      </c>
    </row>
    <row r="413" spans="1:17" x14ac:dyDescent="0.3">
      <c r="A413" t="s">
        <v>938</v>
      </c>
      <c r="B413" t="s">
        <v>939</v>
      </c>
      <c r="C413" t="s">
        <v>3126</v>
      </c>
      <c r="D413" t="s">
        <v>513</v>
      </c>
      <c r="E413">
        <v>15484.10968356</v>
      </c>
      <c r="F413">
        <v>558.6</v>
      </c>
      <c r="G413">
        <v>83.508467152937698</v>
      </c>
      <c r="H413">
        <v>-1.99300079873477</v>
      </c>
      <c r="I413">
        <v>10.013930095940401</v>
      </c>
      <c r="J413">
        <v>-3.5047096038082701</v>
      </c>
      <c r="K413">
        <v>604.13612030629497</v>
      </c>
      <c r="L413">
        <v>526.670823131779</v>
      </c>
      <c r="M413">
        <v>19.4525534584116</v>
      </c>
      <c r="N413">
        <v>0.41616054962416099</v>
      </c>
      <c r="O413">
        <v>29.609738632294999</v>
      </c>
      <c r="P413">
        <v>119.57547169811301</v>
      </c>
      <c r="Q413">
        <v>0.22894747248414701</v>
      </c>
    </row>
    <row r="414" spans="1:17" x14ac:dyDescent="0.3">
      <c r="A414" t="s">
        <v>940</v>
      </c>
      <c r="B414" t="s">
        <v>941</v>
      </c>
      <c r="C414" t="s">
        <v>3129</v>
      </c>
      <c r="D414" t="s">
        <v>141</v>
      </c>
      <c r="E414">
        <v>15297.439084920001</v>
      </c>
      <c r="F414">
        <v>585.79999999999995</v>
      </c>
      <c r="G414">
        <v>159.84523919538401</v>
      </c>
      <c r="H414">
        <v>-1.9615916306532699</v>
      </c>
      <c r="I414">
        <v>179.68413514374001</v>
      </c>
      <c r="J414">
        <v>-3.8768493084057698</v>
      </c>
      <c r="K414">
        <v>566.73742465631506</v>
      </c>
      <c r="L414">
        <v>390.40727241035302</v>
      </c>
      <c r="M414">
        <v>43.596638721727501</v>
      </c>
      <c r="N414">
        <v>0.60187500704610597</v>
      </c>
      <c r="O414">
        <v>18.470467736428802</v>
      </c>
      <c r="P414">
        <v>299.30472717357901</v>
      </c>
      <c r="Q414">
        <v>0.26045550782237997</v>
      </c>
    </row>
    <row r="415" spans="1:17" x14ac:dyDescent="0.3">
      <c r="A415" t="s">
        <v>942</v>
      </c>
      <c r="B415" t="s">
        <v>943</v>
      </c>
      <c r="C415" t="s">
        <v>3131</v>
      </c>
      <c r="D415" t="s">
        <v>944</v>
      </c>
      <c r="E415">
        <v>15183.806643899999</v>
      </c>
      <c r="F415">
        <v>1275.8499999999999</v>
      </c>
      <c r="G415">
        <v>51.924301690291699</v>
      </c>
      <c r="H415">
        <v>-3.1251880286545601</v>
      </c>
      <c r="I415">
        <v>-24.612422981840201</v>
      </c>
      <c r="J415">
        <v>-0.53650039060219101</v>
      </c>
      <c r="K415">
        <v>1347.2881278054599</v>
      </c>
      <c r="L415">
        <v>1257.97253683537</v>
      </c>
      <c r="M415">
        <v>31.724051632545301</v>
      </c>
      <c r="N415">
        <v>1.0214686777450299</v>
      </c>
      <c r="O415">
        <v>32.852608065211399</v>
      </c>
      <c r="P415">
        <v>94.104670622242494</v>
      </c>
      <c r="Q415">
        <v>0.189526826528542</v>
      </c>
    </row>
    <row r="416" spans="1:17" x14ac:dyDescent="0.3">
      <c r="A416" t="s">
        <v>945</v>
      </c>
      <c r="B416" t="s">
        <v>946</v>
      </c>
      <c r="C416" t="s">
        <v>3136</v>
      </c>
      <c r="D416" t="s">
        <v>611</v>
      </c>
      <c r="E416">
        <v>15174.44785126</v>
      </c>
      <c r="F416">
        <v>484.1</v>
      </c>
      <c r="G416">
        <v>32.882303888750897</v>
      </c>
      <c r="H416">
        <v>-13.5853633757108</v>
      </c>
      <c r="I416">
        <v>-30.706450660951599</v>
      </c>
      <c r="J416">
        <v>-11.1431068320977</v>
      </c>
      <c r="K416">
        <v>589.79839052803902</v>
      </c>
      <c r="L416">
        <v>586.35285037613903</v>
      </c>
      <c r="M416">
        <v>18.0529299255927</v>
      </c>
      <c r="N416">
        <v>0.64885802611744403</v>
      </c>
      <c r="O416">
        <v>61.588514769675598</v>
      </c>
      <c r="P416">
        <v>63.934981374872997</v>
      </c>
      <c r="Q416">
        <v>0.124590887774419</v>
      </c>
    </row>
    <row r="417" spans="1:17" x14ac:dyDescent="0.3">
      <c r="A417" t="s">
        <v>947</v>
      </c>
      <c r="B417" t="s">
        <v>948</v>
      </c>
      <c r="C417" t="s">
        <v>611</v>
      </c>
      <c r="D417" t="s">
        <v>611</v>
      </c>
      <c r="E417">
        <v>15110.394916367901</v>
      </c>
      <c r="F417">
        <v>159.16</v>
      </c>
      <c r="G417">
        <v>-2.2390060765492499</v>
      </c>
      <c r="H417">
        <v>-5.6811982450489804</v>
      </c>
      <c r="I417">
        <v>-10.447336145277999</v>
      </c>
      <c r="J417">
        <v>-2.8916387084572301</v>
      </c>
      <c r="K417">
        <v>170.55102703640901</v>
      </c>
      <c r="L417">
        <v>158.76160544197899</v>
      </c>
      <c r="M417">
        <v>43.168345431511497</v>
      </c>
      <c r="N417">
        <v>0.48010894886099098</v>
      </c>
      <c r="O417">
        <v>33.796179944709699</v>
      </c>
      <c r="P417">
        <v>32.357588357588298</v>
      </c>
      <c r="Q417">
        <v>4.8266390182910004E-3</v>
      </c>
    </row>
    <row r="418" spans="1:17" x14ac:dyDescent="0.3">
      <c r="A418" t="s">
        <v>949</v>
      </c>
      <c r="B418" t="s">
        <v>950</v>
      </c>
      <c r="C418" t="s">
        <v>3120</v>
      </c>
      <c r="D418" t="s">
        <v>54</v>
      </c>
      <c r="E418">
        <v>15079.90268816</v>
      </c>
      <c r="F418">
        <v>182.8</v>
      </c>
      <c r="G418">
        <v>-27.784122747969899</v>
      </c>
      <c r="H418">
        <v>-5.64985749941546</v>
      </c>
      <c r="I418">
        <v>-28.856131875162699</v>
      </c>
      <c r="J418">
        <v>-4.4742823266706599</v>
      </c>
      <c r="K418">
        <v>203.866530687167</v>
      </c>
      <c r="L418">
        <v>209.48263678096501</v>
      </c>
      <c r="M418">
        <v>14.3585391002826</v>
      </c>
      <c r="N418">
        <v>0.32830451181534598</v>
      </c>
      <c r="O418">
        <v>58.233041575492301</v>
      </c>
      <c r="P418">
        <v>0.73845475586906595</v>
      </c>
      <c r="Q418">
        <v>2.3307000837619999E-2</v>
      </c>
    </row>
    <row r="419" spans="1:17" x14ac:dyDescent="0.3">
      <c r="A419" t="s">
        <v>951</v>
      </c>
      <c r="B419" t="s">
        <v>952</v>
      </c>
      <c r="C419" t="s">
        <v>3124</v>
      </c>
      <c r="D419" t="s">
        <v>51</v>
      </c>
      <c r="E419">
        <v>15078.83914206</v>
      </c>
      <c r="F419">
        <v>6547.3</v>
      </c>
      <c r="G419">
        <v>13.279268599367001</v>
      </c>
      <c r="H419">
        <v>-2.7041026960002301</v>
      </c>
      <c r="I419">
        <v>19.352953547537599</v>
      </c>
      <c r="J419">
        <v>-2.2427425757233101</v>
      </c>
      <c r="K419">
        <v>6850.0354532342699</v>
      </c>
      <c r="L419">
        <v>6122.1302319543502</v>
      </c>
      <c r="M419">
        <v>25.757703602287201</v>
      </c>
      <c r="N419">
        <v>0.79464762390591803</v>
      </c>
      <c r="O419">
        <v>16.078383455775601</v>
      </c>
      <c r="P419">
        <v>44.3857833164368</v>
      </c>
      <c r="Q419">
        <v>1.6889357385782001E-2</v>
      </c>
    </row>
    <row r="420" spans="1:17" x14ac:dyDescent="0.3">
      <c r="A420" t="s">
        <v>953</v>
      </c>
      <c r="B420" t="s">
        <v>954</v>
      </c>
      <c r="C420" t="s">
        <v>3131</v>
      </c>
      <c r="D420" t="s">
        <v>275</v>
      </c>
      <c r="E420">
        <v>15050.0415495</v>
      </c>
      <c r="F420">
        <v>864.75</v>
      </c>
      <c r="G420">
        <v>18.1715737873573</v>
      </c>
      <c r="H420">
        <v>2.768201570245</v>
      </c>
      <c r="I420">
        <v>-16.5284159043084</v>
      </c>
      <c r="J420">
        <v>-1.92773533054802</v>
      </c>
      <c r="K420">
        <v>900.171035472521</v>
      </c>
      <c r="L420">
        <v>846.59552823644594</v>
      </c>
      <c r="M420">
        <v>30.110531385883998</v>
      </c>
      <c r="N420">
        <v>1.18521053894425</v>
      </c>
      <c r="O420">
        <v>22.5787799942179</v>
      </c>
      <c r="P420">
        <v>54.712491501771197</v>
      </c>
      <c r="Q420">
        <v>0.145398460776093</v>
      </c>
    </row>
    <row r="421" spans="1:17" x14ac:dyDescent="0.3">
      <c r="A421" t="s">
        <v>955</v>
      </c>
      <c r="B421" t="s">
        <v>956</v>
      </c>
      <c r="C421" t="s">
        <v>3137</v>
      </c>
      <c r="D421" t="s">
        <v>957</v>
      </c>
      <c r="E421">
        <v>15028.974919279901</v>
      </c>
      <c r="F421">
        <v>1530.55</v>
      </c>
      <c r="G421">
        <v>-32.086668587234399</v>
      </c>
      <c r="H421">
        <v>-1.85111747597002</v>
      </c>
      <c r="I421">
        <v>-1.4806706105532701</v>
      </c>
      <c r="J421">
        <v>-2.6958997344581102</v>
      </c>
      <c r="K421">
        <v>1580.3636738954499</v>
      </c>
      <c r="L421">
        <v>1513.75054424568</v>
      </c>
      <c r="M421">
        <v>27.414842681967901</v>
      </c>
      <c r="N421">
        <v>1.2747938267838901</v>
      </c>
      <c r="O421">
        <v>19.5909967005325</v>
      </c>
      <c r="P421">
        <v>27.1009799036704</v>
      </c>
      <c r="Q421">
        <v>-4.6032552683017001E-2</v>
      </c>
    </row>
    <row r="422" spans="1:17" x14ac:dyDescent="0.3">
      <c r="A422" t="s">
        <v>958</v>
      </c>
      <c r="B422" t="s">
        <v>959</v>
      </c>
      <c r="C422" t="s">
        <v>3123</v>
      </c>
      <c r="D422" t="s">
        <v>48</v>
      </c>
      <c r="E422">
        <v>15015.520418534999</v>
      </c>
      <c r="F422">
        <v>1552.45</v>
      </c>
      <c r="G422">
        <v>9.8645563463311099</v>
      </c>
      <c r="H422">
        <v>-3.55360096976796</v>
      </c>
      <c r="I422">
        <v>6.0478135050422104</v>
      </c>
      <c r="J422">
        <v>-6.9438991878891896</v>
      </c>
      <c r="K422">
        <v>1626.2548809280599</v>
      </c>
      <c r="L422">
        <v>1512.21613029068</v>
      </c>
      <c r="M422">
        <v>34.921662818468299</v>
      </c>
      <c r="N422">
        <v>1.02499849419321</v>
      </c>
      <c r="O422">
        <v>19.810621920190599</v>
      </c>
      <c r="P422">
        <v>51.465925167081302</v>
      </c>
      <c r="Q422">
        <v>-6.3190294544160003E-2</v>
      </c>
    </row>
    <row r="423" spans="1:17" x14ac:dyDescent="0.3">
      <c r="A423" t="s">
        <v>960</v>
      </c>
      <c r="B423" t="s">
        <v>961</v>
      </c>
      <c r="C423" t="s">
        <v>3132</v>
      </c>
      <c r="D423" t="s">
        <v>120</v>
      </c>
      <c r="E423">
        <v>14901.22663576</v>
      </c>
      <c r="F423">
        <v>2485.4</v>
      </c>
      <c r="G423">
        <v>-34.439230735429902</v>
      </c>
      <c r="H423">
        <v>-11.673863304372601</v>
      </c>
      <c r="I423">
        <v>-14.950951346397501</v>
      </c>
      <c r="J423">
        <v>-15.226630865211099</v>
      </c>
      <c r="K423">
        <v>2900.3685984294302</v>
      </c>
      <c r="L423">
        <v>2793.0262204455898</v>
      </c>
      <c r="M423">
        <v>15.1109505640454</v>
      </c>
      <c r="N423">
        <v>2.2013624965769298</v>
      </c>
      <c r="O423">
        <v>28.6875352056007</v>
      </c>
      <c r="P423">
        <v>11.4529147982062</v>
      </c>
      <c r="Q423">
        <v>-8.2523154548428998E-2</v>
      </c>
    </row>
    <row r="424" spans="1:17" x14ac:dyDescent="0.3">
      <c r="A424" t="s">
        <v>962</v>
      </c>
      <c r="B424" t="s">
        <v>963</v>
      </c>
      <c r="C424" t="s">
        <v>3134</v>
      </c>
      <c r="D424" t="s">
        <v>454</v>
      </c>
      <c r="E424">
        <v>14822.258797439999</v>
      </c>
      <c r="F424">
        <v>4834.3999999999996</v>
      </c>
      <c r="G424">
        <v>-22.941609307679801</v>
      </c>
      <c r="H424">
        <v>-2.1873487765662798</v>
      </c>
      <c r="I424">
        <v>2.5116641877527699</v>
      </c>
      <c r="J424">
        <v>-5.0402268555660896</v>
      </c>
      <c r="K424">
        <v>5176.9280327230899</v>
      </c>
      <c r="L424">
        <v>4930.0441401838898</v>
      </c>
      <c r="M424">
        <v>28.612896861482</v>
      </c>
      <c r="N424">
        <v>0.56090887537497003</v>
      </c>
      <c r="O424">
        <v>23.259349660764499</v>
      </c>
      <c r="P424">
        <v>20.228798806267001</v>
      </c>
      <c r="Q424">
        <v>2.8790578079762E-2</v>
      </c>
    </row>
    <row r="425" spans="1:17" x14ac:dyDescent="0.3">
      <c r="A425" t="s">
        <v>964</v>
      </c>
      <c r="B425" t="s">
        <v>965</v>
      </c>
      <c r="C425" t="s">
        <v>3119</v>
      </c>
      <c r="D425" t="s">
        <v>21</v>
      </c>
      <c r="E425">
        <v>14813.1960912</v>
      </c>
      <c r="F425">
        <v>2628</v>
      </c>
      <c r="G425">
        <v>186.72555610420201</v>
      </c>
      <c r="H425">
        <v>4.1784953573858701</v>
      </c>
      <c r="I425">
        <v>49.3041383119958</v>
      </c>
      <c r="J425">
        <v>0.60328049306615195</v>
      </c>
      <c r="K425">
        <v>2562.6506858959001</v>
      </c>
      <c r="L425">
        <v>2081.58482532061</v>
      </c>
      <c r="M425">
        <v>52.575776652208397</v>
      </c>
      <c r="N425">
        <v>1.4900353420929799</v>
      </c>
      <c r="O425">
        <v>12.2450532724505</v>
      </c>
      <c r="P425">
        <v>255.80828594638501</v>
      </c>
    </row>
    <row r="426" spans="1:17" x14ac:dyDescent="0.3">
      <c r="A426" t="s">
        <v>966</v>
      </c>
      <c r="B426" t="s">
        <v>967</v>
      </c>
      <c r="C426" t="s">
        <v>3134</v>
      </c>
      <c r="D426" t="s">
        <v>454</v>
      </c>
      <c r="E426">
        <v>14670.98550284</v>
      </c>
      <c r="F426">
        <v>780.2</v>
      </c>
      <c r="G426">
        <v>15.2420609336226</v>
      </c>
      <c r="H426">
        <v>-6.9955182157478202</v>
      </c>
      <c r="I426">
        <v>11.9059531584606</v>
      </c>
      <c r="J426">
        <v>2.6391580621138901</v>
      </c>
      <c r="K426">
        <v>824.72790228311396</v>
      </c>
      <c r="L426">
        <v>742.53328908891399</v>
      </c>
      <c r="M426">
        <v>39.038692250676299</v>
      </c>
      <c r="N426">
        <v>0.64572600865845797</v>
      </c>
      <c r="O426">
        <v>18.764419379646199</v>
      </c>
      <c r="P426">
        <v>49.678657074340499</v>
      </c>
      <c r="Q426">
        <v>0.13051001934197501</v>
      </c>
    </row>
    <row r="427" spans="1:17" x14ac:dyDescent="0.3">
      <c r="A427" t="s">
        <v>968</v>
      </c>
      <c r="B427" t="s">
        <v>969</v>
      </c>
      <c r="C427" t="s">
        <v>3127</v>
      </c>
      <c r="D427" t="s">
        <v>970</v>
      </c>
      <c r="E427">
        <v>14555.01075245</v>
      </c>
      <c r="F427">
        <v>2139.25</v>
      </c>
      <c r="G427">
        <v>94.989759455038097</v>
      </c>
      <c r="H427">
        <v>-7.0650507751579896</v>
      </c>
      <c r="I427">
        <v>110.957605370734</v>
      </c>
      <c r="J427">
        <v>-10.6231971317518</v>
      </c>
      <c r="K427">
        <v>2258.74148965322</v>
      </c>
      <c r="L427">
        <v>1610.6310501344201</v>
      </c>
      <c r="M427">
        <v>25.574339595898302</v>
      </c>
      <c r="N427">
        <v>0.57025438959940999</v>
      </c>
      <c r="O427">
        <v>26.2124576370223</v>
      </c>
      <c r="P427">
        <v>193.04794520547901</v>
      </c>
      <c r="Q427">
        <v>0.23147326615890901</v>
      </c>
    </row>
    <row r="428" spans="1:17" x14ac:dyDescent="0.3">
      <c r="A428" t="s">
        <v>971</v>
      </c>
      <c r="B428" t="s">
        <v>972</v>
      </c>
      <c r="C428" t="s">
        <v>3121</v>
      </c>
      <c r="D428" t="s">
        <v>27</v>
      </c>
      <c r="E428">
        <v>14550.527072060901</v>
      </c>
      <c r="F428">
        <v>74.430000000000007</v>
      </c>
      <c r="G428">
        <v>-39.369487439502002</v>
      </c>
      <c r="H428">
        <v>-10.563000497466399</v>
      </c>
      <c r="I428">
        <v>-21.5752706415525</v>
      </c>
      <c r="J428">
        <v>-6.0704171806318996</v>
      </c>
      <c r="K428">
        <v>84.654833384681893</v>
      </c>
      <c r="L428">
        <v>85.479438473414007</v>
      </c>
      <c r="M428">
        <v>30.782030600880098</v>
      </c>
      <c r="N428">
        <v>0.48567727784947901</v>
      </c>
      <c r="O428">
        <v>49.670831653902901</v>
      </c>
      <c r="P428">
        <v>14.419677171406599</v>
      </c>
      <c r="Q428">
        <v>5.0397461359197003E-2</v>
      </c>
    </row>
    <row r="429" spans="1:17" x14ac:dyDescent="0.3">
      <c r="A429" t="s">
        <v>973</v>
      </c>
      <c r="B429" t="s">
        <v>974</v>
      </c>
      <c r="C429" t="s">
        <v>3124</v>
      </c>
      <c r="D429" t="s">
        <v>51</v>
      </c>
      <c r="E429">
        <v>14347.78033935</v>
      </c>
      <c r="F429">
        <v>1560.25</v>
      </c>
      <c r="G429">
        <v>194.806648717988</v>
      </c>
      <c r="H429">
        <v>26.2048733814459</v>
      </c>
      <c r="I429">
        <v>65.408477156518003</v>
      </c>
      <c r="J429">
        <v>0.73073349199138404</v>
      </c>
      <c r="K429">
        <v>1391.5143446130701</v>
      </c>
      <c r="L429">
        <v>1039.96483118274</v>
      </c>
      <c r="M429">
        <v>53.289811509351402</v>
      </c>
      <c r="N429">
        <v>0.85789069345308699</v>
      </c>
      <c r="O429">
        <v>7.3545906104790904</v>
      </c>
      <c r="P429">
        <v>234.100642398286</v>
      </c>
      <c r="Q429">
        <v>0.12861989932066201</v>
      </c>
    </row>
    <row r="430" spans="1:17" hidden="1" x14ac:dyDescent="0.3">
      <c r="A430" t="s">
        <v>975</v>
      </c>
      <c r="B430" t="s">
        <v>976</v>
      </c>
      <c r="C430" t="s">
        <v>3135</v>
      </c>
      <c r="D430" t="s">
        <v>163</v>
      </c>
      <c r="E430">
        <v>14306.191748175001</v>
      </c>
      <c r="F430">
        <v>11874.75</v>
      </c>
      <c r="G430">
        <v>350.82102384181002</v>
      </c>
      <c r="H430">
        <v>-6.3703187187221397</v>
      </c>
      <c r="I430">
        <v>69.751179507743203</v>
      </c>
      <c r="J430">
        <v>-4.8626701119551798</v>
      </c>
      <c r="K430">
        <v>11673.3398241428</v>
      </c>
      <c r="L430">
        <v>8492.8410225674306</v>
      </c>
      <c r="M430">
        <v>37.399430441050399</v>
      </c>
      <c r="N430">
        <v>0.53421229217073596</v>
      </c>
      <c r="O430">
        <v>17.055095896755699</v>
      </c>
      <c r="P430">
        <v>405.09357720118999</v>
      </c>
      <c r="Q430">
        <v>0.23232119055051401</v>
      </c>
    </row>
    <row r="431" spans="1:17" x14ac:dyDescent="0.3">
      <c r="A431" t="s">
        <v>977</v>
      </c>
      <c r="B431" t="s">
        <v>978</v>
      </c>
      <c r="C431" t="s">
        <v>3122</v>
      </c>
      <c r="D431" t="s">
        <v>979</v>
      </c>
      <c r="E431">
        <v>14304.248532</v>
      </c>
      <c r="F431">
        <v>744</v>
      </c>
      <c r="G431">
        <v>33.168198378824997</v>
      </c>
      <c r="H431">
        <v>-0.72457201456896003</v>
      </c>
      <c r="I431">
        <v>26.958257833190899</v>
      </c>
      <c r="J431">
        <v>-2.8153757396608201</v>
      </c>
      <c r="K431">
        <v>769.07720710300498</v>
      </c>
      <c r="L431">
        <v>675.00105563334398</v>
      </c>
      <c r="M431">
        <v>39.473504214323903</v>
      </c>
      <c r="N431">
        <v>0.74882968449670295</v>
      </c>
      <c r="O431">
        <v>17.836021505376301</v>
      </c>
      <c r="P431">
        <v>66.685336619244893</v>
      </c>
      <c r="Q431">
        <v>-1.9667479778249998E-3</v>
      </c>
    </row>
    <row r="432" spans="1:17" x14ac:dyDescent="0.3">
      <c r="A432" t="s">
        <v>980</v>
      </c>
      <c r="B432" t="s">
        <v>981</v>
      </c>
      <c r="C432" t="s">
        <v>3120</v>
      </c>
      <c r="D432" t="s">
        <v>146</v>
      </c>
      <c r="E432">
        <v>14251.912001102901</v>
      </c>
      <c r="F432">
        <v>54.53</v>
      </c>
      <c r="G432">
        <v>129.28074730228099</v>
      </c>
      <c r="H432">
        <v>-18.905615997182299</v>
      </c>
      <c r="I432">
        <v>9.0432188918783805</v>
      </c>
      <c r="J432">
        <v>-7.38777117309718</v>
      </c>
      <c r="K432">
        <v>65.317200411136099</v>
      </c>
      <c r="L432">
        <v>56.663207660813399</v>
      </c>
      <c r="M432">
        <v>24.8786278741639</v>
      </c>
      <c r="N432">
        <v>0.22616446846834701</v>
      </c>
      <c r="O432">
        <v>67.614157344580903</v>
      </c>
      <c r="P432">
        <v>167.303921568627</v>
      </c>
      <c r="Q432">
        <v>0.133835185216721</v>
      </c>
    </row>
    <row r="433" spans="1:17" x14ac:dyDescent="0.3">
      <c r="A433" t="s">
        <v>982</v>
      </c>
      <c r="B433" t="s">
        <v>983</v>
      </c>
      <c r="C433" t="s">
        <v>3134</v>
      </c>
      <c r="D433" t="s">
        <v>412</v>
      </c>
      <c r="E433">
        <v>14122.856671875001</v>
      </c>
      <c r="F433">
        <v>1118.75</v>
      </c>
      <c r="G433">
        <v>56.432785266807798</v>
      </c>
      <c r="H433">
        <v>3.7607585997614601</v>
      </c>
      <c r="I433">
        <v>92.660873285217505</v>
      </c>
      <c r="J433">
        <v>-6.0845140954502401</v>
      </c>
      <c r="K433">
        <v>1010.22341845297</v>
      </c>
      <c r="L433">
        <v>807.96004644011703</v>
      </c>
      <c r="M433">
        <v>64.485529621751695</v>
      </c>
      <c r="N433">
        <v>0.58286540286746602</v>
      </c>
      <c r="O433">
        <v>4.0312849162011002</v>
      </c>
      <c r="P433">
        <v>148.611111111111</v>
      </c>
      <c r="Q433">
        <v>0.10468087709183101</v>
      </c>
    </row>
    <row r="434" spans="1:17" x14ac:dyDescent="0.3">
      <c r="A434" t="s">
        <v>984</v>
      </c>
      <c r="B434" t="s">
        <v>985</v>
      </c>
      <c r="C434" t="s">
        <v>3122</v>
      </c>
      <c r="D434" t="s">
        <v>366</v>
      </c>
      <c r="E434">
        <v>14107.15085</v>
      </c>
      <c r="F434">
        <v>406.25</v>
      </c>
      <c r="G434">
        <v>126.860621051644</v>
      </c>
      <c r="H434">
        <v>0.83004547172257503</v>
      </c>
      <c r="I434">
        <v>79.534765876371395</v>
      </c>
      <c r="J434">
        <v>1.13276077353055</v>
      </c>
      <c r="K434">
        <v>385.16482693021499</v>
      </c>
      <c r="L434">
        <v>290.08483692778799</v>
      </c>
      <c r="M434">
        <v>46.125575879336402</v>
      </c>
      <c r="N434">
        <v>0.60797008764091698</v>
      </c>
      <c r="O434">
        <v>10.264615384615301</v>
      </c>
      <c r="P434">
        <v>170.202859993348</v>
      </c>
      <c r="Q434">
        <v>0.19851044913438501</v>
      </c>
    </row>
    <row r="435" spans="1:17" x14ac:dyDescent="0.3">
      <c r="A435" t="s">
        <v>986</v>
      </c>
      <c r="B435" t="s">
        <v>987</v>
      </c>
      <c r="C435" t="s">
        <v>3123</v>
      </c>
      <c r="D435" t="s">
        <v>465</v>
      </c>
      <c r="E435">
        <v>14074.48152159</v>
      </c>
      <c r="F435">
        <v>292.85000000000002</v>
      </c>
      <c r="G435">
        <v>-1.41841558260115</v>
      </c>
      <c r="H435">
        <v>-16.825909400772002</v>
      </c>
      <c r="I435">
        <v>-21.812155319767701</v>
      </c>
      <c r="J435">
        <v>-3.4523839714615598</v>
      </c>
      <c r="K435">
        <v>327.518383730393</v>
      </c>
      <c r="L435">
        <v>322.85592385176602</v>
      </c>
      <c r="M435">
        <v>31.243560989110399</v>
      </c>
      <c r="N435">
        <v>1.0828136719224299</v>
      </c>
      <c r="O435">
        <v>41.019293153491503</v>
      </c>
      <c r="P435">
        <v>35.484617164006401</v>
      </c>
      <c r="Q435">
        <v>7.8115428593639999E-2</v>
      </c>
    </row>
    <row r="436" spans="1:17" x14ac:dyDescent="0.3">
      <c r="A436" t="s">
        <v>988</v>
      </c>
      <c r="B436" t="s">
        <v>989</v>
      </c>
      <c r="C436" t="s">
        <v>3124</v>
      </c>
      <c r="D436" t="s">
        <v>258</v>
      </c>
      <c r="E436">
        <v>14009.561048714901</v>
      </c>
      <c r="F436">
        <v>1379.55</v>
      </c>
      <c r="G436">
        <v>-2.5958309235403498</v>
      </c>
      <c r="H436">
        <v>3.91669146471073</v>
      </c>
      <c r="I436">
        <v>-6.6629017578210998</v>
      </c>
      <c r="J436">
        <v>-6.2701278629837898</v>
      </c>
      <c r="K436">
        <v>1348.0097021291599</v>
      </c>
      <c r="L436">
        <v>1256.52159528373</v>
      </c>
      <c r="M436">
        <v>43.601911019606</v>
      </c>
      <c r="N436">
        <v>0.26120190490650702</v>
      </c>
      <c r="O436">
        <v>19.531731361675899</v>
      </c>
      <c r="P436">
        <v>38.934488141396798</v>
      </c>
      <c r="Q436">
        <v>0.13363649714414799</v>
      </c>
    </row>
    <row r="437" spans="1:17" x14ac:dyDescent="0.3">
      <c r="A437" t="s">
        <v>990</v>
      </c>
      <c r="B437" t="s">
        <v>991</v>
      </c>
      <c r="C437" t="s">
        <v>3123</v>
      </c>
      <c r="D437" t="s">
        <v>285</v>
      </c>
      <c r="E437">
        <v>13973.90073356</v>
      </c>
      <c r="F437">
        <v>598.6</v>
      </c>
      <c r="G437">
        <v>98.945250185114503</v>
      </c>
      <c r="H437">
        <v>-11.7862528576538</v>
      </c>
      <c r="I437">
        <v>-14.527925291102999</v>
      </c>
      <c r="J437">
        <v>0.98541435640418695</v>
      </c>
      <c r="K437">
        <v>636.17768228714203</v>
      </c>
      <c r="L437">
        <v>607.78400686507803</v>
      </c>
      <c r="M437">
        <v>49.452742254687401</v>
      </c>
      <c r="N437">
        <v>1.37938834263583</v>
      </c>
      <c r="O437">
        <v>38.322753090544602</v>
      </c>
      <c r="P437">
        <v>134.377447141738</v>
      </c>
      <c r="Q437">
        <v>3.0542718999546001E-2</v>
      </c>
    </row>
    <row r="438" spans="1:17" x14ac:dyDescent="0.3">
      <c r="A438" t="s">
        <v>992</v>
      </c>
      <c r="B438" t="s">
        <v>993</v>
      </c>
      <c r="C438" t="s">
        <v>3131</v>
      </c>
      <c r="D438" t="s">
        <v>275</v>
      </c>
      <c r="E438">
        <v>13957.94904</v>
      </c>
      <c r="F438">
        <v>4421.55</v>
      </c>
      <c r="G438">
        <v>26.007203428702699</v>
      </c>
      <c r="H438">
        <v>11.721626259708801</v>
      </c>
      <c r="I438">
        <v>4.5457286880173804</v>
      </c>
      <c r="J438">
        <v>-3.7166125542066202</v>
      </c>
      <c r="K438">
        <v>4280.0528074867998</v>
      </c>
      <c r="L438">
        <v>3987.06239996675</v>
      </c>
      <c r="M438">
        <v>55.649918663816202</v>
      </c>
      <c r="N438">
        <v>1.1588101055270701</v>
      </c>
      <c r="O438">
        <v>13.082516312152899</v>
      </c>
      <c r="P438">
        <v>60.201086956521699</v>
      </c>
      <c r="Q438">
        <v>0.181561175884416</v>
      </c>
    </row>
    <row r="439" spans="1:17" hidden="1" x14ac:dyDescent="0.3">
      <c r="A439" t="s">
        <v>994</v>
      </c>
      <c r="B439" t="s">
        <v>995</v>
      </c>
      <c r="C439" t="s">
        <v>3135</v>
      </c>
      <c r="D439" t="s">
        <v>51</v>
      </c>
      <c r="E439">
        <v>13915.98944902</v>
      </c>
      <c r="F439">
        <v>884.15</v>
      </c>
      <c r="G439">
        <v>-15.6893959012616</v>
      </c>
      <c r="H439">
        <v>11.521619084306099</v>
      </c>
      <c r="I439">
        <v>1.79613130329715</v>
      </c>
      <c r="J439">
        <v>4.8672541304690498</v>
      </c>
      <c r="K439">
        <v>885.86590139086002</v>
      </c>
      <c r="M439">
        <v>50.452641318426998</v>
      </c>
      <c r="O439">
        <v>32.997794491884797</v>
      </c>
      <c r="P439">
        <v>21.951724137930999</v>
      </c>
    </row>
    <row r="440" spans="1:17" x14ac:dyDescent="0.3">
      <c r="A440" t="s">
        <v>996</v>
      </c>
      <c r="B440" t="s">
        <v>997</v>
      </c>
      <c r="C440" t="s">
        <v>3124</v>
      </c>
      <c r="D440" t="s">
        <v>51</v>
      </c>
      <c r="E440">
        <v>13904.05943232</v>
      </c>
      <c r="F440">
        <v>1829.2</v>
      </c>
      <c r="G440">
        <v>56.668189393503098</v>
      </c>
      <c r="H440">
        <v>2.3679309180597898</v>
      </c>
      <c r="I440">
        <v>27.806409073135601</v>
      </c>
      <c r="J440">
        <v>-0.95314691830111997</v>
      </c>
      <c r="K440">
        <v>1853.6042491342</v>
      </c>
      <c r="L440">
        <v>1555.10626336059</v>
      </c>
      <c r="M440">
        <v>32.9729430185035</v>
      </c>
      <c r="N440">
        <v>0.26871087285519801</v>
      </c>
      <c r="O440">
        <v>18.0188060354253</v>
      </c>
      <c r="P440">
        <v>91.740041928721098</v>
      </c>
      <c r="Q440">
        <v>9.5865998769775002E-2</v>
      </c>
    </row>
    <row r="441" spans="1:17" hidden="1" x14ac:dyDescent="0.3">
      <c r="A441" t="s">
        <v>998</v>
      </c>
      <c r="B441" t="s">
        <v>999</v>
      </c>
      <c r="C441" t="s">
        <v>3135</v>
      </c>
      <c r="D441" t="s">
        <v>460</v>
      </c>
      <c r="E441">
        <v>13789.679687489999</v>
      </c>
      <c r="F441">
        <v>2264.1</v>
      </c>
      <c r="G441">
        <v>-47.812643763293501</v>
      </c>
      <c r="H441">
        <v>-0.418110447857579</v>
      </c>
      <c r="I441">
        <v>-30.327116558734701</v>
      </c>
      <c r="J441">
        <v>3.9019923353021801</v>
      </c>
      <c r="M441">
        <v>46.764448022453301</v>
      </c>
      <c r="O441">
        <v>36.9197473609822</v>
      </c>
      <c r="P441">
        <v>10.1162394825154</v>
      </c>
    </row>
    <row r="442" spans="1:17" x14ac:dyDescent="0.3">
      <c r="A442" t="s">
        <v>1000</v>
      </c>
      <c r="B442" t="s">
        <v>1001</v>
      </c>
      <c r="C442" t="s">
        <v>3131</v>
      </c>
      <c r="D442" t="s">
        <v>275</v>
      </c>
      <c r="E442">
        <v>13761.16983117</v>
      </c>
      <c r="F442">
        <v>1732.95</v>
      </c>
      <c r="G442">
        <v>66.325443299053902</v>
      </c>
      <c r="H442">
        <v>8.99530329483248</v>
      </c>
      <c r="I442">
        <v>27.279514527841499</v>
      </c>
      <c r="J442">
        <v>2.8418115808645799</v>
      </c>
      <c r="K442">
        <v>1790.8198603462999</v>
      </c>
      <c r="L442">
        <v>1586.0389468721801</v>
      </c>
      <c r="M442">
        <v>44.616435035862601</v>
      </c>
      <c r="N442">
        <v>1.1930695428081</v>
      </c>
      <c r="O442">
        <v>54.880406243688498</v>
      </c>
      <c r="P442">
        <v>115.742296918767</v>
      </c>
      <c r="Q442">
        <v>0.143737839058281</v>
      </c>
    </row>
    <row r="443" spans="1:17" x14ac:dyDescent="0.3">
      <c r="A443" t="s">
        <v>1002</v>
      </c>
      <c r="B443" t="s">
        <v>1003</v>
      </c>
      <c r="C443" t="s">
        <v>3124</v>
      </c>
      <c r="D443" t="s">
        <v>51</v>
      </c>
      <c r="E443">
        <v>13710.79826412</v>
      </c>
      <c r="F443">
        <v>565.70000000000005</v>
      </c>
      <c r="G443">
        <v>43.355542838376799</v>
      </c>
      <c r="H443">
        <v>8.3241481622285303</v>
      </c>
      <c r="I443">
        <v>27.234568792053398</v>
      </c>
      <c r="J443">
        <v>-5.1449607359124698</v>
      </c>
      <c r="K443">
        <v>589.65192245657897</v>
      </c>
      <c r="L443">
        <v>513.35411447048898</v>
      </c>
      <c r="M443">
        <v>40.723745452032901</v>
      </c>
      <c r="N443">
        <v>0.59262817880674101</v>
      </c>
      <c r="O443">
        <v>27.452713452359799</v>
      </c>
      <c r="P443">
        <v>77.363223075717201</v>
      </c>
      <c r="Q443">
        <v>6.5831437724103006E-2</v>
      </c>
    </row>
    <row r="444" spans="1:17" x14ac:dyDescent="0.3">
      <c r="A444" t="s">
        <v>1004</v>
      </c>
      <c r="B444" t="s">
        <v>1005</v>
      </c>
      <c r="C444" t="s">
        <v>3134</v>
      </c>
      <c r="D444" t="s">
        <v>1006</v>
      </c>
      <c r="E444">
        <v>13680.661919245</v>
      </c>
      <c r="F444">
        <v>770.45</v>
      </c>
      <c r="G444">
        <v>38.232282585422098</v>
      </c>
      <c r="H444">
        <v>-2.9947359057330298</v>
      </c>
      <c r="I444">
        <v>15.4756221887775</v>
      </c>
      <c r="J444">
        <v>-5.3864268730757097</v>
      </c>
      <c r="K444">
        <v>807.42320756537003</v>
      </c>
      <c r="L444">
        <v>714.79165366357404</v>
      </c>
      <c r="M444">
        <v>29.504237016681</v>
      </c>
      <c r="N444">
        <v>0.49075681546036098</v>
      </c>
      <c r="O444">
        <v>13.634888701408199</v>
      </c>
      <c r="P444">
        <v>70.1899712834106</v>
      </c>
      <c r="Q444">
        <v>5.4913753223794999E-2</v>
      </c>
    </row>
    <row r="445" spans="1:17" x14ac:dyDescent="0.3">
      <c r="A445" t="s">
        <v>1007</v>
      </c>
      <c r="B445" t="s">
        <v>1008</v>
      </c>
      <c r="C445" t="s">
        <v>3125</v>
      </c>
      <c r="D445" t="s">
        <v>117</v>
      </c>
      <c r="E445">
        <v>13590.85125827</v>
      </c>
      <c r="F445">
        <v>936.65</v>
      </c>
      <c r="G445">
        <v>93.323043288150501</v>
      </c>
      <c r="H445">
        <v>-18.9683024800898</v>
      </c>
      <c r="I445">
        <v>81.094214646493199</v>
      </c>
      <c r="J445">
        <v>-7.9842448212433803</v>
      </c>
      <c r="K445">
        <v>1005.96188317326</v>
      </c>
      <c r="L445">
        <v>756.70769417998804</v>
      </c>
      <c r="M445">
        <v>24.291078104445202</v>
      </c>
      <c r="N445">
        <v>0.31897241648170999</v>
      </c>
      <c r="O445">
        <v>43.895798857630901</v>
      </c>
      <c r="P445">
        <v>150.37423148890599</v>
      </c>
      <c r="Q445">
        <v>0.19496511039209399</v>
      </c>
    </row>
    <row r="446" spans="1:17" x14ac:dyDescent="0.3">
      <c r="A446" t="s">
        <v>1009</v>
      </c>
      <c r="B446" t="s">
        <v>1010</v>
      </c>
      <c r="C446" t="s">
        <v>3131</v>
      </c>
      <c r="D446" t="s">
        <v>48</v>
      </c>
      <c r="E446">
        <v>13547.0245856</v>
      </c>
      <c r="F446">
        <v>737</v>
      </c>
      <c r="G446">
        <v>10.1584304392413</v>
      </c>
      <c r="H446">
        <v>2.1167766895744902</v>
      </c>
      <c r="I446">
        <v>31.352077510030899</v>
      </c>
      <c r="J446">
        <v>-7.8237370234199002</v>
      </c>
      <c r="K446">
        <v>749.58731027110002</v>
      </c>
      <c r="L446">
        <v>647.98736332217902</v>
      </c>
      <c r="M446">
        <v>34.053978807842199</v>
      </c>
      <c r="N446">
        <v>0.61098192618008995</v>
      </c>
      <c r="O446">
        <v>12.170963364993201</v>
      </c>
      <c r="P446">
        <v>64.508928571428498</v>
      </c>
      <c r="Q446">
        <v>9.2132543197020994E-2</v>
      </c>
    </row>
    <row r="447" spans="1:17" x14ac:dyDescent="0.3">
      <c r="A447" t="s">
        <v>1011</v>
      </c>
      <c r="B447" t="s">
        <v>1012</v>
      </c>
      <c r="C447" t="s">
        <v>3120</v>
      </c>
      <c r="D447" t="s">
        <v>545</v>
      </c>
      <c r="E447">
        <v>13540.1631920789</v>
      </c>
      <c r="F447">
        <v>141.66999999999999</v>
      </c>
      <c r="G447">
        <v>48.497084285218499</v>
      </c>
      <c r="H447">
        <v>14.339659517624501</v>
      </c>
      <c r="I447">
        <v>65.012727393904797</v>
      </c>
      <c r="J447">
        <v>-10.7478144920441</v>
      </c>
      <c r="K447">
        <v>131.28753744506901</v>
      </c>
      <c r="L447">
        <v>104.46586853414</v>
      </c>
      <c r="M447">
        <v>41.797610049297703</v>
      </c>
      <c r="N447">
        <v>1.33855443907352</v>
      </c>
      <c r="O447">
        <v>19.1148443566033</v>
      </c>
      <c r="P447">
        <v>105.31884057971</v>
      </c>
      <c r="Q447">
        <v>4.7872436265444997E-2</v>
      </c>
    </row>
    <row r="448" spans="1:17" x14ac:dyDescent="0.3">
      <c r="A448" t="s">
        <v>1013</v>
      </c>
      <c r="B448" t="s">
        <v>1014</v>
      </c>
      <c r="C448" t="s">
        <v>3126</v>
      </c>
      <c r="D448" t="s">
        <v>231</v>
      </c>
      <c r="E448">
        <v>13499.818814389901</v>
      </c>
      <c r="F448">
        <v>1644.7</v>
      </c>
      <c r="G448">
        <v>23.1741714035971</v>
      </c>
      <c r="H448">
        <v>2.1839152303648999</v>
      </c>
      <c r="I448">
        <v>-16.217097064973199</v>
      </c>
      <c r="J448">
        <v>-3.8992968946479598</v>
      </c>
      <c r="K448">
        <v>1665.7860733319801</v>
      </c>
      <c r="L448">
        <v>1619.4625264328099</v>
      </c>
      <c r="M448">
        <v>43.221515771097401</v>
      </c>
      <c r="N448">
        <v>1.2154315417972399</v>
      </c>
      <c r="O448">
        <v>35.097586185930503</v>
      </c>
      <c r="P448">
        <v>61.561886051080499</v>
      </c>
      <c r="Q448">
        <v>0.105730846957964</v>
      </c>
    </row>
    <row r="449" spans="1:17" x14ac:dyDescent="0.3">
      <c r="A449" t="s">
        <v>1015</v>
      </c>
      <c r="B449" t="s">
        <v>1016</v>
      </c>
      <c r="C449" t="s">
        <v>3131</v>
      </c>
      <c r="D449" t="s">
        <v>163</v>
      </c>
      <c r="E449">
        <v>13444.92180595</v>
      </c>
      <c r="F449">
        <v>599.15</v>
      </c>
      <c r="G449">
        <v>27.413369465239899</v>
      </c>
      <c r="H449">
        <v>-1.8916148888188999</v>
      </c>
      <c r="I449">
        <v>-2.8646696054635301</v>
      </c>
      <c r="J449">
        <v>-15.1714784324194</v>
      </c>
      <c r="K449">
        <v>645.34853553578705</v>
      </c>
      <c r="L449">
        <v>572.58066925766695</v>
      </c>
      <c r="M449">
        <v>32.559330374508797</v>
      </c>
      <c r="N449">
        <v>1.92432304629702</v>
      </c>
      <c r="O449">
        <v>23.358090628390201</v>
      </c>
      <c r="P449">
        <v>68.005608131791007</v>
      </c>
      <c r="Q449">
        <v>0.19962449042879701</v>
      </c>
    </row>
    <row r="450" spans="1:17" hidden="1" x14ac:dyDescent="0.3">
      <c r="A450" t="s">
        <v>1017</v>
      </c>
      <c r="B450" t="s">
        <v>1018</v>
      </c>
      <c r="C450" t="s">
        <v>3135</v>
      </c>
      <c r="D450" t="s">
        <v>80</v>
      </c>
      <c r="E450">
        <v>13369.824560479999</v>
      </c>
      <c r="F450">
        <v>11698.6</v>
      </c>
      <c r="G450">
        <v>15.1878231241088</v>
      </c>
      <c r="H450">
        <v>1.47565655894515</v>
      </c>
      <c r="I450">
        <v>38.6709832417353</v>
      </c>
      <c r="J450">
        <v>2.32258629830122</v>
      </c>
      <c r="K450">
        <v>10872.190152761001</v>
      </c>
      <c r="L450">
        <v>9043.9110250491503</v>
      </c>
      <c r="M450">
        <v>52.902641570488399</v>
      </c>
      <c r="N450">
        <v>1.60137316910018</v>
      </c>
      <c r="O450">
        <v>9.3122253944916302</v>
      </c>
      <c r="P450">
        <v>73.773413942157703</v>
      </c>
      <c r="Q450">
        <v>0.14588602330873601</v>
      </c>
    </row>
    <row r="451" spans="1:17" x14ac:dyDescent="0.3">
      <c r="A451" t="s">
        <v>1019</v>
      </c>
      <c r="B451" t="s">
        <v>1020</v>
      </c>
      <c r="C451" t="s">
        <v>3126</v>
      </c>
      <c r="D451" t="s">
        <v>275</v>
      </c>
      <c r="E451">
        <v>13349.1071351399</v>
      </c>
      <c r="F451">
        <v>5595.8</v>
      </c>
      <c r="G451">
        <v>-2.7577087876182702</v>
      </c>
      <c r="H451">
        <v>-8.4882385029797707</v>
      </c>
      <c r="I451">
        <v>20.8040623204312</v>
      </c>
      <c r="J451">
        <v>-8.8914157941658907</v>
      </c>
      <c r="K451">
        <v>5991.0533924791598</v>
      </c>
      <c r="L451">
        <v>5242.9533128688799</v>
      </c>
      <c r="M451">
        <v>24.220738201098701</v>
      </c>
      <c r="N451">
        <v>0.491014585349273</v>
      </c>
      <c r="O451">
        <v>27.260624039458101</v>
      </c>
      <c r="P451">
        <v>47.956795917557898</v>
      </c>
      <c r="Q451">
        <v>9.3372196980962996E-2</v>
      </c>
    </row>
    <row r="452" spans="1:17" x14ac:dyDescent="0.3">
      <c r="A452" t="s">
        <v>1021</v>
      </c>
      <c r="B452" t="s">
        <v>1022</v>
      </c>
      <c r="C452" t="s">
        <v>3130</v>
      </c>
      <c r="D452" t="s">
        <v>719</v>
      </c>
      <c r="E452">
        <v>13344.109326685</v>
      </c>
      <c r="F452">
        <v>2840.65</v>
      </c>
      <c r="G452">
        <v>19.9347543833793</v>
      </c>
      <c r="H452">
        <v>10.8467914156207</v>
      </c>
      <c r="I452">
        <v>11.5122835771898</v>
      </c>
      <c r="J452">
        <v>-4.7446804774761899</v>
      </c>
      <c r="K452">
        <v>2848.5351555422599</v>
      </c>
      <c r="L452">
        <v>2535.4862151710699</v>
      </c>
      <c r="M452">
        <v>26.962343816143399</v>
      </c>
      <c r="N452">
        <v>0.49194274562700402</v>
      </c>
      <c r="O452">
        <v>13.248728284019499</v>
      </c>
      <c r="P452">
        <v>52.272849102117398</v>
      </c>
      <c r="Q452">
        <v>7.5048868781798006E-2</v>
      </c>
    </row>
    <row r="453" spans="1:17" x14ac:dyDescent="0.3">
      <c r="A453" t="s">
        <v>1023</v>
      </c>
      <c r="B453" t="s">
        <v>1024</v>
      </c>
      <c r="C453" t="s">
        <v>3120</v>
      </c>
      <c r="D453" t="s">
        <v>581</v>
      </c>
      <c r="E453">
        <v>13334.1691063</v>
      </c>
      <c r="F453">
        <v>1684.85</v>
      </c>
      <c r="G453">
        <v>-19.563523427469001</v>
      </c>
      <c r="H453">
        <v>-5.2458551568522802</v>
      </c>
      <c r="I453">
        <v>-4.4149925949142697</v>
      </c>
      <c r="J453">
        <v>-3.1865439858290698</v>
      </c>
      <c r="K453">
        <v>1757.6628276766501</v>
      </c>
      <c r="L453">
        <v>1684.02035892445</v>
      </c>
      <c r="M453">
        <v>30.5146421723279</v>
      </c>
      <c r="N453">
        <v>0.46116326931317098</v>
      </c>
      <c r="O453">
        <v>17.455559842122401</v>
      </c>
      <c r="P453">
        <v>28.909716908951701</v>
      </c>
      <c r="Q453">
        <v>-9.7908838233948997E-2</v>
      </c>
    </row>
    <row r="454" spans="1:17" x14ac:dyDescent="0.3">
      <c r="A454" t="s">
        <v>1025</v>
      </c>
      <c r="B454" t="s">
        <v>1026</v>
      </c>
      <c r="C454" t="s">
        <v>3124</v>
      </c>
      <c r="D454" t="s">
        <v>51</v>
      </c>
      <c r="E454">
        <v>13186.53568064</v>
      </c>
      <c r="F454">
        <v>1076.2</v>
      </c>
      <c r="G454">
        <v>47.118381296213997</v>
      </c>
      <c r="H454">
        <v>-6.96122680570193</v>
      </c>
      <c r="I454">
        <v>21.008019479957301</v>
      </c>
      <c r="J454">
        <v>-10.786448398780101</v>
      </c>
      <c r="K454">
        <v>1098.8073022906699</v>
      </c>
      <c r="L454">
        <v>919.66895550334903</v>
      </c>
      <c r="M454">
        <v>36.664784439402901</v>
      </c>
      <c r="N454">
        <v>0.38251542218809598</v>
      </c>
      <c r="O454">
        <v>24.0568667533915</v>
      </c>
      <c r="P454">
        <v>76.079842931937094</v>
      </c>
      <c r="Q454">
        <v>5.0987608289799001E-2</v>
      </c>
    </row>
    <row r="455" spans="1:17" x14ac:dyDescent="0.3">
      <c r="A455" t="s">
        <v>1027</v>
      </c>
      <c r="B455" t="s">
        <v>1028</v>
      </c>
      <c r="C455" t="s">
        <v>3127</v>
      </c>
      <c r="D455" t="s">
        <v>117</v>
      </c>
      <c r="E455">
        <v>13170.1426899</v>
      </c>
      <c r="F455">
        <v>44.94</v>
      </c>
      <c r="G455">
        <v>-17.5184358077186</v>
      </c>
      <c r="H455">
        <v>-5.6208499491698998</v>
      </c>
      <c r="I455">
        <v>-40.369551946129903</v>
      </c>
      <c r="J455">
        <v>-8.6571118033988697</v>
      </c>
      <c r="K455">
        <v>52.145547615038097</v>
      </c>
      <c r="L455">
        <v>54.465046703647403</v>
      </c>
      <c r="M455">
        <v>10.5723618853854</v>
      </c>
      <c r="N455">
        <v>0.72461139191072599</v>
      </c>
      <c r="O455">
        <v>63.996439697374299</v>
      </c>
      <c r="P455">
        <v>14.789272030651301</v>
      </c>
    </row>
    <row r="456" spans="1:17" x14ac:dyDescent="0.3">
      <c r="A456" t="s">
        <v>1029</v>
      </c>
      <c r="B456" t="s">
        <v>1030</v>
      </c>
      <c r="C456" t="s">
        <v>3130</v>
      </c>
      <c r="D456" t="s">
        <v>1031</v>
      </c>
      <c r="E456">
        <v>13120.520275473</v>
      </c>
      <c r="F456">
        <v>167.83</v>
      </c>
      <c r="G456">
        <v>-9.0770475566014692</v>
      </c>
      <c r="H456">
        <v>-5.02401024699095</v>
      </c>
      <c r="I456">
        <v>-32.2921752287114</v>
      </c>
      <c r="J456">
        <v>-4.3285613067154696</v>
      </c>
      <c r="K456">
        <v>188.547370355379</v>
      </c>
      <c r="L456">
        <v>194.51185486145101</v>
      </c>
      <c r="M456">
        <v>13.563884096535</v>
      </c>
      <c r="N456">
        <v>0.72443521444064296</v>
      </c>
      <c r="O456">
        <v>41.542036584639199</v>
      </c>
      <c r="P456">
        <v>23.223201174743</v>
      </c>
      <c r="Q456">
        <v>-1.5870801987510001E-3</v>
      </c>
    </row>
    <row r="457" spans="1:17" x14ac:dyDescent="0.3">
      <c r="A457" t="s">
        <v>1032</v>
      </c>
      <c r="B457" t="s">
        <v>1033</v>
      </c>
      <c r="C457" t="s">
        <v>3131</v>
      </c>
      <c r="D457" t="s">
        <v>163</v>
      </c>
      <c r="E457">
        <v>13029.889433599999</v>
      </c>
      <c r="F457">
        <v>12879.05</v>
      </c>
      <c r="G457">
        <v>170.12968260873501</v>
      </c>
      <c r="H457">
        <v>-1.8541534997465801</v>
      </c>
      <c r="I457">
        <v>17.009703186621199</v>
      </c>
      <c r="J457">
        <v>-8.35649708350617</v>
      </c>
      <c r="K457">
        <v>13272.5066412628</v>
      </c>
      <c r="L457">
        <v>10990.9238160405</v>
      </c>
      <c r="M457">
        <v>40.468075243061399</v>
      </c>
      <c r="N457">
        <v>0.91486643239877796</v>
      </c>
      <c r="O457">
        <v>14.9153081943155</v>
      </c>
      <c r="P457">
        <v>201.917599484264</v>
      </c>
      <c r="Q457">
        <v>0.225295869715503</v>
      </c>
    </row>
    <row r="458" spans="1:17" x14ac:dyDescent="0.3">
      <c r="A458" t="s">
        <v>1034</v>
      </c>
      <c r="B458" t="s">
        <v>1035</v>
      </c>
      <c r="C458" t="s">
        <v>3122</v>
      </c>
      <c r="D458" t="s">
        <v>197</v>
      </c>
      <c r="E458">
        <v>12981.591399789901</v>
      </c>
      <c r="F458">
        <v>399.65</v>
      </c>
      <c r="G458">
        <v>-8.1733175396521105</v>
      </c>
      <c r="H458">
        <v>-9.9602221529298802</v>
      </c>
      <c r="I458">
        <v>-17.936284001623701</v>
      </c>
      <c r="J458">
        <v>-3.4822437553660399</v>
      </c>
      <c r="K458">
        <v>453.415226150031</v>
      </c>
      <c r="L458">
        <v>440.67816230974199</v>
      </c>
      <c r="M458">
        <v>26.8537365843288</v>
      </c>
      <c r="N458">
        <v>0.44648901371435801</v>
      </c>
      <c r="O458">
        <v>36.869761040910703</v>
      </c>
      <c r="P458">
        <v>55.930550136558701</v>
      </c>
    </row>
    <row r="459" spans="1:17" hidden="1" x14ac:dyDescent="0.3">
      <c r="A459" t="s">
        <v>1036</v>
      </c>
      <c r="B459" t="s">
        <v>1037</v>
      </c>
      <c r="C459" t="s">
        <v>3135</v>
      </c>
      <c r="D459" t="s">
        <v>163</v>
      </c>
      <c r="E459">
        <v>12952.1557371</v>
      </c>
      <c r="F459">
        <v>863</v>
      </c>
      <c r="G459">
        <v>454.22053299275098</v>
      </c>
      <c r="H459">
        <v>35.845427738222597</v>
      </c>
      <c r="I459">
        <v>8.5725844941823208</v>
      </c>
      <c r="J459">
        <v>-1.5597452941569601</v>
      </c>
      <c r="K459">
        <v>729.34728622257103</v>
      </c>
      <c r="L459">
        <v>586.03422769282599</v>
      </c>
      <c r="M459">
        <v>72.018141086070401</v>
      </c>
      <c r="N459">
        <v>2.5505572892563801</v>
      </c>
      <c r="O459">
        <v>4.14831981460022</v>
      </c>
      <c r="P459">
        <v>507.74647887323903</v>
      </c>
      <c r="Q459">
        <v>0.27485051694826501</v>
      </c>
    </row>
    <row r="460" spans="1:17" hidden="1" x14ac:dyDescent="0.3">
      <c r="A460" t="s">
        <v>1038</v>
      </c>
      <c r="B460" t="s">
        <v>1039</v>
      </c>
      <c r="C460" t="s">
        <v>3135</v>
      </c>
      <c r="D460" t="s">
        <v>1040</v>
      </c>
      <c r="E460">
        <v>12906.893384999599</v>
      </c>
      <c r="F460">
        <v>100</v>
      </c>
      <c r="G460">
        <v>-26.728642369079498</v>
      </c>
      <c r="I460">
        <v>-9.2431151645207397</v>
      </c>
      <c r="M460">
        <v>50</v>
      </c>
      <c r="N460">
        <v>1</v>
      </c>
      <c r="O460">
        <v>0</v>
      </c>
      <c r="P460">
        <v>0</v>
      </c>
    </row>
    <row r="461" spans="1:17" x14ac:dyDescent="0.3">
      <c r="A461" t="s">
        <v>1041</v>
      </c>
      <c r="B461" t="s">
        <v>1042</v>
      </c>
      <c r="C461" t="s">
        <v>3132</v>
      </c>
      <c r="D461" t="s">
        <v>518</v>
      </c>
      <c r="E461">
        <v>12827.9825666</v>
      </c>
      <c r="F461">
        <v>825.35</v>
      </c>
      <c r="G461">
        <v>-37.167576773072803</v>
      </c>
      <c r="H461">
        <v>1.6217266781072099</v>
      </c>
      <c r="I461">
        <v>-8.0414721015570905</v>
      </c>
      <c r="J461">
        <v>-1.2244771052839201</v>
      </c>
      <c r="K461">
        <v>859.61056711804304</v>
      </c>
      <c r="L461">
        <v>837.99705933610596</v>
      </c>
      <c r="M461">
        <v>26.443792603600102</v>
      </c>
      <c r="N461">
        <v>0.45895729178438999</v>
      </c>
      <c r="O461">
        <v>15.950808747803899</v>
      </c>
      <c r="P461">
        <v>16.418647295295798</v>
      </c>
      <c r="Q461">
        <v>2.3876339687930001E-2</v>
      </c>
    </row>
    <row r="462" spans="1:17" x14ac:dyDescent="0.3">
      <c r="A462" t="s">
        <v>1043</v>
      </c>
      <c r="B462" t="s">
        <v>1044</v>
      </c>
      <c r="C462" t="s">
        <v>3121</v>
      </c>
      <c r="D462" t="s">
        <v>1045</v>
      </c>
      <c r="E462">
        <v>12733.231297725</v>
      </c>
      <c r="F462">
        <v>396.75</v>
      </c>
      <c r="G462">
        <v>57.250026770730301</v>
      </c>
      <c r="H462">
        <v>-12.441467890918499</v>
      </c>
      <c r="I462">
        <v>-6.6176625002682901</v>
      </c>
      <c r="J462">
        <v>-3.1047308613186</v>
      </c>
      <c r="K462">
        <v>446.51751234762497</v>
      </c>
      <c r="L462">
        <v>411.96576404320501</v>
      </c>
      <c r="M462">
        <v>35.642349639210401</v>
      </c>
      <c r="N462">
        <v>1.1911636538216299</v>
      </c>
      <c r="O462">
        <v>55.715185885318199</v>
      </c>
      <c r="P462">
        <v>95.925925925925895</v>
      </c>
      <c r="Q462">
        <v>0.110205919788726</v>
      </c>
    </row>
    <row r="463" spans="1:17" x14ac:dyDescent="0.3">
      <c r="A463" t="s">
        <v>1046</v>
      </c>
      <c r="B463" t="s">
        <v>1047</v>
      </c>
      <c r="C463" t="s">
        <v>3129</v>
      </c>
      <c r="D463" t="s">
        <v>111</v>
      </c>
      <c r="E463">
        <v>12697.990572000001</v>
      </c>
      <c r="F463">
        <v>918.8</v>
      </c>
      <c r="G463">
        <v>58.066208797453001</v>
      </c>
      <c r="H463">
        <v>26.319651693422699</v>
      </c>
      <c r="I463">
        <v>17.391851412558701</v>
      </c>
      <c r="J463">
        <v>-0.86542183511301296</v>
      </c>
      <c r="K463">
        <v>792.57203526566695</v>
      </c>
      <c r="L463">
        <v>685.09875434432104</v>
      </c>
      <c r="M463">
        <v>61.957748873420996</v>
      </c>
      <c r="N463">
        <v>1.3321242299598699</v>
      </c>
      <c r="O463">
        <v>6.1166739225076299</v>
      </c>
      <c r="P463">
        <v>110.227662738817</v>
      </c>
    </row>
    <row r="464" spans="1:17" x14ac:dyDescent="0.3">
      <c r="A464" t="s">
        <v>1048</v>
      </c>
      <c r="B464" t="s">
        <v>1049</v>
      </c>
      <c r="C464" t="s">
        <v>3125</v>
      </c>
      <c r="D464" t="s">
        <v>108</v>
      </c>
      <c r="E464">
        <v>12644.6315358149</v>
      </c>
      <c r="F464">
        <v>18.45</v>
      </c>
      <c r="G464">
        <v>81.745933902106799</v>
      </c>
      <c r="H464">
        <v>11.9449647648261</v>
      </c>
      <c r="I464">
        <v>-8.1472247535618401</v>
      </c>
      <c r="J464">
        <v>-12.380259244759101</v>
      </c>
      <c r="K464">
        <v>19.012703530239701</v>
      </c>
      <c r="L464">
        <v>17.4276990052428</v>
      </c>
      <c r="M464">
        <v>34.912348655424303</v>
      </c>
      <c r="N464">
        <v>2.2830080093466201</v>
      </c>
      <c r="O464">
        <v>30.081300813008099</v>
      </c>
      <c r="P464">
        <v>120.95808383233501</v>
      </c>
      <c r="Q464">
        <v>0.13040917566986099</v>
      </c>
    </row>
    <row r="465" spans="1:17" x14ac:dyDescent="0.3">
      <c r="A465" t="s">
        <v>1050</v>
      </c>
      <c r="B465" t="s">
        <v>1051</v>
      </c>
      <c r="C465" t="s">
        <v>3131</v>
      </c>
      <c r="D465" t="s">
        <v>100</v>
      </c>
      <c r="E465">
        <v>12524.17370499</v>
      </c>
      <c r="F465">
        <v>2237.1</v>
      </c>
      <c r="G465">
        <v>-11.9496474741307</v>
      </c>
      <c r="H465">
        <v>-5.5659648525845897</v>
      </c>
      <c r="I465">
        <v>-31.795953093585499</v>
      </c>
      <c r="J465">
        <v>-7.2794864792206599</v>
      </c>
      <c r="K465">
        <v>2584.1894782619502</v>
      </c>
      <c r="L465">
        <v>2592.4079305916498</v>
      </c>
      <c r="M465">
        <v>27.960038195227501</v>
      </c>
      <c r="N465">
        <v>0.72998277436388304</v>
      </c>
      <c r="O465">
        <v>63.381163112958703</v>
      </c>
      <c r="P465">
        <v>28.939481268011502</v>
      </c>
      <c r="Q465">
        <v>0.113522080726948</v>
      </c>
    </row>
    <row r="466" spans="1:17" x14ac:dyDescent="0.3">
      <c r="A466" t="s">
        <v>1052</v>
      </c>
      <c r="B466" t="s">
        <v>1053</v>
      </c>
      <c r="C466" t="s">
        <v>3131</v>
      </c>
      <c r="D466" t="s">
        <v>117</v>
      </c>
      <c r="E466">
        <v>12439.5890093</v>
      </c>
      <c r="F466">
        <v>185.95</v>
      </c>
      <c r="G466">
        <v>29.3375649910279</v>
      </c>
      <c r="H466">
        <v>2.7938619194183101</v>
      </c>
      <c r="I466">
        <v>-1.8258660165801399</v>
      </c>
      <c r="J466">
        <v>0.66064598457092005</v>
      </c>
      <c r="K466">
        <v>196.05703717029701</v>
      </c>
      <c r="L466">
        <v>180.92129786943701</v>
      </c>
      <c r="M466">
        <v>38.156088572080002</v>
      </c>
      <c r="N466">
        <v>0.71734238566398001</v>
      </c>
      <c r="O466">
        <v>31.642914762032799</v>
      </c>
      <c r="P466">
        <v>62.302522475342499</v>
      </c>
      <c r="Q466">
        <v>0.102800239560774</v>
      </c>
    </row>
    <row r="467" spans="1:17" x14ac:dyDescent="0.3">
      <c r="A467" t="s">
        <v>1054</v>
      </c>
      <c r="B467" t="s">
        <v>1055</v>
      </c>
      <c r="C467" t="s">
        <v>611</v>
      </c>
      <c r="D467" t="s">
        <v>611</v>
      </c>
      <c r="E467">
        <v>12424.395281999999</v>
      </c>
      <c r="F467">
        <v>429.65</v>
      </c>
      <c r="G467">
        <v>-5.3071360811044501</v>
      </c>
      <c r="H467">
        <v>-2.2660271145242401</v>
      </c>
      <c r="I467">
        <v>-15.7698202662285</v>
      </c>
      <c r="J467">
        <v>-2.3245175341148698</v>
      </c>
      <c r="K467">
        <v>477.43298035133603</v>
      </c>
      <c r="L467">
        <v>460.70264425206398</v>
      </c>
      <c r="M467">
        <v>29.388324522784199</v>
      </c>
      <c r="N467">
        <v>0.353133793086501</v>
      </c>
      <c r="O467">
        <v>37.786570464331398</v>
      </c>
      <c r="P467">
        <v>26.927621861152101</v>
      </c>
      <c r="Q467">
        <v>-1.2928570838E-5</v>
      </c>
    </row>
    <row r="468" spans="1:17" x14ac:dyDescent="0.3">
      <c r="A468" t="s">
        <v>1056</v>
      </c>
      <c r="B468" t="s">
        <v>1057</v>
      </c>
      <c r="C468" t="s">
        <v>3131</v>
      </c>
      <c r="D468" t="s">
        <v>275</v>
      </c>
      <c r="E468">
        <v>12413.8594199</v>
      </c>
      <c r="F468">
        <v>1865.75</v>
      </c>
      <c r="G468">
        <v>83.828856784514798</v>
      </c>
      <c r="H468">
        <v>1.9684510110650399</v>
      </c>
      <c r="I468">
        <v>15.786202979221899</v>
      </c>
      <c r="J468">
        <v>-6.3534140802417003</v>
      </c>
      <c r="K468">
        <v>1822.71801636487</v>
      </c>
      <c r="L468">
        <v>1558.69537368856</v>
      </c>
      <c r="M468">
        <v>49.991046267422</v>
      </c>
      <c r="N468">
        <v>0.96162712360879898</v>
      </c>
      <c r="O468">
        <v>9.0687391129572692</v>
      </c>
      <c r="P468">
        <v>121.664488535107</v>
      </c>
      <c r="Q468">
        <v>0.13309874788262799</v>
      </c>
    </row>
    <row r="469" spans="1:17" x14ac:dyDescent="0.3">
      <c r="A469" t="s">
        <v>1058</v>
      </c>
      <c r="B469" t="s">
        <v>1059</v>
      </c>
      <c r="C469" t="s">
        <v>3120</v>
      </c>
      <c r="D469" t="s">
        <v>54</v>
      </c>
      <c r="E469">
        <v>12412.965300784999</v>
      </c>
      <c r="F469">
        <v>146.65</v>
      </c>
      <c r="G469">
        <v>-17.978178891141098</v>
      </c>
      <c r="H469">
        <v>-26.293878589550999</v>
      </c>
      <c r="I469">
        <v>-32.160329356373502</v>
      </c>
      <c r="J469">
        <v>-21.624828581900498</v>
      </c>
      <c r="K469">
        <v>190.75327426324699</v>
      </c>
      <c r="L469">
        <v>186.573595542622</v>
      </c>
      <c r="M469">
        <v>21.117277632072799</v>
      </c>
      <c r="N469">
        <v>1.85595645035212</v>
      </c>
      <c r="O469">
        <v>57.108762359358998</v>
      </c>
      <c r="P469">
        <v>16.992421220582301</v>
      </c>
      <c r="Q469">
        <v>-6.1814704645621998E-2</v>
      </c>
    </row>
    <row r="470" spans="1:17" x14ac:dyDescent="0.3">
      <c r="A470" t="s">
        <v>1060</v>
      </c>
      <c r="B470" t="s">
        <v>1061</v>
      </c>
      <c r="C470" t="s">
        <v>3122</v>
      </c>
      <c r="D470" t="s">
        <v>1006</v>
      </c>
      <c r="E470">
        <v>12383.3686581</v>
      </c>
      <c r="F470">
        <v>613.79999999999995</v>
      </c>
      <c r="G470">
        <v>25.6735922677919</v>
      </c>
      <c r="H470">
        <v>7.0900470139931899</v>
      </c>
      <c r="I470">
        <v>52.688028484074401</v>
      </c>
      <c r="J470">
        <v>-6.9047930724600004</v>
      </c>
      <c r="K470">
        <v>593.757169140835</v>
      </c>
      <c r="L470">
        <v>486.94037744665201</v>
      </c>
      <c r="M470">
        <v>37.743561782159297</v>
      </c>
      <c r="N470">
        <v>0.42785131431478002</v>
      </c>
      <c r="O470">
        <v>12.7077223851417</v>
      </c>
      <c r="P470">
        <v>78.689956331877696</v>
      </c>
      <c r="Q470">
        <v>6.8332911061255996E-2</v>
      </c>
    </row>
    <row r="471" spans="1:17" x14ac:dyDescent="0.3">
      <c r="A471" t="s">
        <v>1062</v>
      </c>
      <c r="B471" t="s">
        <v>1063</v>
      </c>
      <c r="C471" t="s">
        <v>3120</v>
      </c>
      <c r="D471" t="s">
        <v>24</v>
      </c>
      <c r="E471">
        <v>12380.330875359999</v>
      </c>
      <c r="F471">
        <v>167.15</v>
      </c>
      <c r="G471">
        <v>1.4538729683437399</v>
      </c>
      <c r="H471">
        <v>5.9748213784309803</v>
      </c>
      <c r="I471">
        <v>-1.9925537272413001</v>
      </c>
      <c r="J471">
        <v>10.4425783884732</v>
      </c>
      <c r="K471">
        <v>161.77673704454901</v>
      </c>
      <c r="L471">
        <v>155.74982226463999</v>
      </c>
      <c r="M471">
        <v>67.584435161780405</v>
      </c>
      <c r="N471">
        <v>2.58760666520701</v>
      </c>
      <c r="O471">
        <v>5.7852228537241803</v>
      </c>
      <c r="P471">
        <v>33.293460925039803</v>
      </c>
      <c r="Q471">
        <v>-2.6674915543064E-2</v>
      </c>
    </row>
    <row r="472" spans="1:17" x14ac:dyDescent="0.3">
      <c r="A472" t="s">
        <v>1064</v>
      </c>
      <c r="B472" t="s">
        <v>1065</v>
      </c>
      <c r="C472" t="s">
        <v>3124</v>
      </c>
      <c r="D472" t="s">
        <v>51</v>
      </c>
      <c r="E472">
        <v>12242.21859819</v>
      </c>
      <c r="F472">
        <v>270.14999999999998</v>
      </c>
      <c r="G472">
        <v>140.34995377525999</v>
      </c>
      <c r="H472">
        <v>-12.0738974848946</v>
      </c>
      <c r="I472">
        <v>49.855824764807799</v>
      </c>
      <c r="J472">
        <v>-7.34413269698919</v>
      </c>
      <c r="K472">
        <v>266.26224517499799</v>
      </c>
      <c r="L472">
        <v>202.04005567621701</v>
      </c>
      <c r="M472">
        <v>35.887739911282999</v>
      </c>
      <c r="N472">
        <v>0.48935320057257298</v>
      </c>
      <c r="O472">
        <v>21.710161021654599</v>
      </c>
      <c r="P472">
        <v>177.219086711133</v>
      </c>
      <c r="Q472">
        <v>0.16747716383656699</v>
      </c>
    </row>
    <row r="473" spans="1:17" x14ac:dyDescent="0.3">
      <c r="A473" t="s">
        <v>1066</v>
      </c>
      <c r="B473" t="s">
        <v>1067</v>
      </c>
      <c r="C473" t="s">
        <v>3128</v>
      </c>
      <c r="D473" t="s">
        <v>77</v>
      </c>
      <c r="E473">
        <v>12157.595448120001</v>
      </c>
      <c r="F473">
        <v>340.4</v>
      </c>
      <c r="G473">
        <v>-29.8176103406098</v>
      </c>
      <c r="H473">
        <v>-1.58644722471708</v>
      </c>
      <c r="I473">
        <v>-10.790475974354401</v>
      </c>
      <c r="J473">
        <v>-1.67353288790523</v>
      </c>
      <c r="K473">
        <v>350.52707903082802</v>
      </c>
      <c r="L473">
        <v>345.53584092498699</v>
      </c>
      <c r="M473">
        <v>35.475690071432197</v>
      </c>
      <c r="N473">
        <v>1.0937842717767099</v>
      </c>
      <c r="O473">
        <v>16.921269095182101</v>
      </c>
      <c r="P473">
        <v>16.855475454857501</v>
      </c>
      <c r="Q473">
        <v>-0.10032811066299099</v>
      </c>
    </row>
    <row r="474" spans="1:17" hidden="1" x14ac:dyDescent="0.3">
      <c r="A474" t="s">
        <v>1068</v>
      </c>
      <c r="B474" t="s">
        <v>1069</v>
      </c>
      <c r="C474" t="s">
        <v>3135</v>
      </c>
      <c r="D474" t="s">
        <v>141</v>
      </c>
      <c r="E474">
        <v>12113.23004409</v>
      </c>
      <c r="F474">
        <v>398.65</v>
      </c>
      <c r="G474">
        <v>30.8716738989575</v>
      </c>
      <c r="H474">
        <v>-1.7975737569712</v>
      </c>
      <c r="I474">
        <v>20.1256987248188</v>
      </c>
      <c r="J474">
        <v>1.5280680613075499</v>
      </c>
      <c r="K474">
        <v>400.17198595801301</v>
      </c>
      <c r="L474">
        <v>334.98237736262701</v>
      </c>
      <c r="M474">
        <v>45.441850209170298</v>
      </c>
      <c r="N474">
        <v>0.46456586824297902</v>
      </c>
      <c r="O474">
        <v>19.540950708641599</v>
      </c>
      <c r="P474">
        <v>94.938875305623398</v>
      </c>
      <c r="Q474">
        <v>0.17746478138607799</v>
      </c>
    </row>
    <row r="475" spans="1:17" x14ac:dyDescent="0.3">
      <c r="A475" t="s">
        <v>1070</v>
      </c>
      <c r="B475" t="s">
        <v>1071</v>
      </c>
      <c r="C475" t="s">
        <v>3126</v>
      </c>
      <c r="D475" t="s">
        <v>185</v>
      </c>
      <c r="E475">
        <v>11985.2096063399</v>
      </c>
      <c r="F475">
        <v>509.4</v>
      </c>
      <c r="G475">
        <v>29.218089607041598</v>
      </c>
      <c r="H475">
        <v>-4.3891274014425496</v>
      </c>
      <c r="I475">
        <v>13.993851086839999</v>
      </c>
      <c r="J475">
        <v>-9.2866975213274205</v>
      </c>
      <c r="K475">
        <v>549.41113482969399</v>
      </c>
      <c r="L475">
        <v>474.64234380641301</v>
      </c>
      <c r="M475">
        <v>27.108255259033399</v>
      </c>
      <c r="N475">
        <v>0.34469301098208899</v>
      </c>
      <c r="O475">
        <v>27.993718099725101</v>
      </c>
      <c r="P475">
        <v>62.747603833865803</v>
      </c>
      <c r="Q475">
        <v>0.13324784137825499</v>
      </c>
    </row>
    <row r="476" spans="1:17" x14ac:dyDescent="0.3">
      <c r="A476" t="s">
        <v>1072</v>
      </c>
      <c r="B476" t="s">
        <v>1073</v>
      </c>
      <c r="C476" t="s">
        <v>3131</v>
      </c>
      <c r="D476" t="s">
        <v>77</v>
      </c>
      <c r="E476">
        <v>11965.725129569901</v>
      </c>
      <c r="F476">
        <v>579.45000000000005</v>
      </c>
      <c r="G476">
        <v>-41.571760893585399</v>
      </c>
      <c r="H476">
        <v>0.96945476356472604</v>
      </c>
      <c r="I476">
        <v>-20.6150943630523</v>
      </c>
      <c r="J476">
        <v>-5.9590055132118396</v>
      </c>
      <c r="K476">
        <v>603.95696282703102</v>
      </c>
      <c r="L476">
        <v>631.03435654871998</v>
      </c>
      <c r="M476">
        <v>34.243365080044804</v>
      </c>
      <c r="N476">
        <v>0.60787135683180604</v>
      </c>
      <c r="O476">
        <v>42.203813961515202</v>
      </c>
      <c r="P476">
        <v>14.913237481408</v>
      </c>
      <c r="Q476">
        <v>4.9346704512318998E-2</v>
      </c>
    </row>
    <row r="477" spans="1:17" x14ac:dyDescent="0.3">
      <c r="A477" t="s">
        <v>1074</v>
      </c>
      <c r="B477" t="s">
        <v>1075</v>
      </c>
      <c r="C477" t="s">
        <v>3120</v>
      </c>
      <c r="D477" t="s">
        <v>405</v>
      </c>
      <c r="E477">
        <v>11940.798249485</v>
      </c>
      <c r="F477">
        <v>386.15</v>
      </c>
      <c r="G477">
        <v>283.19704765215101</v>
      </c>
      <c r="H477">
        <v>20.7411223319702</v>
      </c>
      <c r="I477">
        <v>156.608864181434</v>
      </c>
      <c r="J477">
        <v>-10.0975578139546</v>
      </c>
      <c r="K477">
        <v>336.67957979205499</v>
      </c>
      <c r="L477">
        <v>227.9788537613</v>
      </c>
      <c r="M477">
        <v>45.161160103224098</v>
      </c>
      <c r="N477">
        <v>0.992229210348336</v>
      </c>
      <c r="O477">
        <v>16.263110190340502</v>
      </c>
      <c r="P477">
        <v>313.87995712754503</v>
      </c>
      <c r="Q477">
        <v>0.14440303341248301</v>
      </c>
    </row>
    <row r="478" spans="1:17" x14ac:dyDescent="0.3">
      <c r="A478" t="s">
        <v>1076</v>
      </c>
      <c r="B478" t="s">
        <v>1077</v>
      </c>
      <c r="C478" t="s">
        <v>3131</v>
      </c>
      <c r="D478" t="s">
        <v>117</v>
      </c>
      <c r="E478">
        <v>11907.794040749999</v>
      </c>
      <c r="F478">
        <v>390.75</v>
      </c>
      <c r="G478">
        <v>11.223696554133101</v>
      </c>
      <c r="H478">
        <v>19.406622827805599</v>
      </c>
      <c r="I478">
        <v>-0.97212597083827501</v>
      </c>
      <c r="J478">
        <v>-9.0656043842556606</v>
      </c>
      <c r="K478">
        <v>372.79861930585599</v>
      </c>
      <c r="L478">
        <v>348.837504045635</v>
      </c>
      <c r="M478">
        <v>45.5987230227257</v>
      </c>
      <c r="N478">
        <v>3.59274793471024</v>
      </c>
      <c r="O478">
        <v>15.419065898912301</v>
      </c>
      <c r="P478">
        <v>54.568829113923996</v>
      </c>
      <c r="Q478">
        <v>0.16403818721350399</v>
      </c>
    </row>
    <row r="479" spans="1:17" x14ac:dyDescent="0.3">
      <c r="A479" t="s">
        <v>1078</v>
      </c>
      <c r="B479" t="s">
        <v>1079</v>
      </c>
      <c r="C479" t="s">
        <v>3137</v>
      </c>
      <c r="D479" t="s">
        <v>630</v>
      </c>
      <c r="E479">
        <v>11869.13847294</v>
      </c>
      <c r="F479">
        <v>123.57</v>
      </c>
      <c r="G479">
        <v>-77.241257507245294</v>
      </c>
      <c r="H479">
        <v>1.5358795010152999</v>
      </c>
      <c r="I479">
        <v>-23.161610462326301</v>
      </c>
      <c r="J479">
        <v>-2.8581799761622002</v>
      </c>
      <c r="K479">
        <v>133.540608627235</v>
      </c>
      <c r="L479">
        <v>158.57192509777201</v>
      </c>
      <c r="M479">
        <v>36.223285926693599</v>
      </c>
      <c r="N479">
        <v>0.87406410887511599</v>
      </c>
      <c r="O479">
        <v>142.53459577567301</v>
      </c>
      <c r="P479">
        <v>1.66186754422048</v>
      </c>
      <c r="Q479">
        <v>-0.109409594898193</v>
      </c>
    </row>
    <row r="480" spans="1:17" x14ac:dyDescent="0.3">
      <c r="A480" t="s">
        <v>1080</v>
      </c>
      <c r="B480" t="s">
        <v>1081</v>
      </c>
      <c r="C480" t="s">
        <v>3122</v>
      </c>
      <c r="D480" t="s">
        <v>125</v>
      </c>
      <c r="E480">
        <v>11780.85514016</v>
      </c>
      <c r="F480">
        <v>1851.4</v>
      </c>
      <c r="G480">
        <v>-3.7569708868969598</v>
      </c>
      <c r="H480">
        <v>-7.0925225592617096</v>
      </c>
      <c r="I480">
        <v>3.9785091016240699</v>
      </c>
      <c r="J480">
        <v>-7.6955278456193703</v>
      </c>
      <c r="K480">
        <v>2047.10901302909</v>
      </c>
      <c r="L480">
        <v>1910.38569335073</v>
      </c>
      <c r="M480">
        <v>30.7220720096633</v>
      </c>
      <c r="N480">
        <v>0.94301079943000599</v>
      </c>
      <c r="O480">
        <v>34.1687371718699</v>
      </c>
      <c r="P480">
        <v>28.556053188903899</v>
      </c>
      <c r="Q480">
        <v>-6.3956786658840997E-2</v>
      </c>
    </row>
    <row r="481" spans="1:17" x14ac:dyDescent="0.3">
      <c r="A481" t="s">
        <v>1082</v>
      </c>
      <c r="B481" t="s">
        <v>1083</v>
      </c>
      <c r="C481" t="s">
        <v>3118</v>
      </c>
      <c r="D481" t="s">
        <v>18</v>
      </c>
      <c r="E481">
        <v>11705.180597</v>
      </c>
      <c r="F481">
        <v>786.05</v>
      </c>
      <c r="G481">
        <v>24.3186289606667</v>
      </c>
      <c r="H481">
        <v>2.4448245338274002</v>
      </c>
      <c r="I481">
        <v>-24.557702537931601</v>
      </c>
      <c r="J481">
        <v>0.96588794047926196</v>
      </c>
      <c r="K481">
        <v>923.94021235385799</v>
      </c>
      <c r="L481">
        <v>876.81450125730203</v>
      </c>
      <c r="M481">
        <v>18.8582980463495</v>
      </c>
      <c r="N481">
        <v>1.44769999176774</v>
      </c>
      <c r="O481">
        <v>62.203422174161901</v>
      </c>
      <c r="P481">
        <v>54.719023718137898</v>
      </c>
      <c r="Q481">
        <v>0.16976857510076601</v>
      </c>
    </row>
    <row r="482" spans="1:17" x14ac:dyDescent="0.3">
      <c r="A482" t="s">
        <v>1084</v>
      </c>
      <c r="B482" t="s">
        <v>1085</v>
      </c>
      <c r="C482" t="s">
        <v>3119</v>
      </c>
      <c r="D482" t="s">
        <v>21</v>
      </c>
      <c r="E482">
        <v>11639.47979032</v>
      </c>
      <c r="F482">
        <v>777.2</v>
      </c>
      <c r="G482">
        <v>-30.937676694586401</v>
      </c>
      <c r="H482">
        <v>2.4693817493958599</v>
      </c>
      <c r="I482">
        <v>-13.4285309322578</v>
      </c>
      <c r="J482">
        <v>-0.61083558560414497</v>
      </c>
      <c r="K482">
        <v>800.14722455285596</v>
      </c>
      <c r="L482">
        <v>822.87813268035904</v>
      </c>
      <c r="M482">
        <v>30.092134624392902</v>
      </c>
      <c r="N482">
        <v>0.59495380267967501</v>
      </c>
      <c r="O482">
        <v>23.6489963973237</v>
      </c>
      <c r="P482">
        <v>4.8852901484480498</v>
      </c>
      <c r="Q482">
        <v>-0.12763629789966899</v>
      </c>
    </row>
    <row r="483" spans="1:17" hidden="1" x14ac:dyDescent="0.3">
      <c r="A483" t="s">
        <v>1086</v>
      </c>
      <c r="B483" t="s">
        <v>1087</v>
      </c>
      <c r="C483" t="s">
        <v>3135</v>
      </c>
      <c r="D483" t="s">
        <v>295</v>
      </c>
      <c r="E483">
        <v>11630.254038450001</v>
      </c>
      <c r="F483">
        <v>849.25</v>
      </c>
      <c r="G483">
        <v>-17.048931662634999</v>
      </c>
      <c r="H483">
        <v>0.69120095613850596</v>
      </c>
      <c r="I483">
        <v>12.1129865788345</v>
      </c>
      <c r="J483">
        <v>-0.70920484049629395</v>
      </c>
      <c r="K483">
        <v>890.30296979015395</v>
      </c>
      <c r="L483">
        <v>833.93304906891899</v>
      </c>
      <c r="M483">
        <v>31.045154775583399</v>
      </c>
      <c r="N483">
        <v>0.40251807057619698</v>
      </c>
      <c r="O483">
        <v>20.694730644686398</v>
      </c>
      <c r="P483">
        <v>31.229235880398601</v>
      </c>
      <c r="Q483">
        <v>-9.4764108874655001E-2</v>
      </c>
    </row>
    <row r="484" spans="1:17" x14ac:dyDescent="0.3">
      <c r="A484" t="s">
        <v>1088</v>
      </c>
      <c r="B484" t="s">
        <v>1089</v>
      </c>
      <c r="C484" t="s">
        <v>3120</v>
      </c>
      <c r="D484" t="s">
        <v>581</v>
      </c>
      <c r="E484">
        <v>11601.71891125</v>
      </c>
      <c r="F484">
        <v>871.3</v>
      </c>
      <c r="G484">
        <v>-8.3696122801031407</v>
      </c>
      <c r="H484">
        <v>1.3289612722395301</v>
      </c>
      <c r="I484">
        <v>7.8356271090616101</v>
      </c>
      <c r="J484">
        <v>-3.7626060962901899</v>
      </c>
      <c r="K484">
        <v>862.67281642569105</v>
      </c>
      <c r="L484">
        <v>817.99656601931997</v>
      </c>
      <c r="M484">
        <v>53.076522576988197</v>
      </c>
      <c r="N484">
        <v>0.71408138466446403</v>
      </c>
      <c r="O484">
        <v>9.2333295076322699</v>
      </c>
      <c r="P484">
        <v>28.1323529411764</v>
      </c>
      <c r="Q484">
        <v>2.7778828879139999E-2</v>
      </c>
    </row>
    <row r="485" spans="1:17" hidden="1" x14ac:dyDescent="0.3">
      <c r="A485" t="s">
        <v>1090</v>
      </c>
      <c r="B485" t="s">
        <v>1091</v>
      </c>
      <c r="C485" t="s">
        <v>3135</v>
      </c>
      <c r="D485" t="s">
        <v>83</v>
      </c>
      <c r="E485">
        <v>11516.9498752</v>
      </c>
      <c r="F485">
        <v>88.83</v>
      </c>
      <c r="G485">
        <v>-37.344460441126202</v>
      </c>
      <c r="H485">
        <v>3.5865281340945399</v>
      </c>
      <c r="I485">
        <v>-18.591007806627001</v>
      </c>
      <c r="J485">
        <v>2.1682671996783101</v>
      </c>
      <c r="K485">
        <v>90.420568864831495</v>
      </c>
      <c r="L485">
        <v>95.634572161049803</v>
      </c>
      <c r="M485">
        <v>13.715137464591701</v>
      </c>
      <c r="N485">
        <v>0.925414657363407</v>
      </c>
      <c r="O485">
        <v>17.0775638860745</v>
      </c>
      <c r="P485">
        <v>1.9511075404567899</v>
      </c>
    </row>
    <row r="486" spans="1:17" x14ac:dyDescent="0.3">
      <c r="A486" t="s">
        <v>1092</v>
      </c>
      <c r="B486" t="s">
        <v>1093</v>
      </c>
      <c r="C486" t="s">
        <v>3130</v>
      </c>
      <c r="D486" t="s">
        <v>72</v>
      </c>
      <c r="E486">
        <v>11499</v>
      </c>
      <c r="F486">
        <v>76.66</v>
      </c>
      <c r="G486">
        <v>0.19188743224492899</v>
      </c>
      <c r="H486">
        <v>-12.266639192870199</v>
      </c>
      <c r="I486">
        <v>-6.8249454918420396</v>
      </c>
      <c r="J486">
        <v>-8.0511167428436803</v>
      </c>
      <c r="K486">
        <v>88.756586111830302</v>
      </c>
      <c r="L486">
        <v>81.060225298205793</v>
      </c>
      <c r="M486">
        <v>25.7966503195542</v>
      </c>
      <c r="N486">
        <v>0.13318279784721501</v>
      </c>
      <c r="O486">
        <v>71.927993738585897</v>
      </c>
      <c r="P486">
        <v>54.245472837022099</v>
      </c>
      <c r="Q486">
        <v>6.2299097076228001E-2</v>
      </c>
    </row>
    <row r="487" spans="1:17" x14ac:dyDescent="0.3">
      <c r="A487" t="s">
        <v>1094</v>
      </c>
      <c r="B487" t="s">
        <v>1095</v>
      </c>
      <c r="C487" t="s">
        <v>3129</v>
      </c>
      <c r="D487" t="s">
        <v>295</v>
      </c>
      <c r="E487">
        <v>11490.785362000001</v>
      </c>
      <c r="F487">
        <v>1673.3</v>
      </c>
      <c r="G487">
        <v>71.107725566602596</v>
      </c>
      <c r="H487">
        <v>6.9162105822804696</v>
      </c>
      <c r="I487">
        <v>65.304425648080297</v>
      </c>
      <c r="J487">
        <v>-5.2452716228144904</v>
      </c>
      <c r="K487">
        <v>1596.2342096253401</v>
      </c>
      <c r="L487">
        <v>1272.2585183893</v>
      </c>
      <c r="M487">
        <v>43.650937205860899</v>
      </c>
      <c r="N487">
        <v>0.75280151043003396</v>
      </c>
      <c r="O487">
        <v>12.4096097531823</v>
      </c>
      <c r="P487">
        <v>104.060975609756</v>
      </c>
      <c r="Q487">
        <v>4.2500296071665E-2</v>
      </c>
    </row>
    <row r="488" spans="1:17" x14ac:dyDescent="0.3">
      <c r="A488" t="s">
        <v>1096</v>
      </c>
      <c r="B488" t="s">
        <v>1097</v>
      </c>
      <c r="C488" t="s">
        <v>3126</v>
      </c>
      <c r="D488" t="s">
        <v>400</v>
      </c>
      <c r="E488">
        <v>11445.960282780001</v>
      </c>
      <c r="F488">
        <v>2829.65</v>
      </c>
      <c r="G488">
        <v>9.0934710540130492</v>
      </c>
      <c r="H488">
        <v>6.7991885737983004</v>
      </c>
      <c r="I488">
        <v>2.6759608944912299</v>
      </c>
      <c r="J488">
        <v>-1.28527988579483E-2</v>
      </c>
      <c r="K488">
        <v>2906.9840061742998</v>
      </c>
      <c r="L488">
        <v>2653.3824204950201</v>
      </c>
      <c r="M488">
        <v>30.552155164621599</v>
      </c>
      <c r="N488">
        <v>0.67681065397683304</v>
      </c>
      <c r="O488">
        <v>15.3146148816991</v>
      </c>
      <c r="P488">
        <v>37.361650485436797</v>
      </c>
      <c r="Q488">
        <v>8.7658837447105994E-2</v>
      </c>
    </row>
    <row r="489" spans="1:17" x14ac:dyDescent="0.3">
      <c r="A489" t="s">
        <v>1098</v>
      </c>
      <c r="B489" t="s">
        <v>1099</v>
      </c>
      <c r="C489" t="s">
        <v>3131</v>
      </c>
      <c r="D489" t="s">
        <v>275</v>
      </c>
      <c r="E489">
        <v>11411.7754212</v>
      </c>
      <c r="F489">
        <v>5622.65</v>
      </c>
      <c r="G489">
        <v>41.631814565030197</v>
      </c>
      <c r="H489">
        <v>6.5810032722160896</v>
      </c>
      <c r="I489">
        <v>34.9939686177377</v>
      </c>
      <c r="J489">
        <v>-2.6877874920318701</v>
      </c>
      <c r="K489">
        <v>5406.9872509105298</v>
      </c>
      <c r="L489">
        <v>4677.1350800565997</v>
      </c>
      <c r="M489">
        <v>53.489709157155403</v>
      </c>
      <c r="N489">
        <v>0.84306206506179204</v>
      </c>
      <c r="O489">
        <v>6.6934630467839904</v>
      </c>
      <c r="P489">
        <v>86.674966799468706</v>
      </c>
      <c r="Q489">
        <v>0.20165410113302201</v>
      </c>
    </row>
    <row r="490" spans="1:17" hidden="1" x14ac:dyDescent="0.3">
      <c r="A490" t="s">
        <v>1100</v>
      </c>
      <c r="B490" t="s">
        <v>1101</v>
      </c>
      <c r="C490" t="s">
        <v>3135</v>
      </c>
      <c r="D490" t="s">
        <v>405</v>
      </c>
      <c r="E490">
        <v>11399.632919559999</v>
      </c>
      <c r="F490">
        <v>10091.450000000001</v>
      </c>
      <c r="G490">
        <v>20.447841945532399</v>
      </c>
      <c r="H490">
        <v>12.014707149628199</v>
      </c>
      <c r="I490">
        <v>9.6077654893596094</v>
      </c>
      <c r="J490">
        <v>11.207411855257901</v>
      </c>
      <c r="K490">
        <v>9416.0827593991798</v>
      </c>
      <c r="L490">
        <v>8658.1787672670398</v>
      </c>
      <c r="M490">
        <v>87.676628359427497</v>
      </c>
      <c r="N490">
        <v>1.3726543068579899</v>
      </c>
      <c r="O490">
        <v>13.9469550956502</v>
      </c>
      <c r="P490">
        <v>59.020642924676899</v>
      </c>
      <c r="Q490">
        <v>0.17701996325354899</v>
      </c>
    </row>
    <row r="491" spans="1:17" x14ac:dyDescent="0.3">
      <c r="A491" t="s">
        <v>1102</v>
      </c>
      <c r="B491" t="s">
        <v>1103</v>
      </c>
      <c r="C491" t="s">
        <v>3127</v>
      </c>
      <c r="D491" t="s">
        <v>128</v>
      </c>
      <c r="E491">
        <v>11304.9</v>
      </c>
      <c r="F491">
        <v>355.5</v>
      </c>
      <c r="G491">
        <v>-25.963336246630501</v>
      </c>
      <c r="H491">
        <v>-4.6480321595201497</v>
      </c>
      <c r="I491">
        <v>-20.887206130097901</v>
      </c>
      <c r="J491">
        <v>-1.61990454418963</v>
      </c>
      <c r="K491">
        <v>358.595174823349</v>
      </c>
      <c r="L491">
        <v>367.95590513131498</v>
      </c>
      <c r="M491">
        <v>56.527411187647203</v>
      </c>
      <c r="N491">
        <v>1.9070047476932099</v>
      </c>
      <c r="O491">
        <v>42.334739803094202</v>
      </c>
      <c r="P491">
        <v>15.760338651904901</v>
      </c>
      <c r="Q491">
        <v>0.145031259197826</v>
      </c>
    </row>
    <row r="492" spans="1:17" x14ac:dyDescent="0.3">
      <c r="A492" t="s">
        <v>1104</v>
      </c>
      <c r="B492" t="s">
        <v>1105</v>
      </c>
      <c r="C492" t="s">
        <v>3119</v>
      </c>
      <c r="D492" t="s">
        <v>268</v>
      </c>
      <c r="E492">
        <v>11278.687898</v>
      </c>
      <c r="F492">
        <v>815.8</v>
      </c>
      <c r="G492">
        <v>1.5821471873847299</v>
      </c>
      <c r="H492">
        <v>-11.641539435689101</v>
      </c>
      <c r="I492">
        <v>-27.2119437215845</v>
      </c>
      <c r="J492">
        <v>-7.1608244743713003</v>
      </c>
      <c r="K492">
        <v>933.20038899601195</v>
      </c>
      <c r="L492">
        <v>930.89725933222996</v>
      </c>
      <c r="M492">
        <v>21.592910811808899</v>
      </c>
      <c r="N492">
        <v>0.75873396145917604</v>
      </c>
      <c r="O492">
        <v>46.972297131649903</v>
      </c>
      <c r="P492">
        <v>30.527999999999999</v>
      </c>
      <c r="Q492">
        <v>1.6451395107699999E-2</v>
      </c>
    </row>
    <row r="493" spans="1:17" hidden="1" x14ac:dyDescent="0.3">
      <c r="A493" t="s">
        <v>1106</v>
      </c>
      <c r="B493" t="s">
        <v>1107</v>
      </c>
      <c r="C493" t="s">
        <v>3135</v>
      </c>
      <c r="D493" t="s">
        <v>220</v>
      </c>
      <c r="E493">
        <v>11233.3471953649</v>
      </c>
      <c r="F493">
        <v>10121.950000000001</v>
      </c>
      <c r="G493">
        <v>89.111896701833402</v>
      </c>
      <c r="H493">
        <v>31.5957247557999</v>
      </c>
      <c r="I493">
        <v>37.477328970691097</v>
      </c>
      <c r="J493">
        <v>10.745632005520401</v>
      </c>
      <c r="K493">
        <v>8419.9600305433505</v>
      </c>
      <c r="L493">
        <v>7043.2456918056496</v>
      </c>
      <c r="M493">
        <v>64.586825866693999</v>
      </c>
      <c r="N493">
        <v>1.81644324816353</v>
      </c>
      <c r="O493">
        <v>10.1082301335216</v>
      </c>
      <c r="P493">
        <v>129.52267573696099</v>
      </c>
      <c r="Q493">
        <v>9.4935427406124998E-2</v>
      </c>
    </row>
    <row r="494" spans="1:17" x14ac:dyDescent="0.3">
      <c r="A494" t="s">
        <v>1108</v>
      </c>
      <c r="B494" t="s">
        <v>1109</v>
      </c>
      <c r="C494" t="s">
        <v>3134</v>
      </c>
      <c r="D494" t="s">
        <v>454</v>
      </c>
      <c r="E494">
        <v>11183.09477937</v>
      </c>
      <c r="F494">
        <v>707.55</v>
      </c>
      <c r="G494">
        <v>33.459267977309302</v>
      </c>
      <c r="H494">
        <v>-1.97375322875768</v>
      </c>
      <c r="I494">
        <v>22.6271671949984</v>
      </c>
      <c r="J494">
        <v>-3.7111842204202699</v>
      </c>
      <c r="K494">
        <v>714.968001809425</v>
      </c>
      <c r="L494">
        <v>598.37430230935604</v>
      </c>
      <c r="M494">
        <v>34.537760677389599</v>
      </c>
      <c r="N494">
        <v>0.424402331658433</v>
      </c>
      <c r="O494">
        <v>18.2955268178927</v>
      </c>
      <c r="P494">
        <v>74.209036070417298</v>
      </c>
      <c r="Q494">
        <v>-9.0365846106869995E-3</v>
      </c>
    </row>
    <row r="495" spans="1:17" x14ac:dyDescent="0.3">
      <c r="A495" t="s">
        <v>1110</v>
      </c>
      <c r="B495" t="s">
        <v>1111</v>
      </c>
      <c r="C495" t="s">
        <v>3128</v>
      </c>
      <c r="D495" t="s">
        <v>77</v>
      </c>
      <c r="E495">
        <v>11145.4528339649</v>
      </c>
      <c r="F495">
        <v>359.65</v>
      </c>
      <c r="G495">
        <v>44.778272270882198</v>
      </c>
      <c r="H495">
        <v>4.8071901154840102</v>
      </c>
      <c r="I495">
        <v>51.171693042437298</v>
      </c>
      <c r="J495">
        <v>1.6760499617096301</v>
      </c>
      <c r="K495">
        <v>356.23535273123099</v>
      </c>
      <c r="L495">
        <v>297.86592603439101</v>
      </c>
      <c r="M495">
        <v>31.473684380284901</v>
      </c>
      <c r="N495">
        <v>0.21902232354711301</v>
      </c>
      <c r="O495">
        <v>7.0485193938551296</v>
      </c>
      <c r="P495">
        <v>108.43233845262201</v>
      </c>
      <c r="Q495">
        <v>6.0304956170306998E-2</v>
      </c>
    </row>
    <row r="496" spans="1:17" x14ac:dyDescent="0.3">
      <c r="A496" t="s">
        <v>1112</v>
      </c>
      <c r="B496" t="s">
        <v>1113</v>
      </c>
      <c r="C496" t="s">
        <v>3129</v>
      </c>
      <c r="D496" t="s">
        <v>460</v>
      </c>
      <c r="E496">
        <v>11137.2281728</v>
      </c>
      <c r="F496">
        <v>2278.4</v>
      </c>
      <c r="G496">
        <v>-17.209925791539401</v>
      </c>
      <c r="H496">
        <v>0.44537046871740299</v>
      </c>
      <c r="I496">
        <v>-0.10604716940662</v>
      </c>
      <c r="J496">
        <v>-6.9687264784614102</v>
      </c>
      <c r="K496">
        <v>2415.97706003742</v>
      </c>
      <c r="L496">
        <v>2160.8185173154602</v>
      </c>
      <c r="M496">
        <v>26.184861416085099</v>
      </c>
      <c r="N496">
        <v>0.446831136156085</v>
      </c>
      <c r="O496">
        <v>18.504213483146</v>
      </c>
      <c r="P496">
        <v>38.202110881960401</v>
      </c>
      <c r="Q496">
        <v>0.19559467822798199</v>
      </c>
    </row>
    <row r="497" spans="1:17" x14ac:dyDescent="0.3">
      <c r="A497" t="s">
        <v>1114</v>
      </c>
      <c r="B497" t="s">
        <v>1115</v>
      </c>
      <c r="C497" t="s">
        <v>3119</v>
      </c>
      <c r="D497" t="s">
        <v>268</v>
      </c>
      <c r="E497">
        <v>11130.676512485001</v>
      </c>
      <c r="F497">
        <v>2045.95</v>
      </c>
      <c r="G497">
        <v>-18.543146771162899</v>
      </c>
      <c r="H497">
        <v>2.76783326733733</v>
      </c>
      <c r="I497">
        <v>-8.5169434433706801</v>
      </c>
      <c r="J497">
        <v>-3.6244149344232399</v>
      </c>
      <c r="K497">
        <v>2128.04869617341</v>
      </c>
      <c r="L497">
        <v>2045.61747719653</v>
      </c>
      <c r="M497">
        <v>32.686284181815502</v>
      </c>
      <c r="N497">
        <v>0.42026373801282901</v>
      </c>
      <c r="O497">
        <v>34.306801241476997</v>
      </c>
      <c r="P497">
        <v>27.871874999999999</v>
      </c>
      <c r="Q497">
        <v>2.7544125426925001E-2</v>
      </c>
    </row>
    <row r="498" spans="1:17" x14ac:dyDescent="0.3">
      <c r="A498" t="s">
        <v>1116</v>
      </c>
      <c r="B498" t="s">
        <v>1117</v>
      </c>
      <c r="C498" t="s">
        <v>3120</v>
      </c>
      <c r="D498" t="s">
        <v>220</v>
      </c>
      <c r="E498">
        <v>11115.002145799999</v>
      </c>
      <c r="F498">
        <v>2684.35</v>
      </c>
      <c r="G498">
        <v>81.3685707011944</v>
      </c>
      <c r="H498">
        <v>17.576645299268801</v>
      </c>
      <c r="I498">
        <v>70.462324166023095</v>
      </c>
      <c r="J498">
        <v>-1.12550425344468</v>
      </c>
      <c r="K498">
        <v>2447.9604625256502</v>
      </c>
      <c r="L498">
        <v>1935.7111503180799</v>
      </c>
      <c r="M498">
        <v>60.869581771070202</v>
      </c>
      <c r="N498">
        <v>0.63935871559187496</v>
      </c>
      <c r="O498">
        <v>6.0610576117123296</v>
      </c>
      <c r="P498">
        <v>145.471171871427</v>
      </c>
      <c r="Q498">
        <v>0.18689305159050601</v>
      </c>
    </row>
    <row r="499" spans="1:17" hidden="1" x14ac:dyDescent="0.3">
      <c r="A499" t="s">
        <v>1118</v>
      </c>
      <c r="B499" t="s">
        <v>1119</v>
      </c>
      <c r="C499" t="s">
        <v>3135</v>
      </c>
      <c r="D499" t="s">
        <v>51</v>
      </c>
      <c r="E499">
        <v>11072.432138939999</v>
      </c>
      <c r="F499">
        <v>4807.7</v>
      </c>
      <c r="G499">
        <v>-28.682348905227201</v>
      </c>
      <c r="H499">
        <v>-0.108491128178029</v>
      </c>
      <c r="I499">
        <v>-11.1968217006683</v>
      </c>
      <c r="J499">
        <v>2.6644113761124601E-2</v>
      </c>
      <c r="M499">
        <v>41.8803551575268</v>
      </c>
      <c r="O499">
        <v>11.7998211202862</v>
      </c>
      <c r="P499">
        <v>14.155121036198</v>
      </c>
    </row>
    <row r="500" spans="1:17" x14ac:dyDescent="0.3">
      <c r="A500" t="s">
        <v>1120</v>
      </c>
      <c r="B500" t="s">
        <v>1121</v>
      </c>
      <c r="C500" t="s">
        <v>3124</v>
      </c>
      <c r="D500" t="s">
        <v>258</v>
      </c>
      <c r="E500">
        <v>10876.10899572</v>
      </c>
      <c r="F500">
        <v>2121.4499999999998</v>
      </c>
      <c r="G500">
        <v>16.380504959576601</v>
      </c>
      <c r="H500">
        <v>6.6378815359130101</v>
      </c>
      <c r="I500">
        <v>6.6831143436759604</v>
      </c>
      <c r="J500">
        <v>-3.0346821349789299</v>
      </c>
      <c r="K500">
        <v>2161.42503400756</v>
      </c>
      <c r="L500">
        <v>1944.6063369184601</v>
      </c>
      <c r="M500">
        <v>28.135323783269101</v>
      </c>
      <c r="N500">
        <v>0.71499095072534902</v>
      </c>
      <c r="O500">
        <v>9.2790308515402398</v>
      </c>
      <c r="P500">
        <v>55.9832359104444</v>
      </c>
      <c r="Q500">
        <v>-6.3733370806953002E-2</v>
      </c>
    </row>
    <row r="501" spans="1:17" x14ac:dyDescent="0.3">
      <c r="A501" t="s">
        <v>1122</v>
      </c>
      <c r="B501" t="s">
        <v>1123</v>
      </c>
      <c r="C501" t="s">
        <v>611</v>
      </c>
      <c r="D501" t="s">
        <v>611</v>
      </c>
      <c r="E501">
        <v>10824.22407418</v>
      </c>
      <c r="F501">
        <v>21.8</v>
      </c>
      <c r="G501">
        <v>-3.56480056116995</v>
      </c>
      <c r="H501">
        <v>-10.520543431540499</v>
      </c>
      <c r="I501">
        <v>-29.681071368900199</v>
      </c>
      <c r="J501">
        <v>-8.2909272152122995</v>
      </c>
      <c r="K501">
        <v>25.2845487534588</v>
      </c>
      <c r="L501">
        <v>25.550943712325999</v>
      </c>
      <c r="M501">
        <v>23.9198113369285</v>
      </c>
      <c r="N501">
        <v>0.49495976235640698</v>
      </c>
      <c r="O501">
        <v>79.128440366972399</v>
      </c>
      <c r="P501">
        <v>35.403726708074501</v>
      </c>
      <c r="Q501">
        <v>1.2799773541779999E-3</v>
      </c>
    </row>
    <row r="502" spans="1:17" hidden="1" x14ac:dyDescent="0.3">
      <c r="A502" t="s">
        <v>1124</v>
      </c>
      <c r="B502" t="s">
        <v>1125</v>
      </c>
      <c r="C502" t="s">
        <v>3135</v>
      </c>
      <c r="D502" t="s">
        <v>740</v>
      </c>
      <c r="E502">
        <v>10739.054693185</v>
      </c>
      <c r="F502">
        <v>111.97</v>
      </c>
      <c r="G502">
        <v>25.487235825591402</v>
      </c>
      <c r="H502">
        <v>2.0678039434962301</v>
      </c>
      <c r="I502">
        <v>-1.10133421030015</v>
      </c>
      <c r="J502">
        <v>-0.76286444405512399</v>
      </c>
      <c r="K502">
        <v>116.17638670488</v>
      </c>
      <c r="L502">
        <v>106.903053442009</v>
      </c>
      <c r="M502">
        <v>54.041415573722702</v>
      </c>
      <c r="N502">
        <v>0.47548895988991702</v>
      </c>
      <c r="O502">
        <v>10.7439492721264</v>
      </c>
      <c r="P502">
        <v>56.491963661774903</v>
      </c>
      <c r="Q502">
        <v>2.1133606920337E-2</v>
      </c>
    </row>
    <row r="503" spans="1:17" x14ac:dyDescent="0.3">
      <c r="A503" t="s">
        <v>1126</v>
      </c>
      <c r="B503" t="s">
        <v>1127</v>
      </c>
      <c r="C503" t="s">
        <v>3126</v>
      </c>
      <c r="D503" t="s">
        <v>400</v>
      </c>
      <c r="E503">
        <v>10689.521253269901</v>
      </c>
      <c r="F503">
        <v>390.1</v>
      </c>
      <c r="G503">
        <v>4.0896004209942198</v>
      </c>
      <c r="H503">
        <v>-3.1835457018848299</v>
      </c>
      <c r="I503">
        <v>-12.755358548146701</v>
      </c>
      <c r="J503">
        <v>-1.6721614778607501</v>
      </c>
      <c r="K503">
        <v>412.46260409895001</v>
      </c>
      <c r="L503">
        <v>403.22574904012998</v>
      </c>
      <c r="M503">
        <v>31.075941119514301</v>
      </c>
      <c r="N503">
        <v>0.51323824462245604</v>
      </c>
      <c r="O503">
        <v>42.002050756216299</v>
      </c>
      <c r="P503">
        <v>39.946188340807097</v>
      </c>
      <c r="Q503">
        <v>0.10858365270465201</v>
      </c>
    </row>
    <row r="504" spans="1:17" x14ac:dyDescent="0.3">
      <c r="A504" t="s">
        <v>1128</v>
      </c>
      <c r="B504" t="s">
        <v>1129</v>
      </c>
      <c r="C504" t="s">
        <v>3134</v>
      </c>
      <c r="D504" t="s">
        <v>454</v>
      </c>
      <c r="E504">
        <v>10677.460414589999</v>
      </c>
      <c r="F504">
        <v>2088.0500000000002</v>
      </c>
      <c r="G504">
        <v>-31.4382829851662</v>
      </c>
      <c r="H504">
        <v>-8.8160474296921993</v>
      </c>
      <c r="I504">
        <v>-10.3373055346981</v>
      </c>
      <c r="J504">
        <v>-9.1283855173990993</v>
      </c>
      <c r="K504">
        <v>2221.3157151069699</v>
      </c>
      <c r="L504">
        <v>2181.2434439633698</v>
      </c>
      <c r="M504">
        <v>24.671811529040401</v>
      </c>
      <c r="N504">
        <v>0.45576125451377397</v>
      </c>
      <c r="O504">
        <v>30.9834534613634</v>
      </c>
      <c r="P504">
        <v>15.489491150442401</v>
      </c>
      <c r="Q504">
        <v>-0.122524891736289</v>
      </c>
    </row>
    <row r="505" spans="1:17" x14ac:dyDescent="0.3">
      <c r="A505" t="s">
        <v>1130</v>
      </c>
      <c r="B505" t="s">
        <v>1131</v>
      </c>
      <c r="C505" t="s">
        <v>3134</v>
      </c>
      <c r="D505" t="s">
        <v>454</v>
      </c>
      <c r="E505">
        <v>10665.57982932</v>
      </c>
      <c r="F505">
        <v>804.6</v>
      </c>
      <c r="G505">
        <v>-36.476258745972402</v>
      </c>
      <c r="H505">
        <v>-11.4818776299881</v>
      </c>
      <c r="I505">
        <v>-12.8780633650117</v>
      </c>
      <c r="J505">
        <v>-12.036154960439999</v>
      </c>
      <c r="K505">
        <v>919.834369400931</v>
      </c>
      <c r="L505">
        <v>896.09605100018098</v>
      </c>
      <c r="M505">
        <v>15.300462387022799</v>
      </c>
      <c r="N505">
        <v>2.43457029828354</v>
      </c>
      <c r="O505">
        <v>33.109619686800798</v>
      </c>
      <c r="P505">
        <v>5.6529446523537503</v>
      </c>
      <c r="Q505">
        <v>-3.8166937933691997E-2</v>
      </c>
    </row>
    <row r="506" spans="1:17" x14ac:dyDescent="0.3">
      <c r="A506" t="s">
        <v>1132</v>
      </c>
      <c r="B506" t="s">
        <v>1133</v>
      </c>
      <c r="C506" t="s">
        <v>3133</v>
      </c>
      <c r="D506" t="s">
        <v>460</v>
      </c>
      <c r="E506">
        <v>10634.918673800001</v>
      </c>
      <c r="F506">
        <v>1598</v>
      </c>
      <c r="G506">
        <v>28.244571277664502</v>
      </c>
      <c r="H506">
        <v>-8.6992121199179806</v>
      </c>
      <c r="I506">
        <v>17.655510214883201</v>
      </c>
      <c r="J506">
        <v>-9.3892568377752905</v>
      </c>
      <c r="K506">
        <v>1771.6777536346499</v>
      </c>
      <c r="L506">
        <v>1559.10302660151</v>
      </c>
      <c r="M506">
        <v>33.380973439493602</v>
      </c>
      <c r="N506">
        <v>1.0586018504103301</v>
      </c>
      <c r="O506">
        <v>48.936170212765902</v>
      </c>
      <c r="P506">
        <v>77.876454450882804</v>
      </c>
      <c r="Q506">
        <v>0.18845525701371199</v>
      </c>
    </row>
    <row r="507" spans="1:17" hidden="1" x14ac:dyDescent="0.3">
      <c r="A507" t="s">
        <v>1134</v>
      </c>
      <c r="B507" t="s">
        <v>1135</v>
      </c>
      <c r="C507" t="s">
        <v>3135</v>
      </c>
      <c r="D507" t="s">
        <v>740</v>
      </c>
      <c r="E507">
        <v>10625.948094249999</v>
      </c>
      <c r="F507">
        <v>526.11</v>
      </c>
      <c r="G507">
        <v>-7.3833165065021502</v>
      </c>
      <c r="H507">
        <v>1.1042153822134699</v>
      </c>
      <c r="I507">
        <v>-1.48447681783987</v>
      </c>
      <c r="J507">
        <v>1.1609145864694499</v>
      </c>
      <c r="K507">
        <v>531.10028099073895</v>
      </c>
      <c r="L507">
        <v>508.22799381591898</v>
      </c>
      <c r="M507">
        <v>77.9215973242584</v>
      </c>
      <c r="N507">
        <v>0.91243409285624599</v>
      </c>
      <c r="O507">
        <v>6.2097280036494196</v>
      </c>
      <c r="P507">
        <v>22.3227156475238</v>
      </c>
      <c r="Q507">
        <v>-1.3416788414562999E-2</v>
      </c>
    </row>
    <row r="508" spans="1:17" x14ac:dyDescent="0.3">
      <c r="A508" t="s">
        <v>1136</v>
      </c>
      <c r="B508" t="s">
        <v>1137</v>
      </c>
      <c r="C508" t="s">
        <v>3138</v>
      </c>
      <c r="D508" t="s">
        <v>1138</v>
      </c>
      <c r="E508">
        <v>10605.95559112</v>
      </c>
      <c r="F508">
        <v>1705.4</v>
      </c>
      <c r="G508">
        <v>241.76746826186201</v>
      </c>
      <c r="H508">
        <v>12.889783096907699</v>
      </c>
      <c r="I508">
        <v>64.848350739929998</v>
      </c>
      <c r="J508">
        <v>-3.8989840766703598</v>
      </c>
      <c r="K508">
        <v>1483.0020613419299</v>
      </c>
      <c r="L508">
        <v>1126.3934785133399</v>
      </c>
      <c r="M508">
        <v>56.091716636172599</v>
      </c>
      <c r="N508">
        <v>1.387123328283</v>
      </c>
      <c r="O508">
        <v>11.742113287205299</v>
      </c>
      <c r="P508">
        <v>287.54686967390001</v>
      </c>
      <c r="Q508">
        <v>0.19776826478791201</v>
      </c>
    </row>
    <row r="509" spans="1:17" x14ac:dyDescent="0.3">
      <c r="A509" t="s">
        <v>1139</v>
      </c>
      <c r="B509" t="s">
        <v>1140</v>
      </c>
      <c r="C509" t="s">
        <v>3132</v>
      </c>
      <c r="D509" t="s">
        <v>518</v>
      </c>
      <c r="E509">
        <v>10605.3868862</v>
      </c>
      <c r="F509">
        <v>331.6</v>
      </c>
      <c r="G509">
        <v>-3.2736907681860501</v>
      </c>
      <c r="H509">
        <v>2.1174956127484799</v>
      </c>
      <c r="I509">
        <v>8.1789811527597003</v>
      </c>
      <c r="J509">
        <v>-3.93466918859415</v>
      </c>
      <c r="K509">
        <v>341.54201283187098</v>
      </c>
      <c r="L509">
        <v>313.30772285051</v>
      </c>
      <c r="M509">
        <v>26.259290731071999</v>
      </c>
      <c r="N509">
        <v>0.35371703055092801</v>
      </c>
      <c r="O509">
        <v>20.9288299155609</v>
      </c>
      <c r="P509">
        <v>36.685902720527601</v>
      </c>
      <c r="Q509">
        <v>2.3533017559871E-2</v>
      </c>
    </row>
    <row r="510" spans="1:17" x14ac:dyDescent="0.3">
      <c r="A510" t="s">
        <v>1141</v>
      </c>
      <c r="B510" t="s">
        <v>1142</v>
      </c>
      <c r="C510" t="s">
        <v>3125</v>
      </c>
      <c r="D510" t="s">
        <v>215</v>
      </c>
      <c r="E510">
        <v>10574.57990965</v>
      </c>
      <c r="F510">
        <v>267.25</v>
      </c>
      <c r="G510">
        <v>30.708765583792299</v>
      </c>
      <c r="H510">
        <v>-14.5072215415749</v>
      </c>
      <c r="I510">
        <v>29.264270168467</v>
      </c>
      <c r="J510">
        <v>-9.3459918551169903</v>
      </c>
      <c r="K510">
        <v>263.88538864807299</v>
      </c>
      <c r="L510">
        <v>222.26581121766799</v>
      </c>
      <c r="M510">
        <v>38.580086532622701</v>
      </c>
      <c r="N510">
        <v>0.16028446482310499</v>
      </c>
      <c r="O510">
        <v>31.337698783910099</v>
      </c>
      <c r="P510">
        <v>85.012114918656906</v>
      </c>
      <c r="Q510">
        <v>0.10651226413416399</v>
      </c>
    </row>
    <row r="511" spans="1:17" x14ac:dyDescent="0.3">
      <c r="A511" t="s">
        <v>1143</v>
      </c>
      <c r="B511" t="s">
        <v>1144</v>
      </c>
      <c r="C511" t="s">
        <v>3130</v>
      </c>
      <c r="D511" t="s">
        <v>1145</v>
      </c>
      <c r="E511">
        <v>10544.24872571</v>
      </c>
      <c r="F511">
        <v>709.45</v>
      </c>
      <c r="G511">
        <v>42.490200803251902</v>
      </c>
      <c r="H511">
        <v>-14.5270111403572</v>
      </c>
      <c r="I511">
        <v>4.1509550025055599</v>
      </c>
      <c r="J511">
        <v>-2.3614948031441001</v>
      </c>
      <c r="K511">
        <v>746.53923926213599</v>
      </c>
      <c r="L511">
        <v>647.132652065358</v>
      </c>
      <c r="M511">
        <v>37.030119907109899</v>
      </c>
      <c r="N511">
        <v>0.51639748948807196</v>
      </c>
      <c r="O511">
        <v>23.3349777997039</v>
      </c>
      <c r="P511">
        <v>77.207443486948904</v>
      </c>
      <c r="Q511">
        <v>-5.1978134876682E-2</v>
      </c>
    </row>
    <row r="512" spans="1:17" x14ac:dyDescent="0.3">
      <c r="A512" t="s">
        <v>1146</v>
      </c>
      <c r="B512" t="s">
        <v>1147</v>
      </c>
      <c r="C512" t="s">
        <v>3131</v>
      </c>
      <c r="D512" t="s">
        <v>457</v>
      </c>
      <c r="E512">
        <v>10486.883401724001</v>
      </c>
      <c r="F512">
        <v>169.64</v>
      </c>
      <c r="G512">
        <v>80.275628527808706</v>
      </c>
      <c r="H512">
        <v>-20.4467459210341</v>
      </c>
      <c r="I512">
        <v>-26.2083623500322</v>
      </c>
      <c r="J512">
        <v>-15.6835989292136</v>
      </c>
      <c r="K512">
        <v>201.864365416536</v>
      </c>
      <c r="L512">
        <v>177.01594870602801</v>
      </c>
      <c r="M512">
        <v>25.293962104685001</v>
      </c>
      <c r="N512">
        <v>0.68094109521733304</v>
      </c>
      <c r="O512">
        <v>39.4718226833294</v>
      </c>
      <c r="P512">
        <v>118.74919406834201</v>
      </c>
      <c r="Q512">
        <v>0.17991888449881599</v>
      </c>
    </row>
    <row r="513" spans="1:17" x14ac:dyDescent="0.3">
      <c r="A513" t="s">
        <v>1148</v>
      </c>
      <c r="B513" t="s">
        <v>1149</v>
      </c>
      <c r="C513" t="s">
        <v>3122</v>
      </c>
      <c r="D513" t="s">
        <v>125</v>
      </c>
      <c r="E513">
        <v>10469.607251879999</v>
      </c>
      <c r="F513">
        <v>1705.2</v>
      </c>
      <c r="G513">
        <v>33.369001044684403</v>
      </c>
      <c r="H513">
        <v>-10.6033508513045</v>
      </c>
      <c r="I513">
        <v>46.618134321334502</v>
      </c>
      <c r="J513">
        <v>-7.6586208704313696</v>
      </c>
      <c r="K513">
        <v>1752.41852089091</v>
      </c>
      <c r="L513">
        <v>1429.1721799264899</v>
      </c>
      <c r="M513">
        <v>23.246914619216099</v>
      </c>
      <c r="N513">
        <v>0.51616526284747799</v>
      </c>
      <c r="O513">
        <v>29.017124091015699</v>
      </c>
      <c r="P513">
        <v>77.053265496833106</v>
      </c>
      <c r="Q513">
        <v>0.166578420162318</v>
      </c>
    </row>
    <row r="514" spans="1:17" hidden="1" x14ac:dyDescent="0.3">
      <c r="A514" t="s">
        <v>1150</v>
      </c>
      <c r="B514" t="s">
        <v>1151</v>
      </c>
      <c r="C514" t="s">
        <v>3135</v>
      </c>
      <c r="D514" t="s">
        <v>117</v>
      </c>
      <c r="E514">
        <v>10451.294125639901</v>
      </c>
      <c r="F514">
        <v>635.29999999999995</v>
      </c>
      <c r="G514">
        <v>9.2516658500984992</v>
      </c>
      <c r="H514">
        <v>0.33997449664653701</v>
      </c>
      <c r="I514">
        <v>-3.7203180546461398</v>
      </c>
      <c r="J514">
        <v>-1.7206539476913301</v>
      </c>
      <c r="K514">
        <v>688.73266007250504</v>
      </c>
      <c r="L514">
        <v>648.04951742776495</v>
      </c>
      <c r="M514">
        <v>24.3016515509138</v>
      </c>
      <c r="N514">
        <v>0.66588494766073003</v>
      </c>
      <c r="O514">
        <v>30.646938454273499</v>
      </c>
      <c r="P514">
        <v>58.824999999999903</v>
      </c>
      <c r="Q514">
        <v>0.11167700348564601</v>
      </c>
    </row>
    <row r="515" spans="1:17" x14ac:dyDescent="0.3">
      <c r="A515" t="s">
        <v>1152</v>
      </c>
      <c r="B515" t="s">
        <v>1153</v>
      </c>
      <c r="C515" t="s">
        <v>3120</v>
      </c>
      <c r="D515" t="s">
        <v>24</v>
      </c>
      <c r="E515">
        <v>10364.329341756</v>
      </c>
      <c r="F515">
        <v>94.12</v>
      </c>
      <c r="G515">
        <v>-33.076901075547198</v>
      </c>
      <c r="H515">
        <v>-7.5799284065629999</v>
      </c>
      <c r="I515">
        <v>-37.120509800535999</v>
      </c>
      <c r="J515">
        <v>-3.5139332607739502</v>
      </c>
      <c r="K515">
        <v>103.998827945922</v>
      </c>
      <c r="L515">
        <v>111.66148643847001</v>
      </c>
      <c r="M515">
        <v>33.522835902773998</v>
      </c>
      <c r="N515">
        <v>0.47112815652916401</v>
      </c>
      <c r="O515">
        <v>62.027199320016898</v>
      </c>
      <c r="P515">
        <v>6.8210191805697402</v>
      </c>
      <c r="Q515">
        <v>9.4372719249538994E-2</v>
      </c>
    </row>
    <row r="516" spans="1:17" hidden="1" x14ac:dyDescent="0.3">
      <c r="A516" t="s">
        <v>1154</v>
      </c>
      <c r="B516" t="s">
        <v>1155</v>
      </c>
      <c r="C516" t="s">
        <v>3135</v>
      </c>
      <c r="D516" t="s">
        <v>231</v>
      </c>
      <c r="E516">
        <v>10356.44629593</v>
      </c>
      <c r="F516">
        <v>13063.65</v>
      </c>
      <c r="G516">
        <v>42.665159498140298</v>
      </c>
      <c r="H516">
        <v>8.1138937794372996</v>
      </c>
      <c r="I516">
        <v>26.750159941922</v>
      </c>
      <c r="J516">
        <v>-9.7028464764084994</v>
      </c>
      <c r="K516">
        <v>12683.1975148887</v>
      </c>
      <c r="L516">
        <v>10864.3296697769</v>
      </c>
      <c r="M516">
        <v>43.877834061802702</v>
      </c>
      <c r="N516">
        <v>1.4793712736018501</v>
      </c>
      <c r="O516">
        <v>14.669330546975701</v>
      </c>
      <c r="P516">
        <v>102.694336695112</v>
      </c>
      <c r="Q516">
        <v>0.15207791278331101</v>
      </c>
    </row>
    <row r="517" spans="1:17" hidden="1" x14ac:dyDescent="0.3">
      <c r="A517" t="s">
        <v>1156</v>
      </c>
      <c r="B517" t="s">
        <v>1157</v>
      </c>
      <c r="C517" t="s">
        <v>3135</v>
      </c>
      <c r="D517" t="s">
        <v>108</v>
      </c>
      <c r="E517">
        <v>10323.63069595</v>
      </c>
      <c r="F517">
        <v>786.5</v>
      </c>
      <c r="G517">
        <v>168.541036019107</v>
      </c>
      <c r="H517">
        <v>2.98945534161611</v>
      </c>
      <c r="I517">
        <v>-27.0205444677458</v>
      </c>
      <c r="J517">
        <v>-0.66135432248150705</v>
      </c>
      <c r="K517">
        <v>849.94988641665998</v>
      </c>
      <c r="L517">
        <v>790.09978580382096</v>
      </c>
      <c r="M517">
        <v>39.786095556669601</v>
      </c>
      <c r="N517">
        <v>0.58007824307713396</v>
      </c>
      <c r="O517">
        <v>42.148760330578497</v>
      </c>
      <c r="P517">
        <v>203.66795366795299</v>
      </c>
      <c r="Q517">
        <v>0.278870958216274</v>
      </c>
    </row>
    <row r="518" spans="1:17" x14ac:dyDescent="0.3">
      <c r="A518" t="s">
        <v>1158</v>
      </c>
      <c r="B518" t="s">
        <v>1159</v>
      </c>
      <c r="C518" t="s">
        <v>3120</v>
      </c>
      <c r="D518" t="s">
        <v>405</v>
      </c>
      <c r="E518">
        <v>10262.165848281</v>
      </c>
      <c r="F518">
        <v>111.63</v>
      </c>
      <c r="G518">
        <v>55.524418855410197</v>
      </c>
      <c r="H518">
        <v>-13.4840260497235</v>
      </c>
      <c r="I518">
        <v>30.556509131033401</v>
      </c>
      <c r="J518">
        <v>-13.6709465985631</v>
      </c>
      <c r="K518">
        <v>114.125316826108</v>
      </c>
      <c r="L518">
        <v>87.790849454829598</v>
      </c>
      <c r="M518">
        <v>35.6707680052887</v>
      </c>
      <c r="N518">
        <v>0.44121773829225902</v>
      </c>
      <c r="O518">
        <v>30.368180596613801</v>
      </c>
      <c r="P518">
        <v>88.087615838247601</v>
      </c>
      <c r="Q518">
        <v>0.103168899339033</v>
      </c>
    </row>
    <row r="519" spans="1:17" x14ac:dyDescent="0.3">
      <c r="A519" t="s">
        <v>1160</v>
      </c>
      <c r="B519" t="s">
        <v>1161</v>
      </c>
      <c r="C519" t="s">
        <v>3131</v>
      </c>
      <c r="D519" t="s">
        <v>1162</v>
      </c>
      <c r="E519">
        <v>10257.49857657</v>
      </c>
      <c r="F519">
        <v>1088.8499999999999</v>
      </c>
      <c r="G519">
        <v>-21.0970940570888</v>
      </c>
      <c r="H519">
        <v>-7.52135087681964</v>
      </c>
      <c r="I519">
        <v>7.2301158351048498</v>
      </c>
      <c r="J519">
        <v>-5.3220955795977902</v>
      </c>
      <c r="K519">
        <v>1164.9742576487099</v>
      </c>
      <c r="L519">
        <v>1075.2161085846401</v>
      </c>
      <c r="M519">
        <v>33.963796083025699</v>
      </c>
      <c r="N519">
        <v>0.75282776470189505</v>
      </c>
      <c r="O519">
        <v>19.387427101988301</v>
      </c>
      <c r="P519">
        <v>33.896950319724503</v>
      </c>
    </row>
    <row r="520" spans="1:17" hidden="1" x14ac:dyDescent="0.3">
      <c r="A520" t="s">
        <v>1163</v>
      </c>
      <c r="B520" t="s">
        <v>1164</v>
      </c>
      <c r="C520" t="s">
        <v>3135</v>
      </c>
      <c r="D520" t="s">
        <v>454</v>
      </c>
      <c r="E520">
        <v>10246.95514928</v>
      </c>
      <c r="F520">
        <v>2890.15</v>
      </c>
      <c r="G520">
        <v>-18.280237115796201</v>
      </c>
      <c r="H520">
        <v>-3.0211371774173199</v>
      </c>
      <c r="I520">
        <v>2.5399055278018201</v>
      </c>
      <c r="J520">
        <v>-4.28867043463993</v>
      </c>
      <c r="K520">
        <v>2958.2277090556299</v>
      </c>
      <c r="L520">
        <v>2796.7702245197702</v>
      </c>
      <c r="M520">
        <v>39.830748785550803</v>
      </c>
      <c r="N520">
        <v>0.69263285744996494</v>
      </c>
      <c r="O520">
        <v>16.602944483850301</v>
      </c>
      <c r="P520">
        <v>28.6226079216733</v>
      </c>
      <c r="Q520">
        <v>-5.9085648456928E-2</v>
      </c>
    </row>
    <row r="521" spans="1:17" x14ac:dyDescent="0.3">
      <c r="A521" t="s">
        <v>1165</v>
      </c>
      <c r="B521" t="s">
        <v>1166</v>
      </c>
      <c r="C521" t="s">
        <v>3131</v>
      </c>
      <c r="D521" t="s">
        <v>231</v>
      </c>
      <c r="E521">
        <v>10209.351664469999</v>
      </c>
      <c r="F521">
        <v>522.54999999999995</v>
      </c>
      <c r="G521">
        <v>-13.254158112836301</v>
      </c>
      <c r="H521">
        <v>-6.11010885550089</v>
      </c>
      <c r="I521">
        <v>-32.958443631674001</v>
      </c>
      <c r="J521">
        <v>-10.6642888673837</v>
      </c>
      <c r="K521">
        <v>557.34303794535003</v>
      </c>
      <c r="L521">
        <v>549.99254587848498</v>
      </c>
      <c r="M521">
        <v>26.726704697496601</v>
      </c>
      <c r="N521">
        <v>0.60434472358733804</v>
      </c>
      <c r="O521">
        <v>35.757343794852098</v>
      </c>
      <c r="P521">
        <v>20.347766006448602</v>
      </c>
      <c r="Q521">
        <v>-2.0283033537238999E-2</v>
      </c>
    </row>
    <row r="522" spans="1:17" x14ac:dyDescent="0.3">
      <c r="A522" t="s">
        <v>1167</v>
      </c>
      <c r="B522" t="s">
        <v>1168</v>
      </c>
      <c r="C522" t="s">
        <v>3120</v>
      </c>
      <c r="D522" t="s">
        <v>581</v>
      </c>
      <c r="E522">
        <v>10140.156477684999</v>
      </c>
      <c r="F522">
        <v>138.97999999999999</v>
      </c>
      <c r="G522">
        <v>-27.7352850261424</v>
      </c>
      <c r="H522">
        <v>-13.5065574175545</v>
      </c>
      <c r="I522">
        <v>-29.346593175443399</v>
      </c>
      <c r="J522">
        <v>-7.7724749289499799</v>
      </c>
      <c r="K522">
        <v>156.66900005605601</v>
      </c>
      <c r="L522">
        <v>162.42695218533001</v>
      </c>
      <c r="M522">
        <v>35.0434987861019</v>
      </c>
      <c r="N522">
        <v>0.94691909885716596</v>
      </c>
      <c r="O522">
        <v>50.595321828431103</v>
      </c>
      <c r="P522">
        <v>5.9864256844352797</v>
      </c>
      <c r="Q522">
        <v>-3.5729428111167E-2</v>
      </c>
    </row>
    <row r="523" spans="1:17" x14ac:dyDescent="0.3">
      <c r="A523" t="s">
        <v>1169</v>
      </c>
      <c r="B523" t="s">
        <v>1170</v>
      </c>
      <c r="C523" t="s">
        <v>3119</v>
      </c>
      <c r="D523" t="s">
        <v>268</v>
      </c>
      <c r="E523">
        <v>10133.594969495</v>
      </c>
      <c r="F523">
        <v>753.05</v>
      </c>
      <c r="G523">
        <v>-52.2024411715933</v>
      </c>
      <c r="H523">
        <v>-12.0648604478575</v>
      </c>
      <c r="I523">
        <v>-28.073619071823298</v>
      </c>
      <c r="J523">
        <v>-9.1184529344181193</v>
      </c>
      <c r="K523">
        <v>889.55668134861605</v>
      </c>
      <c r="L523">
        <v>928.37984426827097</v>
      </c>
      <c r="M523">
        <v>12.2554285933107</v>
      </c>
      <c r="N523">
        <v>0.79664876898581904</v>
      </c>
      <c r="O523">
        <v>65.726047407210601</v>
      </c>
      <c r="P523">
        <v>1.79790469753293</v>
      </c>
      <c r="Q523">
        <v>-4.7620989491838003E-2</v>
      </c>
    </row>
    <row r="524" spans="1:17" x14ac:dyDescent="0.3">
      <c r="A524" t="s">
        <v>1171</v>
      </c>
      <c r="B524" t="s">
        <v>1172</v>
      </c>
      <c r="C524" t="s">
        <v>3123</v>
      </c>
      <c r="D524" t="s">
        <v>48</v>
      </c>
      <c r="E524">
        <v>10089.222637723</v>
      </c>
      <c r="F524">
        <v>179.51</v>
      </c>
      <c r="G524">
        <v>14.506605467269701</v>
      </c>
      <c r="H524">
        <v>-11.340339526371899</v>
      </c>
      <c r="I524">
        <v>-22.836376295688002</v>
      </c>
      <c r="J524">
        <v>-8.0179536806046308</v>
      </c>
      <c r="K524">
        <v>209.628324675926</v>
      </c>
      <c r="L524">
        <v>213.10125893324599</v>
      </c>
      <c r="M524">
        <v>25.993132784680899</v>
      </c>
      <c r="N524">
        <v>0.74196823166345605</v>
      </c>
      <c r="O524">
        <v>69.294189738733195</v>
      </c>
      <c r="P524">
        <v>54.151996565049302</v>
      </c>
      <c r="Q524">
        <v>9.7926515652597995E-2</v>
      </c>
    </row>
    <row r="525" spans="1:17" x14ac:dyDescent="0.3">
      <c r="A525" t="s">
        <v>1173</v>
      </c>
      <c r="B525" t="s">
        <v>1174</v>
      </c>
      <c r="C525" t="s">
        <v>3120</v>
      </c>
      <c r="D525" t="s">
        <v>24</v>
      </c>
      <c r="E525">
        <v>10078.410016739999</v>
      </c>
      <c r="F525">
        <v>165.85</v>
      </c>
      <c r="G525">
        <v>-54.776364711812697</v>
      </c>
      <c r="H525">
        <v>-15.7427105964576</v>
      </c>
      <c r="I525">
        <v>-46.158292037856597</v>
      </c>
      <c r="J525">
        <v>-17.318717107122399</v>
      </c>
      <c r="K525">
        <v>208.513862898805</v>
      </c>
      <c r="L525">
        <v>228.901791195437</v>
      </c>
      <c r="M525">
        <v>18.042637597971002</v>
      </c>
      <c r="N525">
        <v>1.5289857742434001</v>
      </c>
      <c r="O525">
        <v>81.308411214953196</v>
      </c>
      <c r="P525">
        <v>1.64245878531592</v>
      </c>
      <c r="Q525">
        <v>-3.3971659096510001E-3</v>
      </c>
    </row>
    <row r="526" spans="1:17" x14ac:dyDescent="0.3">
      <c r="A526" t="s">
        <v>1175</v>
      </c>
      <c r="B526" t="s">
        <v>1176</v>
      </c>
      <c r="C526" t="s">
        <v>3131</v>
      </c>
      <c r="D526" t="s">
        <v>1177</v>
      </c>
      <c r="E526">
        <v>10020.2904</v>
      </c>
      <c r="F526">
        <v>1104</v>
      </c>
      <c r="G526">
        <v>-9.2755863554618294</v>
      </c>
      <c r="H526">
        <v>3.6510509824236799</v>
      </c>
      <c r="I526">
        <v>-31.1860571520061</v>
      </c>
      <c r="J526">
        <v>-5.3946251586049003</v>
      </c>
      <c r="K526">
        <v>1173.4989118118599</v>
      </c>
      <c r="L526">
        <v>1183.56825720967</v>
      </c>
      <c r="M526">
        <v>32.976509196622501</v>
      </c>
      <c r="N526">
        <v>0.57338689128987497</v>
      </c>
      <c r="O526">
        <v>36.494565217391298</v>
      </c>
      <c r="P526">
        <v>37.733142037302699</v>
      </c>
    </row>
    <row r="527" spans="1:17" x14ac:dyDescent="0.3">
      <c r="A527" t="s">
        <v>1178</v>
      </c>
      <c r="B527" t="s">
        <v>1179</v>
      </c>
      <c r="C527" t="s">
        <v>3130</v>
      </c>
      <c r="D527" t="s">
        <v>445</v>
      </c>
      <c r="E527">
        <v>9972.7568040999995</v>
      </c>
      <c r="F527">
        <v>214.1</v>
      </c>
      <c r="G527">
        <v>28.0797451941886</v>
      </c>
      <c r="H527">
        <v>-11.094639080665001</v>
      </c>
      <c r="I527">
        <v>-12.0574592407803</v>
      </c>
      <c r="J527">
        <v>-7.36418177233781</v>
      </c>
      <c r="K527">
        <v>251.12031304427299</v>
      </c>
      <c r="L527">
        <v>233.685716964287</v>
      </c>
      <c r="M527">
        <v>21.391426962759201</v>
      </c>
      <c r="N527">
        <v>0.490940519796979</v>
      </c>
      <c r="O527">
        <v>79.448855674918207</v>
      </c>
      <c r="P527">
        <v>66.614785992217804</v>
      </c>
      <c r="Q527">
        <v>7.8336251463128004E-2</v>
      </c>
    </row>
    <row r="528" spans="1:17" x14ac:dyDescent="0.3">
      <c r="A528" t="s">
        <v>1180</v>
      </c>
      <c r="B528" t="s">
        <v>1181</v>
      </c>
      <c r="C528" t="s">
        <v>3129</v>
      </c>
      <c r="D528" t="s">
        <v>295</v>
      </c>
      <c r="E528">
        <v>9954.7736594399994</v>
      </c>
      <c r="F528">
        <v>863.55</v>
      </c>
      <c r="G528">
        <v>-44.1554926272551</v>
      </c>
      <c r="H528">
        <v>-8.2751424836652703</v>
      </c>
      <c r="I528">
        <v>-17.833143745022401</v>
      </c>
      <c r="J528">
        <v>-2.61464893023836</v>
      </c>
      <c r="K528">
        <v>942.29695123098395</v>
      </c>
      <c r="L528">
        <v>981.32650168964801</v>
      </c>
      <c r="M528">
        <v>26.2728273369917</v>
      </c>
      <c r="N528">
        <v>0.62043343744216495</v>
      </c>
      <c r="O528">
        <v>28.539169706444302</v>
      </c>
      <c r="P528">
        <v>5.2917149301956901</v>
      </c>
      <c r="Q528">
        <v>-5.3920098852680003E-2</v>
      </c>
    </row>
    <row r="529" spans="1:17" x14ac:dyDescent="0.3">
      <c r="A529" t="s">
        <v>1182</v>
      </c>
      <c r="B529" t="s">
        <v>1183</v>
      </c>
      <c r="C529" t="s">
        <v>3120</v>
      </c>
      <c r="D529" t="s">
        <v>581</v>
      </c>
      <c r="E529">
        <v>9944.8263328499997</v>
      </c>
      <c r="F529">
        <v>1115.25</v>
      </c>
      <c r="G529">
        <v>-4.6966913897601597</v>
      </c>
      <c r="H529">
        <v>-7.1266283428508004</v>
      </c>
      <c r="I529">
        <v>20.822777890467801</v>
      </c>
      <c r="J529">
        <v>-6.0568599913461796</v>
      </c>
      <c r="K529">
        <v>1161.36506579653</v>
      </c>
      <c r="L529">
        <v>1027.61953699945</v>
      </c>
      <c r="M529">
        <v>29.639513815078399</v>
      </c>
      <c r="N529">
        <v>0.63529375048018999</v>
      </c>
      <c r="O529">
        <v>24.0349697377269</v>
      </c>
      <c r="P529">
        <v>43.597502092319502</v>
      </c>
      <c r="Q529">
        <v>4.1096904844776003E-2</v>
      </c>
    </row>
    <row r="530" spans="1:17" hidden="1" x14ac:dyDescent="0.3">
      <c r="A530" t="s">
        <v>1184</v>
      </c>
      <c r="B530" t="s">
        <v>1185</v>
      </c>
      <c r="C530" t="s">
        <v>3135</v>
      </c>
      <c r="D530" t="s">
        <v>1186</v>
      </c>
      <c r="E530">
        <v>9892.8867501000004</v>
      </c>
      <c r="F530">
        <v>773.9</v>
      </c>
      <c r="G530">
        <v>101.291392987431</v>
      </c>
      <c r="H530">
        <v>14.9813346030885</v>
      </c>
      <c r="I530">
        <v>58.776858782504803</v>
      </c>
      <c r="J530">
        <v>-7.3117572626583103</v>
      </c>
      <c r="K530">
        <v>716.58495276118697</v>
      </c>
      <c r="L530">
        <v>558.96394948292004</v>
      </c>
      <c r="M530">
        <v>52.824976176987398</v>
      </c>
      <c r="N530">
        <v>1.15552720548397</v>
      </c>
      <c r="O530">
        <v>13.083085669983101</v>
      </c>
      <c r="P530">
        <v>141.805967817528</v>
      </c>
      <c r="Q530">
        <v>0.17949649537005899</v>
      </c>
    </row>
    <row r="531" spans="1:17" x14ac:dyDescent="0.3">
      <c r="A531" t="s">
        <v>1187</v>
      </c>
      <c r="B531" t="s">
        <v>1188</v>
      </c>
      <c r="C531" t="s">
        <v>3133</v>
      </c>
      <c r="D531" t="s">
        <v>138</v>
      </c>
      <c r="E531">
        <v>9850.0122080100009</v>
      </c>
      <c r="F531">
        <v>415.35</v>
      </c>
      <c r="G531">
        <v>181.62325072668801</v>
      </c>
      <c r="H531">
        <v>-2.6229599569071702</v>
      </c>
      <c r="I531">
        <v>6.43715220771153</v>
      </c>
      <c r="J531">
        <v>7.0694763431512104</v>
      </c>
      <c r="K531">
        <v>423.10204025291301</v>
      </c>
      <c r="L531">
        <v>365.58180262822299</v>
      </c>
      <c r="M531">
        <v>54.802248585852297</v>
      </c>
      <c r="N531">
        <v>1.0217900960192401</v>
      </c>
      <c r="O531">
        <v>37.137354038762403</v>
      </c>
      <c r="P531">
        <v>227.56309148264901</v>
      </c>
      <c r="Q531">
        <v>0.118639058358462</v>
      </c>
    </row>
    <row r="532" spans="1:17" x14ac:dyDescent="0.3">
      <c r="A532" t="s">
        <v>1189</v>
      </c>
      <c r="B532" t="s">
        <v>1190</v>
      </c>
      <c r="C532" t="s">
        <v>3129</v>
      </c>
      <c r="D532" t="s">
        <v>89</v>
      </c>
      <c r="E532">
        <v>9847.4341616000002</v>
      </c>
      <c r="F532">
        <v>1267</v>
      </c>
      <c r="G532">
        <v>72.830343297954599</v>
      </c>
      <c r="H532">
        <v>5.2617552710188704</v>
      </c>
      <c r="I532">
        <v>23.950051721155901</v>
      </c>
      <c r="J532">
        <v>-6.7163638153144998</v>
      </c>
      <c r="K532">
        <v>1273.87016927939</v>
      </c>
      <c r="L532">
        <v>1001.82974532971</v>
      </c>
      <c r="M532">
        <v>26.4909578238907</v>
      </c>
      <c r="N532">
        <v>0.63742821885720602</v>
      </c>
      <c r="O532">
        <v>21.862667719021299</v>
      </c>
      <c r="P532">
        <v>117.697594501718</v>
      </c>
    </row>
    <row r="533" spans="1:17" x14ac:dyDescent="0.3">
      <c r="A533" t="s">
        <v>1191</v>
      </c>
      <c r="B533" t="s">
        <v>1192</v>
      </c>
      <c r="C533" t="s">
        <v>3132</v>
      </c>
      <c r="D533" t="s">
        <v>120</v>
      </c>
      <c r="E533">
        <v>9835.7590161200005</v>
      </c>
      <c r="F533">
        <v>1156.5999999999999</v>
      </c>
      <c r="G533">
        <v>29.2314439308125</v>
      </c>
      <c r="H533">
        <v>-1.2149059632524799</v>
      </c>
      <c r="I533">
        <v>-3.0648355354011199</v>
      </c>
      <c r="J533">
        <v>-7.7128063029334601</v>
      </c>
      <c r="K533">
        <v>1196.38819541629</v>
      </c>
      <c r="L533">
        <v>1056.5943291917299</v>
      </c>
      <c r="M533">
        <v>42.186672714147598</v>
      </c>
      <c r="N533">
        <v>1.50728574587243</v>
      </c>
      <c r="O533">
        <v>20.612139028186</v>
      </c>
      <c r="P533">
        <v>66.178160919540204</v>
      </c>
      <c r="Q533">
        <v>3.2064441927835002E-2</v>
      </c>
    </row>
    <row r="534" spans="1:17" x14ac:dyDescent="0.3">
      <c r="A534" t="s">
        <v>1193</v>
      </c>
      <c r="B534" t="s">
        <v>1194</v>
      </c>
      <c r="C534" t="s">
        <v>3123</v>
      </c>
      <c r="D534" t="s">
        <v>944</v>
      </c>
      <c r="E534">
        <v>9817.2925276499991</v>
      </c>
      <c r="F534">
        <v>1335.15</v>
      </c>
      <c r="G534">
        <v>64.896761290769703</v>
      </c>
      <c r="H534">
        <v>1.23208237650999</v>
      </c>
      <c r="I534">
        <v>19.4398398737906</v>
      </c>
      <c r="J534">
        <v>-6.6099215810324203</v>
      </c>
      <c r="K534">
        <v>1368.0903468541901</v>
      </c>
      <c r="L534">
        <v>1190.90799689806</v>
      </c>
      <c r="M534">
        <v>42.247687313548603</v>
      </c>
      <c r="N534">
        <v>0.58821761742531098</v>
      </c>
      <c r="O534">
        <v>19.181365389656499</v>
      </c>
      <c r="P534">
        <v>103.52896341463401</v>
      </c>
      <c r="Q534">
        <v>7.3331301657826004E-2</v>
      </c>
    </row>
    <row r="535" spans="1:17" hidden="1" x14ac:dyDescent="0.3">
      <c r="A535" t="s">
        <v>1195</v>
      </c>
      <c r="B535" t="s">
        <v>1196</v>
      </c>
      <c r="C535" t="s">
        <v>3135</v>
      </c>
      <c r="D535" t="s">
        <v>138</v>
      </c>
      <c r="E535">
        <v>9717.1900299270001</v>
      </c>
      <c r="F535">
        <v>295.91000000000003</v>
      </c>
      <c r="G535">
        <v>-2.9169268879080001</v>
      </c>
      <c r="H535">
        <v>10.921920914149499</v>
      </c>
      <c r="I535">
        <v>7.2293716496176499</v>
      </c>
      <c r="J535">
        <v>2.2480522998764298</v>
      </c>
      <c r="K535">
        <v>281.76180891064598</v>
      </c>
      <c r="L535">
        <v>267.60366750153003</v>
      </c>
      <c r="M535">
        <v>22.227502817667499</v>
      </c>
      <c r="N535">
        <v>1.2380383986040799</v>
      </c>
      <c r="O535">
        <v>1.3652799837788401</v>
      </c>
      <c r="P535">
        <v>27.4924601464886</v>
      </c>
    </row>
    <row r="536" spans="1:17" x14ac:dyDescent="0.3">
      <c r="A536" t="s">
        <v>1197</v>
      </c>
      <c r="B536" t="s">
        <v>1198</v>
      </c>
      <c r="C536" t="s">
        <v>3130</v>
      </c>
      <c r="D536" t="s">
        <v>92</v>
      </c>
      <c r="E536">
        <v>9658.1625219800007</v>
      </c>
      <c r="F536">
        <v>199.78</v>
      </c>
      <c r="G536">
        <v>36.349533526685903</v>
      </c>
      <c r="H536">
        <v>-2.63098150201338</v>
      </c>
      <c r="I536">
        <v>-12.777639548876101</v>
      </c>
      <c r="J536">
        <v>-3.60990174638505</v>
      </c>
      <c r="K536">
        <v>216.887713958467</v>
      </c>
      <c r="L536">
        <v>201.45656960381501</v>
      </c>
      <c r="M536">
        <v>19.628714251989301</v>
      </c>
      <c r="N536">
        <v>0.39575002378728702</v>
      </c>
      <c r="O536">
        <v>25.483031334467899</v>
      </c>
      <c r="P536">
        <v>71.853763440860206</v>
      </c>
      <c r="Q536">
        <v>6.2266289691144998E-2</v>
      </c>
    </row>
    <row r="537" spans="1:17" x14ac:dyDescent="0.3">
      <c r="A537" t="s">
        <v>1199</v>
      </c>
      <c r="B537" t="s">
        <v>1200</v>
      </c>
      <c r="C537" t="s">
        <v>3124</v>
      </c>
      <c r="D537" t="s">
        <v>258</v>
      </c>
      <c r="E537">
        <v>9654.1900502499993</v>
      </c>
      <c r="F537">
        <v>940.75</v>
      </c>
      <c r="G537">
        <v>42.806408991525899</v>
      </c>
      <c r="H537">
        <v>11.394465637078699</v>
      </c>
      <c r="I537">
        <v>33.143747254126097</v>
      </c>
      <c r="J537">
        <v>-11.3748847238273</v>
      </c>
      <c r="K537">
        <v>927.48786714940104</v>
      </c>
      <c r="L537">
        <v>784.61998618690495</v>
      </c>
      <c r="M537">
        <v>38.197722312617202</v>
      </c>
      <c r="N537">
        <v>0.88949550459547699</v>
      </c>
      <c r="O537">
        <v>17.741163964921601</v>
      </c>
      <c r="P537">
        <v>75.284143841997306</v>
      </c>
      <c r="Q537">
        <v>4.6565866862027003E-2</v>
      </c>
    </row>
    <row r="538" spans="1:17" x14ac:dyDescent="0.3">
      <c r="A538" t="s">
        <v>1201</v>
      </c>
      <c r="B538" t="s">
        <v>1202</v>
      </c>
      <c r="C538" t="s">
        <v>3137</v>
      </c>
      <c r="D538" t="s">
        <v>1186</v>
      </c>
      <c r="E538">
        <v>9635.6525210500004</v>
      </c>
      <c r="F538">
        <v>500.95</v>
      </c>
      <c r="G538">
        <v>18.117389147473801</v>
      </c>
      <c r="H538">
        <v>3.1664150820075498</v>
      </c>
      <c r="I538">
        <v>8.6136075739806</v>
      </c>
      <c r="J538">
        <v>-6.6606166667387798</v>
      </c>
      <c r="K538">
        <v>547.03644489423402</v>
      </c>
      <c r="L538">
        <v>483.89386374451198</v>
      </c>
      <c r="M538">
        <v>28.8547290960773</v>
      </c>
      <c r="N538">
        <v>0.97893548661225105</v>
      </c>
      <c r="O538">
        <v>37.518714442559101</v>
      </c>
      <c r="P538">
        <v>61.8055555555555</v>
      </c>
      <c r="Q538">
        <v>2.1374291716658E-2</v>
      </c>
    </row>
    <row r="539" spans="1:17" hidden="1" x14ac:dyDescent="0.3">
      <c r="A539" t="s">
        <v>1203</v>
      </c>
      <c r="B539" t="s">
        <v>1204</v>
      </c>
      <c r="C539" t="s">
        <v>3135</v>
      </c>
      <c r="D539" t="s">
        <v>275</v>
      </c>
      <c r="E539">
        <v>9618.6364073999994</v>
      </c>
      <c r="F539">
        <v>6248.7</v>
      </c>
      <c r="G539">
        <v>-13.1623740243115</v>
      </c>
      <c r="H539">
        <v>5.7415292027505602</v>
      </c>
      <c r="I539">
        <v>15.3657807703899</v>
      </c>
      <c r="J539">
        <v>-5.76560538897232</v>
      </c>
      <c r="K539">
        <v>6181.0677434427198</v>
      </c>
      <c r="L539">
        <v>5815.8769429097401</v>
      </c>
      <c r="M539">
        <v>50.834448158082601</v>
      </c>
      <c r="N539">
        <v>1.0828974715234001</v>
      </c>
      <c r="O539">
        <v>12.0072975178837</v>
      </c>
      <c r="P539">
        <v>35.2532467532467</v>
      </c>
      <c r="Q539">
        <v>0.10198201411380101</v>
      </c>
    </row>
    <row r="540" spans="1:17" x14ac:dyDescent="0.3">
      <c r="A540" t="s">
        <v>1205</v>
      </c>
      <c r="B540" t="s">
        <v>1206</v>
      </c>
      <c r="C540" t="s">
        <v>3120</v>
      </c>
      <c r="D540" t="s">
        <v>545</v>
      </c>
      <c r="E540">
        <v>9608.0740100000003</v>
      </c>
      <c r="F540">
        <v>481.9</v>
      </c>
      <c r="G540">
        <v>108.25855743586899</v>
      </c>
      <c r="H540">
        <v>8.70445899658686</v>
      </c>
      <c r="I540">
        <v>36.654553621431397</v>
      </c>
      <c r="J540">
        <v>-0.88092164569752696</v>
      </c>
      <c r="K540">
        <v>453.80052575574302</v>
      </c>
      <c r="L540">
        <v>366.45311737966699</v>
      </c>
      <c r="M540">
        <v>53.742365450527899</v>
      </c>
      <c r="N540">
        <v>1.06038580320386</v>
      </c>
      <c r="O540">
        <v>3.3616932973645901</v>
      </c>
      <c r="P540">
        <v>149.04392764857801</v>
      </c>
      <c r="Q540">
        <v>0.346591597931451</v>
      </c>
    </row>
    <row r="541" spans="1:17" hidden="1" x14ac:dyDescent="0.3">
      <c r="A541" t="s">
        <v>1207</v>
      </c>
      <c r="B541" t="s">
        <v>1208</v>
      </c>
      <c r="C541" t="s">
        <v>3135</v>
      </c>
      <c r="D541" t="s">
        <v>83</v>
      </c>
      <c r="E541">
        <v>9591.9028099999996</v>
      </c>
      <c r="F541">
        <v>145.49</v>
      </c>
      <c r="G541">
        <v>-18.654062068975499</v>
      </c>
      <c r="H541">
        <v>7.0142877776121502</v>
      </c>
      <c r="I541">
        <v>-2.9917458517331799</v>
      </c>
      <c r="J541">
        <v>0.47584169622941003</v>
      </c>
      <c r="K541">
        <v>143.310942699652</v>
      </c>
      <c r="L541">
        <v>138.63932543800701</v>
      </c>
      <c r="M541">
        <v>19.599037825510401</v>
      </c>
      <c r="N541">
        <v>0.35892463709508299</v>
      </c>
      <c r="O541">
        <v>4.5776342016633498</v>
      </c>
      <c r="P541">
        <v>15.468253968253901</v>
      </c>
      <c r="Q541">
        <v>-1.3388827299693999E-2</v>
      </c>
    </row>
    <row r="542" spans="1:17" x14ac:dyDescent="0.3">
      <c r="A542" t="s">
        <v>1209</v>
      </c>
      <c r="B542" t="s">
        <v>1210</v>
      </c>
      <c r="C542" t="s">
        <v>3121</v>
      </c>
      <c r="D542" t="s">
        <v>21</v>
      </c>
      <c r="E542">
        <v>9586.3854317349997</v>
      </c>
      <c r="F542">
        <v>1522.55</v>
      </c>
      <c r="G542">
        <v>-29.007131506141899</v>
      </c>
      <c r="H542">
        <v>2.2660616334698398</v>
      </c>
      <c r="I542">
        <v>-9.0687615886276003</v>
      </c>
      <c r="J542">
        <v>0.39909226893614402</v>
      </c>
      <c r="K542">
        <v>1581.2889116223801</v>
      </c>
      <c r="L542">
        <v>1580.41869177123</v>
      </c>
      <c r="M542">
        <v>35.452401034124897</v>
      </c>
      <c r="N542">
        <v>0.41702623340030898</v>
      </c>
      <c r="O542">
        <v>27.578733046533699</v>
      </c>
      <c r="P542">
        <v>9.8481295768551007</v>
      </c>
      <c r="Q542">
        <v>-5.8697228142714997E-2</v>
      </c>
    </row>
    <row r="543" spans="1:17" x14ac:dyDescent="0.3">
      <c r="A543" t="s">
        <v>1211</v>
      </c>
      <c r="B543" t="s">
        <v>1212</v>
      </c>
      <c r="C543" t="s">
        <v>3126</v>
      </c>
      <c r="D543" t="s">
        <v>185</v>
      </c>
      <c r="E543">
        <v>9571.2803298250001</v>
      </c>
      <c r="F543">
        <v>1550.75</v>
      </c>
      <c r="G543">
        <v>46.047247553487402</v>
      </c>
      <c r="H543">
        <v>-4.7175667664485204</v>
      </c>
      <c r="I543">
        <v>42.079094047032697</v>
      </c>
      <c r="J543">
        <v>-2.9748187063326998</v>
      </c>
      <c r="K543">
        <v>1534.27558906993</v>
      </c>
      <c r="L543">
        <v>1280.4506231985199</v>
      </c>
      <c r="M543">
        <v>44.621746761951599</v>
      </c>
      <c r="N543">
        <v>0.783812075542067</v>
      </c>
      <c r="O543">
        <v>13.3838465258745</v>
      </c>
      <c r="P543">
        <v>89.000609384521596</v>
      </c>
      <c r="Q543">
        <v>9.5775085476227997E-2</v>
      </c>
    </row>
    <row r="544" spans="1:17" x14ac:dyDescent="0.3">
      <c r="A544" t="s">
        <v>1213</v>
      </c>
      <c r="B544" t="s">
        <v>1214</v>
      </c>
      <c r="C544" t="s">
        <v>3131</v>
      </c>
      <c r="D544" t="s">
        <v>390</v>
      </c>
      <c r="E544">
        <v>9566.1947772300009</v>
      </c>
      <c r="F544">
        <v>421.55</v>
      </c>
      <c r="G544">
        <v>158.006244493466</v>
      </c>
      <c r="H544">
        <v>7.8931110346503504</v>
      </c>
      <c r="I544">
        <v>48.936997405835697</v>
      </c>
      <c r="J544">
        <v>-1.4277975729771599</v>
      </c>
      <c r="K544">
        <v>398.02272135579</v>
      </c>
      <c r="L544">
        <v>311.25842367816398</v>
      </c>
      <c r="M544">
        <v>48.688089503015199</v>
      </c>
      <c r="N544">
        <v>0.96743557549981996</v>
      </c>
      <c r="O544">
        <v>12.4421776776183</v>
      </c>
      <c r="P544">
        <v>195.513494567122</v>
      </c>
      <c r="Q544">
        <v>0.183990663590227</v>
      </c>
    </row>
    <row r="545" spans="1:17" hidden="1" x14ac:dyDescent="0.3">
      <c r="A545" t="s">
        <v>1215</v>
      </c>
      <c r="B545" t="s">
        <v>1216</v>
      </c>
      <c r="C545" t="s">
        <v>3135</v>
      </c>
      <c r="D545" t="s">
        <v>611</v>
      </c>
      <c r="E545">
        <v>9515.2576270000009</v>
      </c>
      <c r="F545">
        <v>112.1</v>
      </c>
      <c r="G545">
        <v>347.86915610678801</v>
      </c>
      <c r="H545">
        <v>-40.626420596241203</v>
      </c>
      <c r="I545">
        <v>365.354683311347</v>
      </c>
      <c r="J545">
        <v>-7.81616883969056</v>
      </c>
      <c r="K545">
        <v>126.2062593492</v>
      </c>
      <c r="M545">
        <v>16.691903043271701</v>
      </c>
      <c r="N545">
        <v>1.3365034991418101</v>
      </c>
      <c r="O545">
        <v>138.626226583407</v>
      </c>
      <c r="P545">
        <v>398.222222222222</v>
      </c>
    </row>
    <row r="546" spans="1:17" x14ac:dyDescent="0.3">
      <c r="A546" t="s">
        <v>1217</v>
      </c>
      <c r="B546" t="s">
        <v>1218</v>
      </c>
      <c r="C546" t="s">
        <v>3130</v>
      </c>
      <c r="D546" t="s">
        <v>268</v>
      </c>
      <c r="E546">
        <v>9486.6516113599992</v>
      </c>
      <c r="F546">
        <v>581.35</v>
      </c>
      <c r="G546">
        <v>32.632651490569501</v>
      </c>
      <c r="H546">
        <v>3.1311818528904198</v>
      </c>
      <c r="I546">
        <v>39.935740365374002</v>
      </c>
      <c r="J546">
        <v>-1.8241391367523301</v>
      </c>
      <c r="K546">
        <v>567.63606175363395</v>
      </c>
      <c r="L546">
        <v>487.82804372237399</v>
      </c>
      <c r="M546">
        <v>47.826236722523298</v>
      </c>
      <c r="N546">
        <v>0.70967092731883896</v>
      </c>
      <c r="O546">
        <v>6.04627160918551</v>
      </c>
      <c r="P546">
        <v>65.508896797153</v>
      </c>
      <c r="Q546">
        <v>0.12955534937968399</v>
      </c>
    </row>
    <row r="547" spans="1:17" x14ac:dyDescent="0.3">
      <c r="A547" t="s">
        <v>1219</v>
      </c>
      <c r="B547" t="s">
        <v>1220</v>
      </c>
      <c r="C547" t="s">
        <v>3123</v>
      </c>
      <c r="D547" t="s">
        <v>48</v>
      </c>
      <c r="E547">
        <v>9444.0224304000003</v>
      </c>
      <c r="F547">
        <v>549.75</v>
      </c>
      <c r="G547">
        <v>145.69454890941299</v>
      </c>
      <c r="H547">
        <v>-1.75437457215135</v>
      </c>
      <c r="I547">
        <v>43.997302953946097</v>
      </c>
      <c r="J547">
        <v>-3.3222743869407401</v>
      </c>
      <c r="K547">
        <v>550.15600986943605</v>
      </c>
      <c r="L547">
        <v>444.26466921853398</v>
      </c>
      <c r="M547">
        <v>37.377969672315203</v>
      </c>
      <c r="N547">
        <v>0.48450746052501897</v>
      </c>
      <c r="O547">
        <v>26.2937698954069</v>
      </c>
      <c r="P547">
        <v>192.42021276595699</v>
      </c>
      <c r="Q547">
        <v>0.21381277153203501</v>
      </c>
    </row>
    <row r="548" spans="1:17" hidden="1" x14ac:dyDescent="0.3">
      <c r="A548" t="s">
        <v>1221</v>
      </c>
      <c r="B548" t="s">
        <v>1222</v>
      </c>
      <c r="C548" t="s">
        <v>3135</v>
      </c>
      <c r="D548" t="s">
        <v>77</v>
      </c>
      <c r="E548">
        <v>9438.94258816</v>
      </c>
      <c r="F548">
        <v>187.52</v>
      </c>
      <c r="G548">
        <v>25.912790272353</v>
      </c>
      <c r="H548">
        <v>-8.8988345728076297</v>
      </c>
      <c r="I548">
        <v>4.5432926024695401</v>
      </c>
      <c r="J548">
        <v>-0.76094748166487802</v>
      </c>
      <c r="K548">
        <v>188.92389475690001</v>
      </c>
      <c r="L548">
        <v>171.89949666301999</v>
      </c>
      <c r="M548">
        <v>40.758136944101203</v>
      </c>
      <c r="N548">
        <v>0.228286819392306</v>
      </c>
      <c r="O548">
        <v>31.186006825938499</v>
      </c>
      <c r="P548">
        <v>56.266666666666602</v>
      </c>
      <c r="Q548">
        <v>4.3829163233453997E-2</v>
      </c>
    </row>
    <row r="549" spans="1:17" hidden="1" x14ac:dyDescent="0.3">
      <c r="A549" t="s">
        <v>1223</v>
      </c>
      <c r="B549" t="s">
        <v>1224</v>
      </c>
      <c r="C549" t="s">
        <v>3135</v>
      </c>
      <c r="D549" t="s">
        <v>1225</v>
      </c>
      <c r="E549">
        <v>9435.9825347999395</v>
      </c>
      <c r="F549">
        <v>558.70000000000005</v>
      </c>
      <c r="G549">
        <v>-12.7314989289653</v>
      </c>
      <c r="H549">
        <v>6.9772846935938304</v>
      </c>
      <c r="I549">
        <v>1.3029869328279</v>
      </c>
      <c r="J549">
        <v>-9.6942210322992093</v>
      </c>
      <c r="K549">
        <v>544.21048582425897</v>
      </c>
      <c r="L549">
        <v>500.727234069948</v>
      </c>
      <c r="N549">
        <v>0.61546926776927702</v>
      </c>
      <c r="O549">
        <v>14.023626275281799</v>
      </c>
      <c r="P549">
        <v>40.677325947375003</v>
      </c>
    </row>
    <row r="550" spans="1:17" hidden="1" x14ac:dyDescent="0.3">
      <c r="A550" t="s">
        <v>1226</v>
      </c>
      <c r="B550" t="s">
        <v>1227</v>
      </c>
      <c r="C550" t="s">
        <v>3135</v>
      </c>
      <c r="D550" t="s">
        <v>89</v>
      </c>
      <c r="E550">
        <v>9424.9437268500005</v>
      </c>
      <c r="F550">
        <v>694.5</v>
      </c>
      <c r="G550">
        <v>-39.182947171802297</v>
      </c>
      <c r="H550">
        <v>0.83712875537697595</v>
      </c>
      <c r="I550">
        <v>-21.697419967243501</v>
      </c>
      <c r="J550">
        <v>-6.6150618931305996</v>
      </c>
      <c r="M550">
        <v>26.244436931702399</v>
      </c>
      <c r="O550">
        <v>22.1022318214542</v>
      </c>
      <c r="P550">
        <v>1.9674056673028899</v>
      </c>
    </row>
    <row r="551" spans="1:17" x14ac:dyDescent="0.3">
      <c r="A551" t="s">
        <v>1228</v>
      </c>
      <c r="B551" t="s">
        <v>1229</v>
      </c>
      <c r="C551" t="s">
        <v>3119</v>
      </c>
      <c r="D551" t="s">
        <v>21</v>
      </c>
      <c r="E551">
        <v>9416.1599865200005</v>
      </c>
      <c r="F551">
        <v>457.1</v>
      </c>
      <c r="G551">
        <v>-15.200034341752399</v>
      </c>
      <c r="H551">
        <v>1.13682522572386</v>
      </c>
      <c r="I551">
        <v>-18.023797663023998</v>
      </c>
      <c r="J551">
        <v>1.14977666584664</v>
      </c>
      <c r="K551">
        <v>479.01945979719198</v>
      </c>
      <c r="L551">
        <v>480.11081161358601</v>
      </c>
      <c r="M551">
        <v>36.8765276083411</v>
      </c>
      <c r="N551">
        <v>0.99172593308528501</v>
      </c>
      <c r="O551">
        <v>25.793043097790399</v>
      </c>
      <c r="P551">
        <v>15.662955465587</v>
      </c>
      <c r="Q551">
        <v>-8.5735140822831998E-2</v>
      </c>
    </row>
    <row r="552" spans="1:17" x14ac:dyDescent="0.3">
      <c r="A552" t="s">
        <v>1230</v>
      </c>
      <c r="B552" t="s">
        <v>1231</v>
      </c>
      <c r="C552" t="s">
        <v>3129</v>
      </c>
      <c r="D552" t="s">
        <v>787</v>
      </c>
      <c r="E552">
        <v>9409.5992342499994</v>
      </c>
      <c r="F552">
        <v>7296.5</v>
      </c>
      <c r="G552">
        <v>-43.610324214963498</v>
      </c>
      <c r="H552">
        <v>-4.8309294402187897</v>
      </c>
      <c r="I552">
        <v>-9.39159580387701</v>
      </c>
      <c r="J552">
        <v>-6.3537141136156299</v>
      </c>
      <c r="K552">
        <v>8319.6810276505003</v>
      </c>
      <c r="L552">
        <v>8212.0736002738304</v>
      </c>
      <c r="M552">
        <v>17.707337494775199</v>
      </c>
      <c r="N552">
        <v>0.39326548938113598</v>
      </c>
      <c r="O552">
        <v>47.878434866031597</v>
      </c>
      <c r="P552">
        <v>10.700631144556301</v>
      </c>
      <c r="Q552">
        <v>2.3946600789194E-2</v>
      </c>
    </row>
    <row r="553" spans="1:17" x14ac:dyDescent="0.3">
      <c r="A553" t="s">
        <v>1232</v>
      </c>
      <c r="B553" t="s">
        <v>1233</v>
      </c>
      <c r="C553" t="s">
        <v>3134</v>
      </c>
      <c r="D553" t="s">
        <v>412</v>
      </c>
      <c r="E553">
        <v>9287.3858690149991</v>
      </c>
      <c r="F553">
        <v>632.04999999999995</v>
      </c>
      <c r="G553">
        <v>-29.907257565158002</v>
      </c>
      <c r="H553">
        <v>3.88854765760615</v>
      </c>
      <c r="I553">
        <v>-18.117105937300401</v>
      </c>
      <c r="J553">
        <v>0.77101270879660599</v>
      </c>
      <c r="K553">
        <v>659.046033540753</v>
      </c>
      <c r="L553">
        <v>667.34336032647298</v>
      </c>
      <c r="M553">
        <v>30.029915608621199</v>
      </c>
      <c r="N553">
        <v>0.364623504573173</v>
      </c>
      <c r="O553">
        <v>28.929673285341298</v>
      </c>
      <c r="P553">
        <v>7.0817450232952099</v>
      </c>
      <c r="Q553">
        <v>2.7876841342009E-2</v>
      </c>
    </row>
    <row r="554" spans="1:17" x14ac:dyDescent="0.3">
      <c r="A554" t="s">
        <v>1234</v>
      </c>
      <c r="B554" t="s">
        <v>1235</v>
      </c>
      <c r="C554" t="s">
        <v>3132</v>
      </c>
      <c r="D554" t="s">
        <v>913</v>
      </c>
      <c r="E554">
        <v>9239.5189583640004</v>
      </c>
      <c r="F554">
        <v>66.91</v>
      </c>
      <c r="G554">
        <v>4.5961858939233498</v>
      </c>
      <c r="H554">
        <v>-12.042567787042399</v>
      </c>
      <c r="I554">
        <v>-19.2498401140836</v>
      </c>
      <c r="J554">
        <v>-6.6633378763167004</v>
      </c>
      <c r="K554">
        <v>75.561033622124199</v>
      </c>
      <c r="L554">
        <v>74.451881195436698</v>
      </c>
      <c r="M554">
        <v>22.382628328062101</v>
      </c>
      <c r="N554">
        <v>0.39300564651647002</v>
      </c>
      <c r="O554">
        <v>41.757584815423698</v>
      </c>
      <c r="P554">
        <v>38.530020703933701</v>
      </c>
      <c r="Q554">
        <v>5.5316560134763999E-2</v>
      </c>
    </row>
    <row r="555" spans="1:17" hidden="1" x14ac:dyDescent="0.3">
      <c r="A555" t="s">
        <v>1236</v>
      </c>
      <c r="B555" t="s">
        <v>1237</v>
      </c>
      <c r="C555" t="s">
        <v>3135</v>
      </c>
      <c r="D555" t="s">
        <v>138</v>
      </c>
      <c r="E555">
        <v>9228.9356152799992</v>
      </c>
      <c r="F555">
        <v>573.4</v>
      </c>
      <c r="G555">
        <v>75.850407268793504</v>
      </c>
      <c r="H555">
        <v>-0.419585264745655</v>
      </c>
      <c r="I555">
        <v>88.242677843917306</v>
      </c>
      <c r="J555">
        <v>-7.8960101237092104</v>
      </c>
      <c r="K555">
        <v>588.06934767507801</v>
      </c>
      <c r="L555">
        <v>448.15617858842398</v>
      </c>
      <c r="M555">
        <v>39.0481007382417</v>
      </c>
      <c r="N555">
        <v>0.57991801849519797</v>
      </c>
      <c r="O555">
        <v>21.8608301360307</v>
      </c>
      <c r="P555">
        <v>136.21009268795001</v>
      </c>
    </row>
    <row r="556" spans="1:17" x14ac:dyDescent="0.3">
      <c r="A556" t="s">
        <v>1238</v>
      </c>
      <c r="B556" t="s">
        <v>1239</v>
      </c>
      <c r="C556" t="s">
        <v>3129</v>
      </c>
      <c r="D556" t="s">
        <v>185</v>
      </c>
      <c r="E556">
        <v>9210.7327067200004</v>
      </c>
      <c r="F556">
        <v>2273.1999999999998</v>
      </c>
      <c r="G556">
        <v>126.55269467827399</v>
      </c>
      <c r="H556">
        <v>24.6948457849156</v>
      </c>
      <c r="I556">
        <v>36.278938481212499</v>
      </c>
      <c r="J556">
        <v>16.787399757564501</v>
      </c>
      <c r="K556">
        <v>1934.6848995446701</v>
      </c>
      <c r="L556">
        <v>1613.8611793533501</v>
      </c>
      <c r="M556">
        <v>72.735875984409404</v>
      </c>
      <c r="N556">
        <v>2.2379573028860298</v>
      </c>
      <c r="O556">
        <v>3.8140066866092002</v>
      </c>
      <c r="P556">
        <v>167.435294117647</v>
      </c>
      <c r="Q556">
        <v>5.8461452207516001E-2</v>
      </c>
    </row>
    <row r="557" spans="1:17" x14ac:dyDescent="0.3">
      <c r="A557" t="s">
        <v>1240</v>
      </c>
      <c r="B557" t="s">
        <v>1241</v>
      </c>
      <c r="C557" t="s">
        <v>3133</v>
      </c>
      <c r="D557" t="s">
        <v>138</v>
      </c>
      <c r="E557">
        <v>9175.4519666399992</v>
      </c>
      <c r="F557">
        <v>170.4</v>
      </c>
      <c r="G557">
        <v>-8.0656897228400002</v>
      </c>
      <c r="H557">
        <v>-10.4379563569175</v>
      </c>
      <c r="I557">
        <v>-32.3130925911573</v>
      </c>
      <c r="J557">
        <v>-11.8810593356037</v>
      </c>
      <c r="K557">
        <v>189.00426869334899</v>
      </c>
      <c r="L557">
        <v>194.82688988795701</v>
      </c>
      <c r="M557">
        <v>37.795742409681999</v>
      </c>
      <c r="N557">
        <v>1.30846064060594</v>
      </c>
      <c r="O557">
        <v>67.194835680751098</v>
      </c>
      <c r="P557">
        <v>25.710070084839501</v>
      </c>
      <c r="Q557">
        <v>0.13052324238445301</v>
      </c>
    </row>
    <row r="558" spans="1:17" x14ac:dyDescent="0.3">
      <c r="A558" t="s">
        <v>1242</v>
      </c>
      <c r="B558" t="s">
        <v>1243</v>
      </c>
      <c r="C558" t="s">
        <v>3123</v>
      </c>
      <c r="D558" t="s">
        <v>48</v>
      </c>
      <c r="E558">
        <v>9169.8312502200006</v>
      </c>
      <c r="F558">
        <v>2900.35</v>
      </c>
      <c r="G558">
        <v>22.240257705395798</v>
      </c>
      <c r="H558">
        <v>-5.5790927253839699</v>
      </c>
      <c r="I558">
        <v>1.0384491237737099</v>
      </c>
      <c r="J558">
        <v>-8.9617497892118703</v>
      </c>
      <c r="K558">
        <v>3136.7887212427199</v>
      </c>
      <c r="L558">
        <v>2738.0255448897801</v>
      </c>
      <c r="M558">
        <v>26.0009221408808</v>
      </c>
      <c r="N558">
        <v>0.39725350687887701</v>
      </c>
      <c r="O558">
        <v>28.432775354698499</v>
      </c>
      <c r="P558">
        <v>72.3859195530394</v>
      </c>
      <c r="Q558">
        <v>0.198400813945559</v>
      </c>
    </row>
    <row r="559" spans="1:17" x14ac:dyDescent="0.3">
      <c r="A559" t="s">
        <v>1244</v>
      </c>
      <c r="B559" t="s">
        <v>1245</v>
      </c>
      <c r="C559" t="s">
        <v>3129</v>
      </c>
      <c r="D559" t="s">
        <v>1246</v>
      </c>
      <c r="E559">
        <v>9149.0551919699992</v>
      </c>
      <c r="F559">
        <v>841.7</v>
      </c>
      <c r="G559">
        <v>-48.5037353058825</v>
      </c>
      <c r="H559">
        <v>-3.1883828966187502</v>
      </c>
      <c r="I559">
        <v>-17.559655657957901</v>
      </c>
      <c r="J559">
        <v>-3.8926772018028899</v>
      </c>
      <c r="K559">
        <v>915.62165853439501</v>
      </c>
      <c r="L559">
        <v>979.72453568523395</v>
      </c>
      <c r="M559">
        <v>18.452209578821201</v>
      </c>
      <c r="N559">
        <v>0.53566435134482104</v>
      </c>
      <c r="O559">
        <v>54.092907211595502</v>
      </c>
      <c r="P559">
        <v>0.97774578609561802</v>
      </c>
      <c r="Q559">
        <v>-8.9448364041098002E-2</v>
      </c>
    </row>
    <row r="560" spans="1:17" x14ac:dyDescent="0.3">
      <c r="A560" t="s">
        <v>1247</v>
      </c>
      <c r="B560" t="s">
        <v>1248</v>
      </c>
      <c r="C560" t="s">
        <v>3132</v>
      </c>
      <c r="D560" t="s">
        <v>288</v>
      </c>
      <c r="E560">
        <v>9146.9408672959999</v>
      </c>
      <c r="F560">
        <v>115.52</v>
      </c>
      <c r="G560">
        <v>-23.447462217090202</v>
      </c>
      <c r="H560">
        <v>-2.7862666236295501</v>
      </c>
      <c r="I560">
        <v>-23.672744794150301</v>
      </c>
      <c r="J560">
        <v>-6.3573877335311204</v>
      </c>
      <c r="K560">
        <v>126.592106913989</v>
      </c>
      <c r="L560">
        <v>130.200353348287</v>
      </c>
      <c r="M560">
        <v>27.9852365628455</v>
      </c>
      <c r="N560">
        <v>0.61814224591286404</v>
      </c>
      <c r="O560">
        <v>36.772853185595501</v>
      </c>
      <c r="P560">
        <v>14.6600496277915</v>
      </c>
      <c r="Q560">
        <v>8.6599054086269001E-2</v>
      </c>
    </row>
    <row r="561" spans="1:17" x14ac:dyDescent="0.3">
      <c r="A561" t="s">
        <v>1249</v>
      </c>
      <c r="B561" t="s">
        <v>1250</v>
      </c>
      <c r="C561" t="s">
        <v>3128</v>
      </c>
      <c r="D561" t="s">
        <v>77</v>
      </c>
      <c r="E561">
        <v>9067.6552859599997</v>
      </c>
      <c r="F561">
        <v>770.6</v>
      </c>
      <c r="G561">
        <v>-10.209401422530799</v>
      </c>
      <c r="H561">
        <v>6.7255051435402704</v>
      </c>
      <c r="I561">
        <v>-10.7638819376836</v>
      </c>
      <c r="J561">
        <v>-1.75506778175473</v>
      </c>
      <c r="K561">
        <v>800.928942303442</v>
      </c>
      <c r="L561">
        <v>809.57239021521605</v>
      </c>
      <c r="M561">
        <v>33.441938396597401</v>
      </c>
      <c r="N561">
        <v>0.75762067330993399</v>
      </c>
      <c r="O561">
        <v>29.7560342590189</v>
      </c>
      <c r="P561">
        <v>18.635978754522299</v>
      </c>
      <c r="Q561">
        <v>1.4496404283761999E-2</v>
      </c>
    </row>
    <row r="562" spans="1:17" hidden="1" x14ac:dyDescent="0.3">
      <c r="A562" t="s">
        <v>1251</v>
      </c>
      <c r="B562" t="s">
        <v>1252</v>
      </c>
      <c r="C562" t="s">
        <v>3135</v>
      </c>
      <c r="D562" t="s">
        <v>138</v>
      </c>
      <c r="E562">
        <v>9066.6</v>
      </c>
      <c r="F562">
        <v>4533.3</v>
      </c>
      <c r="G562">
        <v>-29.4266462325695</v>
      </c>
      <c r="H562">
        <v>2.1652900897768199</v>
      </c>
      <c r="I562">
        <v>-15.7498797248243</v>
      </c>
      <c r="J562">
        <v>-0.43591463901013</v>
      </c>
      <c r="K562">
        <v>4605.1785452632503</v>
      </c>
      <c r="L562">
        <v>4720.6016588787497</v>
      </c>
      <c r="M562">
        <v>46.692654295257803</v>
      </c>
      <c r="N562">
        <v>4.20123020213674</v>
      </c>
      <c r="O562">
        <v>53.8393664659298</v>
      </c>
      <c r="P562">
        <v>7.9036001190122098</v>
      </c>
      <c r="Q562">
        <v>-3.3984726318633002E-2</v>
      </c>
    </row>
    <row r="563" spans="1:17" hidden="1" x14ac:dyDescent="0.3">
      <c r="A563" t="s">
        <v>1253</v>
      </c>
      <c r="B563" t="s">
        <v>1254</v>
      </c>
      <c r="C563" t="s">
        <v>3135</v>
      </c>
      <c r="D563" t="s">
        <v>231</v>
      </c>
      <c r="E563">
        <v>9000.4022192699995</v>
      </c>
      <c r="F563">
        <v>1707.95</v>
      </c>
      <c r="G563">
        <v>2494.8369754359801</v>
      </c>
      <c r="H563">
        <v>29.495153237381899</v>
      </c>
      <c r="I563">
        <v>129.297387628775</v>
      </c>
      <c r="J563">
        <v>-1.14993786760309</v>
      </c>
      <c r="K563">
        <v>1477.9443646889999</v>
      </c>
      <c r="L563">
        <v>971.32467535532601</v>
      </c>
      <c r="M563">
        <v>61.177568846711601</v>
      </c>
      <c r="N563">
        <v>1.7004436686026601</v>
      </c>
      <c r="O563">
        <v>11.2415468836909</v>
      </c>
    </row>
    <row r="564" spans="1:17" x14ac:dyDescent="0.3">
      <c r="A564" t="s">
        <v>1255</v>
      </c>
      <c r="B564" t="s">
        <v>1256</v>
      </c>
      <c r="C564" t="s">
        <v>3122</v>
      </c>
      <c r="D564" t="s">
        <v>1006</v>
      </c>
      <c r="E564">
        <v>8920.0921959999996</v>
      </c>
      <c r="F564">
        <v>407.5</v>
      </c>
      <c r="G564">
        <v>-11.8266262968957</v>
      </c>
      <c r="H564">
        <v>-12.627029752364299</v>
      </c>
      <c r="I564">
        <v>5.5456172298454502</v>
      </c>
      <c r="J564">
        <v>-8.1999484202771509</v>
      </c>
      <c r="K564">
        <v>441.52804040959302</v>
      </c>
      <c r="L564">
        <v>395.22772504922699</v>
      </c>
      <c r="M564">
        <v>31.576580873624099</v>
      </c>
      <c r="N564">
        <v>0.33546716809940902</v>
      </c>
      <c r="O564">
        <v>27.116564417177901</v>
      </c>
      <c r="P564">
        <v>52.336448598130801</v>
      </c>
      <c r="Q564">
        <v>8.2119321745684995E-2</v>
      </c>
    </row>
    <row r="565" spans="1:17" hidden="1" x14ac:dyDescent="0.3">
      <c r="A565" t="s">
        <v>1257</v>
      </c>
      <c r="B565" t="s">
        <v>1258</v>
      </c>
      <c r="C565" t="s">
        <v>3135</v>
      </c>
      <c r="D565" t="s">
        <v>275</v>
      </c>
      <c r="E565">
        <v>8902.0958074999999</v>
      </c>
      <c r="F565">
        <v>4443.25</v>
      </c>
      <c r="G565">
        <v>287.463853552616</v>
      </c>
      <c r="H565">
        <v>9.6995439957256995</v>
      </c>
      <c r="I565">
        <v>143.02077333009899</v>
      </c>
      <c r="J565">
        <v>-6.4611604559085798</v>
      </c>
      <c r="K565">
        <v>4362.9109638541504</v>
      </c>
      <c r="L565">
        <v>3165.52671924182</v>
      </c>
      <c r="M565">
        <v>46.020139968213201</v>
      </c>
      <c r="N565">
        <v>0.70876907990653204</v>
      </c>
      <c r="O565">
        <v>15.338997355539201</v>
      </c>
      <c r="P565">
        <v>378.30884331772398</v>
      </c>
      <c r="Q565">
        <v>0.173069677920591</v>
      </c>
    </row>
    <row r="566" spans="1:17" hidden="1" x14ac:dyDescent="0.3">
      <c r="A566" t="s">
        <v>1259</v>
      </c>
      <c r="B566" t="s">
        <v>1260</v>
      </c>
      <c r="C566" t="s">
        <v>3135</v>
      </c>
      <c r="D566" t="s">
        <v>21</v>
      </c>
      <c r="E566">
        <v>8871.4792051000004</v>
      </c>
      <c r="F566">
        <v>1606.7</v>
      </c>
      <c r="G566">
        <v>93.427564810969699</v>
      </c>
      <c r="H566">
        <v>3.7194718723045201</v>
      </c>
      <c r="I566">
        <v>10.4611073019062</v>
      </c>
      <c r="J566">
        <v>-2.3142873528332299</v>
      </c>
      <c r="K566">
        <v>1683.3251887086899</v>
      </c>
      <c r="L566">
        <v>1391.0400435638901</v>
      </c>
      <c r="M566">
        <v>36.335064733230503</v>
      </c>
      <c r="N566">
        <v>0.91989473458564297</v>
      </c>
      <c r="O566">
        <v>23.965270430074</v>
      </c>
      <c r="P566">
        <v>136.64481920612701</v>
      </c>
      <c r="Q566">
        <v>0.23695725119045699</v>
      </c>
    </row>
    <row r="567" spans="1:17" x14ac:dyDescent="0.3">
      <c r="A567" t="s">
        <v>1261</v>
      </c>
      <c r="B567" t="s">
        <v>1262</v>
      </c>
      <c r="C567" t="s">
        <v>611</v>
      </c>
      <c r="D567" t="s">
        <v>460</v>
      </c>
      <c r="E567">
        <v>8870.0457638600001</v>
      </c>
      <c r="F567">
        <v>338.9</v>
      </c>
      <c r="G567">
        <v>70.995978401048703</v>
      </c>
      <c r="H567">
        <v>-7.6607483667068301</v>
      </c>
      <c r="I567">
        <v>-5.52467599084056</v>
      </c>
      <c r="J567">
        <v>-3.0592548114087399</v>
      </c>
      <c r="K567">
        <v>373.59668109826998</v>
      </c>
      <c r="L567">
        <v>336.07032488600299</v>
      </c>
      <c r="M567">
        <v>24.562397380871602</v>
      </c>
      <c r="N567">
        <v>0.57252448237576603</v>
      </c>
      <c r="O567">
        <v>24.3139569194452</v>
      </c>
      <c r="P567">
        <v>107.214918985019</v>
      </c>
      <c r="Q567">
        <v>0.113455904828951</v>
      </c>
    </row>
    <row r="568" spans="1:17" x14ac:dyDescent="0.3">
      <c r="A568" t="s">
        <v>1263</v>
      </c>
      <c r="B568" t="s">
        <v>1264</v>
      </c>
      <c r="C568" t="s">
        <v>3126</v>
      </c>
      <c r="D568" t="s">
        <v>185</v>
      </c>
      <c r="E568">
        <v>8851.8121327999997</v>
      </c>
      <c r="F568">
        <v>2009.5</v>
      </c>
      <c r="G568">
        <v>64.734365586710993</v>
      </c>
      <c r="H568">
        <v>-4.8694513906935102</v>
      </c>
      <c r="I568">
        <v>-11.753727656940301</v>
      </c>
      <c r="J568">
        <v>-7.6463079919357</v>
      </c>
      <c r="K568">
        <v>2130.1847663368999</v>
      </c>
      <c r="L568">
        <v>1873.0543186938401</v>
      </c>
      <c r="M568">
        <v>31.599045795983301</v>
      </c>
      <c r="N568">
        <v>0.50238888869082798</v>
      </c>
      <c r="O568">
        <v>19.382931077382398</v>
      </c>
      <c r="P568">
        <v>111.771524923595</v>
      </c>
      <c r="Q568">
        <v>0.1503270903044</v>
      </c>
    </row>
    <row r="569" spans="1:17" x14ac:dyDescent="0.3">
      <c r="A569" t="s">
        <v>1265</v>
      </c>
      <c r="B569" t="s">
        <v>1266</v>
      </c>
      <c r="C569" t="s">
        <v>3122</v>
      </c>
      <c r="D569" t="s">
        <v>1006</v>
      </c>
      <c r="E569">
        <v>8837.4895374959997</v>
      </c>
      <c r="F569">
        <v>41.52</v>
      </c>
      <c r="G569">
        <v>-40.5875635309052</v>
      </c>
      <c r="H569">
        <v>-9.2765960080524206</v>
      </c>
      <c r="I569">
        <v>-14.9865884902869</v>
      </c>
      <c r="J569">
        <v>-10.332822148673401</v>
      </c>
      <c r="K569">
        <v>47.2416693562324</v>
      </c>
      <c r="L569">
        <v>46.992121188698199</v>
      </c>
      <c r="M569">
        <v>23.9453264591363</v>
      </c>
      <c r="N569">
        <v>0.59664574610797005</v>
      </c>
      <c r="O569">
        <v>36.078998073217697</v>
      </c>
      <c r="P569">
        <v>13.5978112175102</v>
      </c>
      <c r="Q569">
        <v>4.4289577730810999E-2</v>
      </c>
    </row>
    <row r="570" spans="1:17" x14ac:dyDescent="0.3">
      <c r="A570" t="s">
        <v>1267</v>
      </c>
      <c r="B570" t="s">
        <v>1268</v>
      </c>
      <c r="C570" t="s">
        <v>3131</v>
      </c>
      <c r="D570" t="s">
        <v>265</v>
      </c>
      <c r="E570">
        <v>8829.1228537899897</v>
      </c>
      <c r="F570">
        <v>3800.35</v>
      </c>
      <c r="G570">
        <v>158.00575487374601</v>
      </c>
      <c r="H570">
        <v>18.142909289825301</v>
      </c>
      <c r="I570">
        <v>109.042352957248</v>
      </c>
      <c r="J570">
        <v>-8.9456232367655293</v>
      </c>
      <c r="K570">
        <v>3444.85468251784</v>
      </c>
      <c r="L570">
        <v>2496.5044636289799</v>
      </c>
      <c r="M570">
        <v>48.527093315077501</v>
      </c>
      <c r="N570">
        <v>0.67101912955981202</v>
      </c>
      <c r="O570">
        <v>10.989777257357799</v>
      </c>
      <c r="P570">
        <v>199.240157480314</v>
      </c>
      <c r="Q570">
        <v>0.147527979589957</v>
      </c>
    </row>
    <row r="571" spans="1:17" hidden="1" x14ac:dyDescent="0.3">
      <c r="A571" t="s">
        <v>1269</v>
      </c>
      <c r="B571" t="s">
        <v>1270</v>
      </c>
      <c r="C571" t="s">
        <v>3135</v>
      </c>
      <c r="D571" t="s">
        <v>240</v>
      </c>
      <c r="E571">
        <v>8815.065408765</v>
      </c>
      <c r="F571">
        <v>315.14999999999998</v>
      </c>
      <c r="G571">
        <v>-27.593694272193702</v>
      </c>
      <c r="H571">
        <v>-7.6683641642669498</v>
      </c>
      <c r="I571">
        <v>-10.1081670676349</v>
      </c>
      <c r="J571">
        <v>-6.6796379834411397</v>
      </c>
      <c r="K571">
        <v>329.44074462668698</v>
      </c>
      <c r="M571">
        <v>40.1686030716074</v>
      </c>
      <c r="N571">
        <v>0.382400594255068</v>
      </c>
      <c r="O571">
        <v>18.165952720926501</v>
      </c>
      <c r="P571">
        <v>11.735507888672201</v>
      </c>
    </row>
    <row r="572" spans="1:17" x14ac:dyDescent="0.3">
      <c r="A572" t="s">
        <v>1271</v>
      </c>
      <c r="B572" t="s">
        <v>1272</v>
      </c>
      <c r="C572" t="s">
        <v>3129</v>
      </c>
      <c r="D572" t="s">
        <v>460</v>
      </c>
      <c r="E572">
        <v>8803.4687811149997</v>
      </c>
      <c r="F572">
        <v>288.35000000000002</v>
      </c>
      <c r="G572">
        <v>-23.654468999999999</v>
      </c>
      <c r="H572">
        <v>-13.9972265848336</v>
      </c>
      <c r="I572">
        <v>12.6807748989042</v>
      </c>
      <c r="J572">
        <v>-6.49199952870124</v>
      </c>
      <c r="K572">
        <v>309.286712267658</v>
      </c>
      <c r="L572">
        <v>292.26763806656697</v>
      </c>
      <c r="M572">
        <v>18.250509202961702</v>
      </c>
      <c r="N572">
        <v>0.56676584413932596</v>
      </c>
      <c r="O572">
        <v>28.975203745448201</v>
      </c>
      <c r="P572">
        <v>35.375586854460003</v>
      </c>
      <c r="Q572">
        <v>-6.2102413538641002E-2</v>
      </c>
    </row>
    <row r="573" spans="1:17" x14ac:dyDescent="0.3">
      <c r="A573" t="s">
        <v>1273</v>
      </c>
      <c r="B573" t="s">
        <v>1274</v>
      </c>
      <c r="C573" t="s">
        <v>3131</v>
      </c>
      <c r="D573" t="s">
        <v>275</v>
      </c>
      <c r="E573">
        <v>8800.5840852500005</v>
      </c>
      <c r="F573">
        <v>1357.25</v>
      </c>
      <c r="G573">
        <v>100.826056264502</v>
      </c>
      <c r="H573">
        <v>11.944077213141901</v>
      </c>
      <c r="I573">
        <v>61.340684244767203</v>
      </c>
      <c r="J573">
        <v>-8.4305086536218603</v>
      </c>
      <c r="K573">
        <v>1332.5246308773601</v>
      </c>
      <c r="L573">
        <v>1110.0675237570299</v>
      </c>
      <c r="M573">
        <v>43.447977056526803</v>
      </c>
      <c r="N573">
        <v>1.6715933244723</v>
      </c>
      <c r="O573">
        <v>14.3857063916006</v>
      </c>
      <c r="P573">
        <v>150.85481933277799</v>
      </c>
    </row>
    <row r="574" spans="1:17" x14ac:dyDescent="0.3">
      <c r="A574" t="s">
        <v>1275</v>
      </c>
      <c r="B574" t="s">
        <v>1276</v>
      </c>
      <c r="C574" t="s">
        <v>3123</v>
      </c>
      <c r="D574" t="s">
        <v>48</v>
      </c>
      <c r="E574">
        <v>8790.2794516800004</v>
      </c>
      <c r="F574">
        <v>1348.8</v>
      </c>
      <c r="G574">
        <v>22.137314255830699</v>
      </c>
      <c r="H574">
        <v>-8.3835914232059103</v>
      </c>
      <c r="I574">
        <v>19.9708523595488</v>
      </c>
      <c r="J574">
        <v>-7.3889603762221103</v>
      </c>
      <c r="K574">
        <v>1508.6280222886001</v>
      </c>
      <c r="L574">
        <v>1361.09906689024</v>
      </c>
      <c r="M574">
        <v>19.5648993502775</v>
      </c>
      <c r="N574">
        <v>0.42386257490937201</v>
      </c>
      <c r="O574">
        <v>39.375741399762703</v>
      </c>
      <c r="P574">
        <v>67.531983604521102</v>
      </c>
      <c r="Q574">
        <v>6.5671462875483005E-2</v>
      </c>
    </row>
    <row r="575" spans="1:17" x14ac:dyDescent="0.3">
      <c r="A575" t="s">
        <v>1277</v>
      </c>
      <c r="B575" t="s">
        <v>1278</v>
      </c>
      <c r="C575" t="s">
        <v>3134</v>
      </c>
      <c r="D575" t="s">
        <v>412</v>
      </c>
      <c r="E575">
        <v>8768.5306614000001</v>
      </c>
      <c r="F575">
        <v>158.94</v>
      </c>
      <c r="G575">
        <v>1.50048227795551</v>
      </c>
      <c r="H575">
        <v>-10.1192169736488</v>
      </c>
      <c r="I575">
        <v>1.2853966574542099</v>
      </c>
      <c r="J575">
        <v>-8.2382909333496492</v>
      </c>
      <c r="K575">
        <v>182.692750941116</v>
      </c>
      <c r="L575">
        <v>171.935461845167</v>
      </c>
      <c r="M575">
        <v>27.109165318794101</v>
      </c>
      <c r="N575">
        <v>0.67298915823937799</v>
      </c>
      <c r="O575">
        <v>54.146218698879998</v>
      </c>
      <c r="P575">
        <v>35.153061224489797</v>
      </c>
      <c r="Q575">
        <v>7.7266496388236003E-2</v>
      </c>
    </row>
    <row r="576" spans="1:17" x14ac:dyDescent="0.3">
      <c r="A576" t="s">
        <v>1279</v>
      </c>
      <c r="B576" t="s">
        <v>1280</v>
      </c>
      <c r="C576" t="s">
        <v>3128</v>
      </c>
      <c r="D576" t="s">
        <v>77</v>
      </c>
      <c r="E576">
        <v>8752.8127667549998</v>
      </c>
      <c r="F576">
        <v>1136.6500000000001</v>
      </c>
      <c r="G576">
        <v>-32.868196456610498</v>
      </c>
      <c r="H576">
        <v>-6.9256795672395297</v>
      </c>
      <c r="I576">
        <v>-31.980429510440601</v>
      </c>
      <c r="J576">
        <v>-6.84640027068534</v>
      </c>
      <c r="K576">
        <v>1289.9191663096799</v>
      </c>
      <c r="L576">
        <v>1378.7818382483199</v>
      </c>
      <c r="M576">
        <v>26.128415998910501</v>
      </c>
      <c r="N576">
        <v>1.2315726279374899</v>
      </c>
      <c r="O576">
        <v>58.536048915673199</v>
      </c>
      <c r="P576">
        <v>0.655302191720186</v>
      </c>
      <c r="Q576">
        <v>-5.8004871274393001E-2</v>
      </c>
    </row>
    <row r="577" spans="1:17" x14ac:dyDescent="0.3">
      <c r="A577" t="s">
        <v>1281</v>
      </c>
      <c r="B577" t="s">
        <v>1282</v>
      </c>
      <c r="C577" t="s">
        <v>3124</v>
      </c>
      <c r="D577" t="s">
        <v>258</v>
      </c>
      <c r="E577">
        <v>8750.7691262299995</v>
      </c>
      <c r="F577">
        <v>1334.65</v>
      </c>
      <c r="G577">
        <v>6.1582994340767003</v>
      </c>
      <c r="H577">
        <v>2.2524746410166898</v>
      </c>
      <c r="I577">
        <v>-3.2217464549842401</v>
      </c>
      <c r="J577">
        <v>-0.39313943937573398</v>
      </c>
      <c r="K577">
        <v>1354.31496072921</v>
      </c>
      <c r="L577">
        <v>1260.46715593984</v>
      </c>
      <c r="M577">
        <v>40.087492119232799</v>
      </c>
      <c r="N577">
        <v>0.51601470306106001</v>
      </c>
      <c r="O577">
        <v>23.9238751732663</v>
      </c>
      <c r="P577">
        <v>36.620943801822101</v>
      </c>
    </row>
    <row r="578" spans="1:17" x14ac:dyDescent="0.3">
      <c r="A578" t="s">
        <v>1283</v>
      </c>
      <c r="B578" t="s">
        <v>1284</v>
      </c>
      <c r="C578" t="s">
        <v>3120</v>
      </c>
      <c r="D578" t="s">
        <v>146</v>
      </c>
      <c r="E578">
        <v>8736.5900321410008</v>
      </c>
      <c r="F578">
        <v>81.23</v>
      </c>
      <c r="G578">
        <v>-28.028763875762401</v>
      </c>
      <c r="H578">
        <v>-7.5086566756030297</v>
      </c>
      <c r="I578">
        <v>-17.145609495586498</v>
      </c>
      <c r="J578">
        <v>-5.5353819413654204</v>
      </c>
      <c r="K578">
        <v>87.219598233546193</v>
      </c>
      <c r="L578">
        <v>85.915652566278297</v>
      </c>
      <c r="M578">
        <v>24.505798194897601</v>
      </c>
      <c r="N578">
        <v>0.42560652726360099</v>
      </c>
      <c r="O578">
        <v>30.259756247691701</v>
      </c>
      <c r="P578">
        <v>12.196132596685</v>
      </c>
    </row>
    <row r="579" spans="1:17" x14ac:dyDescent="0.3">
      <c r="A579" t="s">
        <v>1285</v>
      </c>
      <c r="B579" t="s">
        <v>1286</v>
      </c>
      <c r="C579" t="s">
        <v>3131</v>
      </c>
      <c r="D579" t="s">
        <v>275</v>
      </c>
      <c r="E579">
        <v>8736.3417142679991</v>
      </c>
      <c r="F579">
        <v>75.180000000000007</v>
      </c>
      <c r="G579">
        <v>42.076762664309697</v>
      </c>
      <c r="H579">
        <v>2.4494608311028401</v>
      </c>
      <c r="I579">
        <v>10.7568848354792</v>
      </c>
      <c r="J579">
        <v>-5.2052894522543003</v>
      </c>
      <c r="K579">
        <v>78.235482149433295</v>
      </c>
      <c r="L579">
        <v>67.1453121332694</v>
      </c>
      <c r="M579">
        <v>35.048345505428202</v>
      </c>
      <c r="N579">
        <v>1.01505630071307</v>
      </c>
      <c r="O579">
        <v>24.235168927906301</v>
      </c>
      <c r="P579">
        <v>89.848484848484802</v>
      </c>
      <c r="Q579">
        <v>0.187964575945197</v>
      </c>
    </row>
    <row r="580" spans="1:17" hidden="1" x14ac:dyDescent="0.3">
      <c r="A580" t="s">
        <v>1287</v>
      </c>
      <c r="B580" t="s">
        <v>1288</v>
      </c>
      <c r="C580" t="s">
        <v>3135</v>
      </c>
      <c r="D580" t="s">
        <v>57</v>
      </c>
      <c r="E580">
        <v>8733.1537820979993</v>
      </c>
      <c r="F580">
        <v>122.17</v>
      </c>
      <c r="G580">
        <v>255.65007437583401</v>
      </c>
      <c r="H580">
        <v>-8.2055061928391897</v>
      </c>
      <c r="I580">
        <v>84.523736540475298</v>
      </c>
      <c r="J580">
        <v>-9.9297812070074603</v>
      </c>
      <c r="K580">
        <v>131.30542940324401</v>
      </c>
      <c r="L580">
        <v>93.043460127476607</v>
      </c>
      <c r="M580">
        <v>24.326027088108098</v>
      </c>
      <c r="N580">
        <v>0.44686549184259999</v>
      </c>
      <c r="O580">
        <v>38.5364655807481</v>
      </c>
      <c r="P580">
        <v>311.34680134680099</v>
      </c>
      <c r="Q580">
        <v>0.106903262521509</v>
      </c>
    </row>
    <row r="581" spans="1:17" x14ac:dyDescent="0.3">
      <c r="A581" t="s">
        <v>1289</v>
      </c>
      <c r="B581" t="s">
        <v>1290</v>
      </c>
      <c r="C581" t="s">
        <v>3119</v>
      </c>
      <c r="D581" t="s">
        <v>21</v>
      </c>
      <c r="E581">
        <v>8718.9333395499998</v>
      </c>
      <c r="F581">
        <v>2824.15</v>
      </c>
      <c r="G581">
        <v>3.6990119975208899</v>
      </c>
      <c r="H581">
        <v>7.6824549966553297</v>
      </c>
      <c r="I581">
        <v>-4.2209888025408899</v>
      </c>
      <c r="J581">
        <v>-4.10347767209264</v>
      </c>
      <c r="K581">
        <v>2766.2337851697298</v>
      </c>
      <c r="L581">
        <v>2671.9128686009399</v>
      </c>
      <c r="M581">
        <v>51.902652498580203</v>
      </c>
      <c r="N581">
        <v>2.0072065007550202</v>
      </c>
      <c r="O581">
        <v>11.3609404599614</v>
      </c>
      <c r="P581">
        <v>34.288295570718702</v>
      </c>
      <c r="Q581">
        <v>-9.5646038502729992E-3</v>
      </c>
    </row>
    <row r="582" spans="1:17" x14ac:dyDescent="0.3">
      <c r="A582" t="s">
        <v>1291</v>
      </c>
      <c r="B582" t="s">
        <v>1292</v>
      </c>
      <c r="C582" t="s">
        <v>3131</v>
      </c>
      <c r="D582" t="s">
        <v>285</v>
      </c>
      <c r="E582">
        <v>8676.9006775050002</v>
      </c>
      <c r="F582">
        <v>1467.85</v>
      </c>
      <c r="G582">
        <v>89.928184199186006</v>
      </c>
      <c r="H582">
        <v>3.6723830898313201</v>
      </c>
      <c r="I582">
        <v>0.26524055019126802</v>
      </c>
      <c r="J582">
        <v>-3.963909945428</v>
      </c>
      <c r="K582">
        <v>1525.8137268271</v>
      </c>
      <c r="L582">
        <v>1372.2400071531499</v>
      </c>
      <c r="M582">
        <v>41.988235540366198</v>
      </c>
      <c r="N582">
        <v>0.80055444607958803</v>
      </c>
      <c r="O582">
        <v>41.703852573491801</v>
      </c>
      <c r="P582">
        <v>128.49470734744699</v>
      </c>
    </row>
    <row r="583" spans="1:17" x14ac:dyDescent="0.3">
      <c r="A583" t="s">
        <v>1293</v>
      </c>
      <c r="B583" t="s">
        <v>1294</v>
      </c>
      <c r="C583" t="s">
        <v>3119</v>
      </c>
      <c r="D583" t="s">
        <v>268</v>
      </c>
      <c r="E583">
        <v>8650.9203921000008</v>
      </c>
      <c r="F583">
        <v>733.95</v>
      </c>
      <c r="G583">
        <v>-3.0118282097875202</v>
      </c>
      <c r="H583">
        <v>1.94522884100778</v>
      </c>
      <c r="I583">
        <v>-5.4679295865780002</v>
      </c>
      <c r="J583">
        <v>1.9396192653341799</v>
      </c>
      <c r="K583">
        <v>743.84606972210895</v>
      </c>
      <c r="L583">
        <v>722.24732819179997</v>
      </c>
      <c r="M583">
        <v>47.246668334892803</v>
      </c>
      <c r="N583">
        <v>0.763204294832596</v>
      </c>
      <c r="O583">
        <v>25.580761632263702</v>
      </c>
      <c r="P583">
        <v>26.8821851499697</v>
      </c>
      <c r="Q583">
        <v>8.1110112062824993E-2</v>
      </c>
    </row>
    <row r="584" spans="1:17" hidden="1" x14ac:dyDescent="0.3">
      <c r="A584" t="s">
        <v>1295</v>
      </c>
      <c r="B584" t="s">
        <v>1296</v>
      </c>
      <c r="C584" t="s">
        <v>3135</v>
      </c>
      <c r="D584" t="s">
        <v>138</v>
      </c>
      <c r="E584">
        <v>8646.3946887750008</v>
      </c>
      <c r="F584">
        <v>686.15</v>
      </c>
      <c r="G584">
        <v>-1.03712377593063</v>
      </c>
      <c r="H584">
        <v>0.18823108974675101</v>
      </c>
      <c r="I584">
        <v>-7.5686689912970699</v>
      </c>
      <c r="J584">
        <v>0.40560640319632102</v>
      </c>
      <c r="K584">
        <v>713.41999708975004</v>
      </c>
      <c r="L584">
        <v>680.62732974250696</v>
      </c>
      <c r="M584">
        <v>31.296944180608701</v>
      </c>
      <c r="N584">
        <v>0.347563578728807</v>
      </c>
      <c r="O584">
        <v>15.186183779057</v>
      </c>
      <c r="P584">
        <v>32.461389961389898</v>
      </c>
    </row>
    <row r="585" spans="1:17" hidden="1" x14ac:dyDescent="0.3">
      <c r="A585" t="s">
        <v>1297</v>
      </c>
      <c r="B585" t="s">
        <v>1298</v>
      </c>
      <c r="C585" t="s">
        <v>3135</v>
      </c>
      <c r="D585" t="s">
        <v>740</v>
      </c>
      <c r="E585">
        <v>8642.3479203879997</v>
      </c>
      <c r="F585">
        <v>526.42999999999995</v>
      </c>
      <c r="G585">
        <v>-7.11808161292217</v>
      </c>
      <c r="H585">
        <v>1.5171158788460299</v>
      </c>
      <c r="I585">
        <v>-1.6217311309932001</v>
      </c>
      <c r="J585">
        <v>0.95690579164419698</v>
      </c>
      <c r="K585">
        <v>531.86383509622999</v>
      </c>
      <c r="L585">
        <v>508.79486364449599</v>
      </c>
      <c r="M585">
        <v>73.886051750125603</v>
      </c>
      <c r="N585">
        <v>0.92923353727732005</v>
      </c>
      <c r="O585">
        <v>6.5611762247592402</v>
      </c>
      <c r="P585">
        <v>22.673781837671498</v>
      </c>
      <c r="Q585">
        <v>-1.0545973830429E-2</v>
      </c>
    </row>
    <row r="586" spans="1:17" x14ac:dyDescent="0.3">
      <c r="A586" t="s">
        <v>1299</v>
      </c>
      <c r="B586" t="s">
        <v>1300</v>
      </c>
      <c r="C586" t="s">
        <v>3132</v>
      </c>
      <c r="D586" t="s">
        <v>105</v>
      </c>
      <c r="E586">
        <v>8583.6687348449996</v>
      </c>
      <c r="F586">
        <v>4338.05</v>
      </c>
      <c r="G586">
        <v>104.76365998690601</v>
      </c>
      <c r="H586">
        <v>18.355413282826699</v>
      </c>
      <c r="I586">
        <v>100.309332725728</v>
      </c>
      <c r="J586">
        <v>5.3449115062341901E-2</v>
      </c>
      <c r="K586">
        <v>3946.8973535530399</v>
      </c>
      <c r="L586">
        <v>3068.10797882938</v>
      </c>
      <c r="M586">
        <v>54.0649205576212</v>
      </c>
      <c r="N586">
        <v>0.79935257392181802</v>
      </c>
      <c r="O586">
        <v>3.7332441995827601</v>
      </c>
      <c r="P586">
        <v>171.97805642633199</v>
      </c>
      <c r="Q586">
        <v>-1.3326279438748E-2</v>
      </c>
    </row>
    <row r="587" spans="1:17" x14ac:dyDescent="0.3">
      <c r="A587" t="s">
        <v>1301</v>
      </c>
      <c r="B587" t="s">
        <v>1302</v>
      </c>
      <c r="C587" t="s">
        <v>3134</v>
      </c>
      <c r="D587" t="s">
        <v>265</v>
      </c>
      <c r="E587">
        <v>8565.1495701200001</v>
      </c>
      <c r="F587">
        <v>2061.4</v>
      </c>
      <c r="G587">
        <v>98.943260854961096</v>
      </c>
      <c r="H587">
        <v>6.8272459652856101</v>
      </c>
      <c r="I587">
        <v>43.351451420718703</v>
      </c>
      <c r="J587">
        <v>-11.401757031244401</v>
      </c>
      <c r="K587">
        <v>2043.21538887611</v>
      </c>
      <c r="L587">
        <v>1590.8899251299899</v>
      </c>
      <c r="M587">
        <v>39.359379031055902</v>
      </c>
      <c r="N587">
        <v>0.47649605158789998</v>
      </c>
      <c r="O587">
        <v>16.753177452216899</v>
      </c>
      <c r="P587">
        <v>136.37197569086101</v>
      </c>
      <c r="Q587">
        <v>8.5010561782438002E-2</v>
      </c>
    </row>
    <row r="588" spans="1:17" hidden="1" x14ac:dyDescent="0.3">
      <c r="A588" t="s">
        <v>1303</v>
      </c>
      <c r="B588" t="s">
        <v>1304</v>
      </c>
      <c r="C588" t="s">
        <v>3135</v>
      </c>
      <c r="D588" t="s">
        <v>275</v>
      </c>
      <c r="E588">
        <v>8553.8670105599995</v>
      </c>
      <c r="F588">
        <v>71.040000000000006</v>
      </c>
      <c r="G588">
        <v>-11.870113670615501</v>
      </c>
      <c r="H588">
        <v>-3.2899891421627299</v>
      </c>
      <c r="I588">
        <v>10.5545239585821</v>
      </c>
      <c r="J588">
        <v>-6.00852506624231</v>
      </c>
      <c r="K588">
        <v>81.042642911363302</v>
      </c>
      <c r="L588">
        <v>69.3766565593575</v>
      </c>
      <c r="M588">
        <v>20.476760143205201</v>
      </c>
      <c r="N588">
        <v>0.37011754708378802</v>
      </c>
      <c r="O588">
        <v>47.804054054053999</v>
      </c>
      <c r="P588">
        <v>73.057247259439706</v>
      </c>
      <c r="Q588">
        <v>8.6580888214679005E-2</v>
      </c>
    </row>
    <row r="589" spans="1:17" x14ac:dyDescent="0.3">
      <c r="A589" t="s">
        <v>1305</v>
      </c>
      <c r="B589" t="s">
        <v>1306</v>
      </c>
      <c r="C589" t="s">
        <v>3124</v>
      </c>
      <c r="D589" t="s">
        <v>51</v>
      </c>
      <c r="E589">
        <v>8548.4327392699997</v>
      </c>
      <c r="F589">
        <v>5149.8500000000004</v>
      </c>
      <c r="G589">
        <v>-23.899254271678299</v>
      </c>
      <c r="H589">
        <v>3.22218717119005</v>
      </c>
      <c r="I589">
        <v>-0.28386499525870801</v>
      </c>
      <c r="J589">
        <v>-0.88300245943177902</v>
      </c>
      <c r="K589">
        <v>5238.0335812376397</v>
      </c>
      <c r="L589">
        <v>5106.20626387833</v>
      </c>
      <c r="M589">
        <v>37.476123681460798</v>
      </c>
      <c r="N589">
        <v>0.380060136633669</v>
      </c>
      <c r="O589">
        <v>9.5730943619717106</v>
      </c>
      <c r="P589">
        <v>11.0707314705977</v>
      </c>
      <c r="Q589">
        <v>-5.7658050843716002E-2</v>
      </c>
    </row>
    <row r="590" spans="1:17" x14ac:dyDescent="0.3">
      <c r="A590" t="s">
        <v>1307</v>
      </c>
      <c r="B590" t="s">
        <v>1308</v>
      </c>
      <c r="C590" t="s">
        <v>3131</v>
      </c>
      <c r="D590" t="s">
        <v>231</v>
      </c>
      <c r="E590">
        <v>8535.3961519000004</v>
      </c>
      <c r="F590">
        <v>442.3</v>
      </c>
      <c r="G590">
        <v>8.6928082907287596</v>
      </c>
      <c r="H590">
        <v>-75.319775463269295</v>
      </c>
      <c r="I590">
        <v>-20.474199337442499</v>
      </c>
      <c r="J590">
        <v>-80.728081312477002</v>
      </c>
      <c r="K590">
        <v>454.185127439729</v>
      </c>
      <c r="L590">
        <v>417.03680884290799</v>
      </c>
      <c r="M590">
        <v>35.905582071698397</v>
      </c>
      <c r="N590">
        <v>0.85096832784247001</v>
      </c>
      <c r="O590">
        <v>24.033461451503499</v>
      </c>
      <c r="P590">
        <v>51.275737054517997</v>
      </c>
      <c r="Q590">
        <v>5.4240988035999995E-4</v>
      </c>
    </row>
    <row r="591" spans="1:17" x14ac:dyDescent="0.3">
      <c r="A591" t="s">
        <v>1309</v>
      </c>
      <c r="B591" t="s">
        <v>1310</v>
      </c>
      <c r="C591" t="s">
        <v>3123</v>
      </c>
      <c r="D591" t="s">
        <v>48</v>
      </c>
      <c r="E591">
        <v>8526.0791487749993</v>
      </c>
      <c r="F591">
        <v>332.35</v>
      </c>
      <c r="G591">
        <v>-29.3509687681419</v>
      </c>
      <c r="H591">
        <v>-15.945639597377401</v>
      </c>
      <c r="I591">
        <v>-33.225274359397197</v>
      </c>
      <c r="J591">
        <v>-24.367861896698201</v>
      </c>
      <c r="K591">
        <v>440.97001813176303</v>
      </c>
      <c r="L591">
        <v>438.67064134630101</v>
      </c>
      <c r="M591">
        <v>16.4361612489561</v>
      </c>
      <c r="N591">
        <v>3.1319743950785202</v>
      </c>
      <c r="O591">
        <v>72.950203099142399</v>
      </c>
      <c r="P591">
        <v>11.1538461538461</v>
      </c>
      <c r="Q591">
        <v>-1.3284760723061E-2</v>
      </c>
    </row>
    <row r="592" spans="1:17" x14ac:dyDescent="0.3">
      <c r="A592" t="s">
        <v>1311</v>
      </c>
      <c r="B592" t="s">
        <v>1312</v>
      </c>
      <c r="C592" t="s">
        <v>3124</v>
      </c>
      <c r="D592" t="s">
        <v>51</v>
      </c>
      <c r="E592">
        <v>8475.0789226199995</v>
      </c>
      <c r="F592">
        <v>520.54999999999995</v>
      </c>
      <c r="G592">
        <v>20.091270196143899</v>
      </c>
      <c r="H592">
        <v>-0.52220843320557697</v>
      </c>
      <c r="I592">
        <v>8.0374976551255095</v>
      </c>
      <c r="J592">
        <v>-4.4626944073876604</v>
      </c>
      <c r="K592">
        <v>535.69838221786495</v>
      </c>
      <c r="L592">
        <v>480.78919230815501</v>
      </c>
      <c r="M592">
        <v>35.532591361500998</v>
      </c>
      <c r="N592">
        <v>0.31090103257753299</v>
      </c>
      <c r="O592">
        <v>26.568053020843301</v>
      </c>
      <c r="P592">
        <v>51.631226332653597</v>
      </c>
      <c r="Q592">
        <v>4.6251167587178003E-2</v>
      </c>
    </row>
    <row r="593" spans="1:17" x14ac:dyDescent="0.3">
      <c r="A593" t="s">
        <v>1313</v>
      </c>
      <c r="B593" t="s">
        <v>1314</v>
      </c>
      <c r="C593" t="s">
        <v>3120</v>
      </c>
      <c r="D593" t="s">
        <v>545</v>
      </c>
      <c r="E593">
        <v>8447.298793725</v>
      </c>
      <c r="F593">
        <v>255.75</v>
      </c>
      <c r="G593">
        <v>-14.9009204626519</v>
      </c>
      <c r="H593">
        <v>-3.30262621362334</v>
      </c>
      <c r="I593">
        <v>6.2457084977054897</v>
      </c>
      <c r="J593">
        <v>-5.9599834088586503</v>
      </c>
      <c r="K593">
        <v>268.348877751364</v>
      </c>
      <c r="L593">
        <v>243.342376318551</v>
      </c>
      <c r="M593">
        <v>29.492701857575199</v>
      </c>
      <c r="N593">
        <v>0.37772068811536402</v>
      </c>
      <c r="O593">
        <v>16.363636363636299</v>
      </c>
      <c r="P593">
        <v>26.860119047619001</v>
      </c>
      <c r="Q593">
        <v>3.6962886231111998E-2</v>
      </c>
    </row>
    <row r="594" spans="1:17" x14ac:dyDescent="0.3">
      <c r="A594" t="s">
        <v>1315</v>
      </c>
      <c r="B594" t="s">
        <v>1316</v>
      </c>
      <c r="C594" t="s">
        <v>3124</v>
      </c>
      <c r="D594" t="s">
        <v>51</v>
      </c>
      <c r="E594">
        <v>8388.7879529999991</v>
      </c>
      <c r="F594">
        <v>483.6</v>
      </c>
      <c r="G594">
        <v>-9.7475102936078599</v>
      </c>
      <c r="H594">
        <v>-3.3290748379001198</v>
      </c>
      <c r="I594">
        <v>19.117866919089</v>
      </c>
      <c r="J594">
        <v>-6.1588350485180596</v>
      </c>
      <c r="K594">
        <v>494.02634904263402</v>
      </c>
      <c r="L594">
        <v>428.14239370167701</v>
      </c>
      <c r="M594">
        <v>37.2513452854039</v>
      </c>
      <c r="N594">
        <v>0.274735915838973</v>
      </c>
      <c r="O594">
        <v>14.4230769230769</v>
      </c>
      <c r="P594">
        <v>51.361502347417797</v>
      </c>
    </row>
    <row r="595" spans="1:17" x14ac:dyDescent="0.3">
      <c r="A595" t="s">
        <v>1317</v>
      </c>
      <c r="B595" t="s">
        <v>1318</v>
      </c>
      <c r="C595" t="s">
        <v>3122</v>
      </c>
      <c r="D595" t="s">
        <v>251</v>
      </c>
      <c r="E595">
        <v>8383.5504572000009</v>
      </c>
      <c r="F595">
        <v>627.85</v>
      </c>
      <c r="G595">
        <v>-25.6825330908949</v>
      </c>
      <c r="H595">
        <v>-11.451449642823601</v>
      </c>
      <c r="I595">
        <v>-1.9733389813667901</v>
      </c>
      <c r="J595">
        <v>-1.1647343321386701</v>
      </c>
      <c r="K595">
        <v>680.37620245246501</v>
      </c>
      <c r="L595">
        <v>644.64704134849001</v>
      </c>
      <c r="M595">
        <v>24.335248394203202</v>
      </c>
      <c r="N595">
        <v>0.287177427829099</v>
      </c>
      <c r="O595">
        <v>36.179023652146199</v>
      </c>
      <c r="P595">
        <v>13.8234227701232</v>
      </c>
      <c r="Q595">
        <v>5.1730532242302001E-2</v>
      </c>
    </row>
    <row r="596" spans="1:17" hidden="1" x14ac:dyDescent="0.3">
      <c r="A596" t="s">
        <v>1319</v>
      </c>
      <c r="B596" t="s">
        <v>1320</v>
      </c>
      <c r="C596" t="s">
        <v>3135</v>
      </c>
      <c r="D596" t="s">
        <v>740</v>
      </c>
      <c r="E596">
        <v>8375.5088797930002</v>
      </c>
      <c r="F596">
        <v>258.2</v>
      </c>
      <c r="G596">
        <v>1.8058060578419699</v>
      </c>
      <c r="H596">
        <v>1.01007902734108</v>
      </c>
      <c r="I596">
        <v>0.92926920141199698</v>
      </c>
      <c r="J596">
        <v>0.334919983254027</v>
      </c>
      <c r="K596">
        <v>263.492119410839</v>
      </c>
      <c r="L596">
        <v>246.34919262399501</v>
      </c>
      <c r="M596">
        <v>59.785019392106697</v>
      </c>
      <c r="N596">
        <v>0.66749705029890305</v>
      </c>
      <c r="O596">
        <v>7.3780015491866804</v>
      </c>
      <c r="P596">
        <v>31.1325545962417</v>
      </c>
      <c r="Q596">
        <v>1.1816369177710001E-3</v>
      </c>
    </row>
    <row r="597" spans="1:17" hidden="1" x14ac:dyDescent="0.3">
      <c r="A597" t="s">
        <v>1321</v>
      </c>
      <c r="B597" t="s">
        <v>1322</v>
      </c>
      <c r="C597" t="s">
        <v>3135</v>
      </c>
      <c r="D597" t="s">
        <v>48</v>
      </c>
      <c r="E597">
        <v>8375.0413974999992</v>
      </c>
      <c r="F597">
        <v>765.25</v>
      </c>
      <c r="G597">
        <v>245.56520341053599</v>
      </c>
      <c r="H597">
        <v>9.5205639490163598</v>
      </c>
      <c r="I597">
        <v>202.59470064640001</v>
      </c>
      <c r="J597">
        <v>-0.51377555413206699</v>
      </c>
      <c r="K597">
        <v>721.81627460226002</v>
      </c>
      <c r="L597">
        <v>477.33052099637098</v>
      </c>
      <c r="M597">
        <v>43.185477478751302</v>
      </c>
      <c r="N597">
        <v>0.61459250402339605</v>
      </c>
      <c r="O597">
        <v>15.9032995753021</v>
      </c>
      <c r="P597">
        <v>395.14720155289501</v>
      </c>
    </row>
    <row r="598" spans="1:17" x14ac:dyDescent="0.3">
      <c r="A598" t="s">
        <v>1323</v>
      </c>
      <c r="B598" t="s">
        <v>1324</v>
      </c>
      <c r="C598" t="s">
        <v>3132</v>
      </c>
      <c r="D598" t="s">
        <v>883</v>
      </c>
      <c r="E598">
        <v>8369.892383892</v>
      </c>
      <c r="F598">
        <v>179.79</v>
      </c>
      <c r="G598">
        <v>18.438899011622802</v>
      </c>
      <c r="H598">
        <v>-5.8501905806788299</v>
      </c>
      <c r="I598">
        <v>-22.930105082907598</v>
      </c>
      <c r="J598">
        <v>-0.99117888388502196</v>
      </c>
      <c r="K598">
        <v>204.87301290786399</v>
      </c>
      <c r="L598">
        <v>194.48788630892599</v>
      </c>
      <c r="M598">
        <v>29.551104454018699</v>
      </c>
      <c r="N598">
        <v>0.71689887528603702</v>
      </c>
      <c r="O598">
        <v>46.837977640580597</v>
      </c>
      <c r="P598">
        <v>58.335535006604999</v>
      </c>
      <c r="Q598">
        <v>0.104368035440231</v>
      </c>
    </row>
    <row r="599" spans="1:17" hidden="1" x14ac:dyDescent="0.3">
      <c r="A599" t="s">
        <v>1325</v>
      </c>
      <c r="B599" t="s">
        <v>1326</v>
      </c>
      <c r="C599" t="s">
        <v>3135</v>
      </c>
      <c r="D599" t="s">
        <v>1327</v>
      </c>
      <c r="E599">
        <v>8369.7008711939998</v>
      </c>
      <c r="F599">
        <v>1230.3900000000001</v>
      </c>
      <c r="K599">
        <v>1221.0284065276701</v>
      </c>
      <c r="L599">
        <v>1201.49851616978</v>
      </c>
      <c r="M599">
        <v>68.273684852772604</v>
      </c>
      <c r="N599">
        <v>1</v>
      </c>
      <c r="Q599">
        <v>-6.1080809493942997E-2</v>
      </c>
    </row>
    <row r="600" spans="1:17" x14ac:dyDescent="0.3">
      <c r="A600" t="s">
        <v>1328</v>
      </c>
      <c r="B600" t="s">
        <v>1329</v>
      </c>
      <c r="C600" t="s">
        <v>3126</v>
      </c>
      <c r="D600" t="s">
        <v>60</v>
      </c>
      <c r="E600">
        <v>8362.0511530599997</v>
      </c>
      <c r="F600">
        <v>6346.3</v>
      </c>
      <c r="G600">
        <v>53.116912005699</v>
      </c>
      <c r="H600">
        <v>-5.2937668019538</v>
      </c>
      <c r="I600">
        <v>-44.388994271362499</v>
      </c>
      <c r="J600">
        <v>-5.4870903462741998</v>
      </c>
      <c r="K600">
        <v>7419.2502585539996</v>
      </c>
      <c r="L600">
        <v>7087.2447844056096</v>
      </c>
      <c r="M600">
        <v>21.861655910823501</v>
      </c>
      <c r="N600">
        <v>0.75858393941761904</v>
      </c>
      <c r="O600">
        <v>61.950270236200602</v>
      </c>
      <c r="P600">
        <v>99.481360407367802</v>
      </c>
      <c r="Q600">
        <v>0.12993429249247099</v>
      </c>
    </row>
    <row r="601" spans="1:17" x14ac:dyDescent="0.3">
      <c r="A601" t="s">
        <v>1330</v>
      </c>
      <c r="B601" t="s">
        <v>1331</v>
      </c>
      <c r="C601" t="s">
        <v>3123</v>
      </c>
      <c r="D601" t="s">
        <v>48</v>
      </c>
      <c r="E601">
        <v>8348.4491010000002</v>
      </c>
      <c r="F601">
        <v>296.85000000000002</v>
      </c>
      <c r="G601">
        <v>-13.188768588241899</v>
      </c>
      <c r="H601">
        <v>-1.9079296302475099</v>
      </c>
      <c r="I601">
        <v>4.2750492714257202</v>
      </c>
      <c r="J601">
        <v>-8.61748667220653</v>
      </c>
      <c r="K601">
        <v>329.92277729190198</v>
      </c>
      <c r="L601">
        <v>313.79824011520401</v>
      </c>
      <c r="M601">
        <v>28.6379775763189</v>
      </c>
      <c r="N601">
        <v>0.33521188248193901</v>
      </c>
      <c r="O601">
        <v>39.935994610072399</v>
      </c>
      <c r="P601">
        <v>25.385427666314602</v>
      </c>
      <c r="Q601">
        <v>-1.6035812807197E-2</v>
      </c>
    </row>
    <row r="602" spans="1:17" x14ac:dyDescent="0.3">
      <c r="A602" t="s">
        <v>1332</v>
      </c>
      <c r="B602" t="s">
        <v>1333</v>
      </c>
      <c r="C602" t="s">
        <v>3131</v>
      </c>
      <c r="D602" t="s">
        <v>1334</v>
      </c>
      <c r="E602">
        <v>8324.8247947799991</v>
      </c>
      <c r="F602">
        <v>261.3</v>
      </c>
      <c r="G602">
        <v>14.476437339107401</v>
      </c>
      <c r="H602">
        <v>9.0093242910982401</v>
      </c>
      <c r="I602">
        <v>37.637154649981703</v>
      </c>
      <c r="J602">
        <v>-2.2442177310028102</v>
      </c>
      <c r="K602">
        <v>252.623978450838</v>
      </c>
      <c r="L602">
        <v>221.31590396513201</v>
      </c>
      <c r="M602">
        <v>45.247855363094203</v>
      </c>
      <c r="N602">
        <v>0.63705347498468801</v>
      </c>
      <c r="O602">
        <v>6.1232300038270102</v>
      </c>
      <c r="P602">
        <v>54.068396226415103</v>
      </c>
      <c r="Q602">
        <v>2.9702904285079999E-3</v>
      </c>
    </row>
    <row r="603" spans="1:17" hidden="1" x14ac:dyDescent="0.3">
      <c r="A603" t="s">
        <v>1335</v>
      </c>
      <c r="B603" t="s">
        <v>1336</v>
      </c>
      <c r="C603" t="s">
        <v>3135</v>
      </c>
      <c r="D603" t="s">
        <v>117</v>
      </c>
      <c r="E603">
        <v>8314.5413647000005</v>
      </c>
      <c r="F603">
        <v>344.6</v>
      </c>
      <c r="G603">
        <v>273.73620365067598</v>
      </c>
      <c r="H603">
        <v>-6.8176244776074002</v>
      </c>
      <c r="I603">
        <v>15.4763926168762</v>
      </c>
      <c r="J603">
        <v>-2.11822566751075</v>
      </c>
      <c r="K603">
        <v>357.34227033931103</v>
      </c>
      <c r="L603">
        <v>288.52155675766198</v>
      </c>
      <c r="M603">
        <v>34.085503331150598</v>
      </c>
      <c r="N603">
        <v>0.26454282199487</v>
      </c>
      <c r="O603">
        <v>15.887986070806701</v>
      </c>
      <c r="P603">
        <v>337.587301587301</v>
      </c>
      <c r="Q603">
        <v>0.149634388582122</v>
      </c>
    </row>
    <row r="604" spans="1:17" x14ac:dyDescent="0.3">
      <c r="A604" t="s">
        <v>1337</v>
      </c>
      <c r="B604" t="s">
        <v>1338</v>
      </c>
      <c r="C604" t="s">
        <v>3133</v>
      </c>
      <c r="D604" t="s">
        <v>138</v>
      </c>
      <c r="E604">
        <v>8306.5123893950004</v>
      </c>
      <c r="F604">
        <v>567.04999999999995</v>
      </c>
      <c r="G604">
        <v>3.3137839581764599</v>
      </c>
      <c r="H604">
        <v>0.42077004001657198</v>
      </c>
      <c r="I604">
        <v>20.0285136967581</v>
      </c>
      <c r="J604">
        <v>-4.5260450384319402</v>
      </c>
      <c r="K604">
        <v>573.60793448501204</v>
      </c>
      <c r="L604">
        <v>521.37692484316597</v>
      </c>
      <c r="M604">
        <v>45.820290499219702</v>
      </c>
      <c r="N604">
        <v>0.81081802666100899</v>
      </c>
      <c r="O604">
        <v>23.269552949475301</v>
      </c>
      <c r="P604">
        <v>49.204052098407999</v>
      </c>
      <c r="Q604">
        <v>1.3302114876827999E-2</v>
      </c>
    </row>
    <row r="605" spans="1:17" x14ac:dyDescent="0.3">
      <c r="A605" t="s">
        <v>1339</v>
      </c>
      <c r="B605" t="s">
        <v>1340</v>
      </c>
      <c r="C605" t="s">
        <v>3137</v>
      </c>
      <c r="D605" t="s">
        <v>1186</v>
      </c>
      <c r="E605">
        <v>8284.5036308470007</v>
      </c>
      <c r="F605">
        <v>79.13</v>
      </c>
      <c r="G605">
        <v>-13.6857852262224</v>
      </c>
      <c r="H605">
        <v>-5.1168760606600801</v>
      </c>
      <c r="I605">
        <v>-19.373722773833599</v>
      </c>
      <c r="J605">
        <v>-9.6047137650503398</v>
      </c>
      <c r="K605">
        <v>84.5711769611368</v>
      </c>
      <c r="L605">
        <v>86.272371954620098</v>
      </c>
      <c r="M605">
        <v>45.800541931327501</v>
      </c>
      <c r="N605">
        <v>1.13614461773294</v>
      </c>
      <c r="O605">
        <v>71.489953241501297</v>
      </c>
      <c r="P605">
        <v>20.349809885931499</v>
      </c>
      <c r="Q605">
        <v>1.0464235763376E-2</v>
      </c>
    </row>
    <row r="606" spans="1:17" hidden="1" x14ac:dyDescent="0.3">
      <c r="A606" t="s">
        <v>1341</v>
      </c>
      <c r="B606" t="s">
        <v>1342</v>
      </c>
      <c r="C606" t="s">
        <v>3135</v>
      </c>
      <c r="D606" t="s">
        <v>114</v>
      </c>
      <c r="E606">
        <v>8263.4835153749991</v>
      </c>
      <c r="F606">
        <v>2575.0500000000002</v>
      </c>
      <c r="G606">
        <v>-45.573584064635803</v>
      </c>
      <c r="H606">
        <v>3.6071803424547202</v>
      </c>
      <c r="I606">
        <v>-16.307861808089299</v>
      </c>
      <c r="J606">
        <v>-0.379108120085275</v>
      </c>
      <c r="K606">
        <v>2666.4427373587</v>
      </c>
      <c r="L606">
        <v>2690.4469452066901</v>
      </c>
      <c r="M606">
        <v>43.279884280941701</v>
      </c>
      <c r="N606">
        <v>1.27193426166754</v>
      </c>
      <c r="O606">
        <v>31.218811285217701</v>
      </c>
      <c r="P606">
        <v>9.6232439335887694</v>
      </c>
      <c r="Q606">
        <v>4.4176561965520002E-3</v>
      </c>
    </row>
    <row r="607" spans="1:17" x14ac:dyDescent="0.3">
      <c r="A607" t="s">
        <v>1343</v>
      </c>
      <c r="B607" t="s">
        <v>1344</v>
      </c>
      <c r="C607" t="s">
        <v>3133</v>
      </c>
      <c r="D607" t="s">
        <v>138</v>
      </c>
      <c r="E607">
        <v>8241.1461046999993</v>
      </c>
      <c r="F607">
        <v>988.3</v>
      </c>
      <c r="G607">
        <v>128.71203997777999</v>
      </c>
      <c r="H607">
        <v>13.958434079852401</v>
      </c>
      <c r="I607">
        <v>16.454818062824199</v>
      </c>
      <c r="J607">
        <v>-5.2271043026256301</v>
      </c>
      <c r="K607">
        <v>889.98580499411605</v>
      </c>
      <c r="L607">
        <v>793.02051126241599</v>
      </c>
      <c r="M607">
        <v>60.808536509115001</v>
      </c>
      <c r="N607">
        <v>2.8560391146462698</v>
      </c>
      <c r="O607">
        <v>12.314074673682001</v>
      </c>
      <c r="P607">
        <v>173.161967938087</v>
      </c>
      <c r="Q607">
        <v>0.145513134334253</v>
      </c>
    </row>
    <row r="608" spans="1:17" x14ac:dyDescent="0.3">
      <c r="A608" t="s">
        <v>1345</v>
      </c>
      <c r="B608" t="s">
        <v>1346</v>
      </c>
      <c r="C608" t="s">
        <v>3132</v>
      </c>
      <c r="D608" t="s">
        <v>120</v>
      </c>
      <c r="E608">
        <v>8119.724653755</v>
      </c>
      <c r="F608">
        <v>679.65</v>
      </c>
      <c r="G608">
        <v>-41.904929420561601</v>
      </c>
      <c r="H608">
        <v>6.4819146974262898</v>
      </c>
      <c r="I608">
        <v>-10.571512377064201</v>
      </c>
      <c r="J608">
        <v>0.62267262165505599</v>
      </c>
      <c r="K608">
        <v>675.00635503277795</v>
      </c>
      <c r="L608">
        <v>695.067764445016</v>
      </c>
      <c r="M608">
        <v>56.1055885128863</v>
      </c>
      <c r="N608">
        <v>0.319262574992424</v>
      </c>
      <c r="O608">
        <v>24.9172368130655</v>
      </c>
      <c r="P608">
        <v>13.539926495155299</v>
      </c>
      <c r="Q608">
        <v>-9.3524442624245002E-2</v>
      </c>
    </row>
    <row r="609" spans="1:17" x14ac:dyDescent="0.3">
      <c r="A609" t="s">
        <v>1347</v>
      </c>
      <c r="B609" t="s">
        <v>1348</v>
      </c>
      <c r="C609" t="s">
        <v>3120</v>
      </c>
      <c r="D609" t="s">
        <v>24</v>
      </c>
      <c r="E609">
        <v>8104.1479827419998</v>
      </c>
      <c r="F609">
        <v>214.58</v>
      </c>
      <c r="G609">
        <v>-30.805531059289599</v>
      </c>
      <c r="H609">
        <v>-3.51708643655813</v>
      </c>
      <c r="I609">
        <v>-13.768142973197</v>
      </c>
      <c r="J609">
        <v>-2.88207141363405</v>
      </c>
      <c r="K609">
        <v>226.31815705719501</v>
      </c>
      <c r="L609">
        <v>223.87051011492599</v>
      </c>
      <c r="M609">
        <v>25.247002539123098</v>
      </c>
      <c r="N609">
        <v>0.51798284158278396</v>
      </c>
      <c r="O609">
        <v>33.539938484481297</v>
      </c>
      <c r="P609">
        <v>11.7604166666666</v>
      </c>
      <c r="Q609">
        <v>0.12215618616512</v>
      </c>
    </row>
    <row r="610" spans="1:17" x14ac:dyDescent="0.3">
      <c r="A610" t="s">
        <v>1349</v>
      </c>
      <c r="B610" t="s">
        <v>1350</v>
      </c>
      <c r="C610" t="s">
        <v>3134</v>
      </c>
      <c r="D610" t="s">
        <v>412</v>
      </c>
      <c r="E610">
        <v>8100.2512298399997</v>
      </c>
      <c r="F610">
        <v>203.28</v>
      </c>
      <c r="G610">
        <v>-19.626429513442002</v>
      </c>
      <c r="H610">
        <v>0.30966669803262598</v>
      </c>
      <c r="I610">
        <v>-23.938876809505999</v>
      </c>
      <c r="J610">
        <v>-0.29633922062429702</v>
      </c>
      <c r="K610">
        <v>220.76137856731901</v>
      </c>
      <c r="L610">
        <v>223.022095908203</v>
      </c>
      <c r="M610">
        <v>25.876324156078599</v>
      </c>
      <c r="N610">
        <v>0.69249250742756496</v>
      </c>
      <c r="O610">
        <v>58.525186934277798</v>
      </c>
      <c r="P610">
        <v>13.500837520937999</v>
      </c>
      <c r="Q610">
        <v>4.5515179572773998E-2</v>
      </c>
    </row>
    <row r="611" spans="1:17" x14ac:dyDescent="0.3">
      <c r="A611" t="s">
        <v>1351</v>
      </c>
      <c r="B611" t="s">
        <v>1352</v>
      </c>
      <c r="C611" t="s">
        <v>3128</v>
      </c>
      <c r="D611" t="s">
        <v>77</v>
      </c>
      <c r="E611">
        <v>8092.0961287569999</v>
      </c>
      <c r="F611">
        <v>200.21</v>
      </c>
      <c r="G611">
        <v>5.5978612660823499</v>
      </c>
      <c r="H611">
        <v>-1.3380245631455601</v>
      </c>
      <c r="I611">
        <v>-20.7525074297141</v>
      </c>
      <c r="J611">
        <v>-3.6704985866172999</v>
      </c>
      <c r="K611">
        <v>210.365363093989</v>
      </c>
      <c r="L611">
        <v>203.74793949422801</v>
      </c>
      <c r="M611">
        <v>32.331215396743801</v>
      </c>
      <c r="N611">
        <v>0.39435131323165501</v>
      </c>
      <c r="O611">
        <v>27.865740971979399</v>
      </c>
      <c r="P611">
        <v>36.197278911564602</v>
      </c>
      <c r="Q611">
        <v>8.1433494963740999E-2</v>
      </c>
    </row>
    <row r="612" spans="1:17" x14ac:dyDescent="0.3">
      <c r="A612" t="s">
        <v>1353</v>
      </c>
      <c r="B612" t="s">
        <v>1354</v>
      </c>
      <c r="C612" t="s">
        <v>3126</v>
      </c>
      <c r="D612" t="s">
        <v>185</v>
      </c>
      <c r="E612">
        <v>8027.6466719999999</v>
      </c>
      <c r="F612">
        <v>407.2</v>
      </c>
      <c r="G612">
        <v>4.5838374761316301</v>
      </c>
      <c r="H612">
        <v>-7.6899753566054496</v>
      </c>
      <c r="I612">
        <v>18.787068768823001</v>
      </c>
      <c r="J612">
        <v>0.58509844555450496</v>
      </c>
      <c r="K612">
        <v>421.011965898504</v>
      </c>
      <c r="L612">
        <v>355.61790652262101</v>
      </c>
      <c r="M612">
        <v>44.262686971369597</v>
      </c>
      <c r="N612">
        <v>0.72955233620261795</v>
      </c>
      <c r="O612">
        <v>19.179764243614901</v>
      </c>
      <c r="P612">
        <v>69.596001665972494</v>
      </c>
    </row>
    <row r="613" spans="1:17" x14ac:dyDescent="0.3">
      <c r="A613" t="s">
        <v>1355</v>
      </c>
      <c r="B613" t="s">
        <v>1356</v>
      </c>
      <c r="C613" t="s">
        <v>3126</v>
      </c>
      <c r="D613" t="s">
        <v>185</v>
      </c>
      <c r="E613">
        <v>7994.5483800000002</v>
      </c>
      <c r="F613">
        <v>523.25</v>
      </c>
      <c r="G613">
        <v>-13.776672590342301</v>
      </c>
      <c r="H613">
        <v>-2.3869181179844401</v>
      </c>
      <c r="I613">
        <v>-7.0059131324769703</v>
      </c>
      <c r="J613">
        <v>-8.7957699049853293</v>
      </c>
      <c r="K613">
        <v>574.31733623672005</v>
      </c>
      <c r="L613">
        <v>553.98347788506499</v>
      </c>
      <c r="M613">
        <v>22.14874327651</v>
      </c>
      <c r="N613">
        <v>0.53890442252440796</v>
      </c>
      <c r="O613">
        <v>35.269947443860403</v>
      </c>
      <c r="P613">
        <v>20.8429561200923</v>
      </c>
      <c r="Q613">
        <v>6.1250914311581001E-2</v>
      </c>
    </row>
    <row r="614" spans="1:17" hidden="1" x14ac:dyDescent="0.3">
      <c r="A614" t="s">
        <v>1357</v>
      </c>
      <c r="B614" t="s">
        <v>1358</v>
      </c>
      <c r="C614" t="s">
        <v>3135</v>
      </c>
      <c r="D614" t="s">
        <v>220</v>
      </c>
      <c r="E614">
        <v>7992.1161337499998</v>
      </c>
      <c r="F614">
        <v>7218.15</v>
      </c>
      <c r="G614">
        <v>185.427821834003</v>
      </c>
      <c r="H614">
        <v>41.362440597481601</v>
      </c>
      <c r="I614">
        <v>82.148675682379505</v>
      </c>
      <c r="J614">
        <v>32.371153417456497</v>
      </c>
      <c r="K614">
        <v>5565.1545489403698</v>
      </c>
      <c r="L614">
        <v>4440.6556147393303</v>
      </c>
      <c r="M614">
        <v>78.785602081186894</v>
      </c>
      <c r="N614">
        <v>3.0844048014171901</v>
      </c>
      <c r="O614">
        <v>13.7057279219744</v>
      </c>
      <c r="P614">
        <v>225.14189189189099</v>
      </c>
      <c r="Q614">
        <v>0.16991159405654399</v>
      </c>
    </row>
    <row r="615" spans="1:17" x14ac:dyDescent="0.3">
      <c r="A615" t="s">
        <v>1359</v>
      </c>
      <c r="B615" t="s">
        <v>1360</v>
      </c>
      <c r="C615" t="s">
        <v>3120</v>
      </c>
      <c r="D615" t="s">
        <v>24</v>
      </c>
      <c r="E615">
        <v>7983.6410515999996</v>
      </c>
      <c r="F615">
        <v>70.099999999999994</v>
      </c>
      <c r="G615">
        <v>-52.391420735993599</v>
      </c>
      <c r="H615">
        <v>-13.2237353202805</v>
      </c>
      <c r="I615">
        <v>-39.526556238613203</v>
      </c>
      <c r="J615">
        <v>-8.0173802568827099</v>
      </c>
      <c r="K615">
        <v>78.310266178091794</v>
      </c>
      <c r="L615">
        <v>87.441799600462502</v>
      </c>
      <c r="M615">
        <v>40.160585294985701</v>
      </c>
      <c r="N615">
        <v>0.815781479806717</v>
      </c>
      <c r="O615">
        <v>66.191155492153996</v>
      </c>
      <c r="P615">
        <v>6.8597560975609699</v>
      </c>
      <c r="Q615">
        <v>-8.1537735068140001E-3</v>
      </c>
    </row>
    <row r="616" spans="1:17" hidden="1" x14ac:dyDescent="0.3">
      <c r="A616" t="s">
        <v>1361</v>
      </c>
      <c r="B616" t="s">
        <v>1362</v>
      </c>
      <c r="C616" t="s">
        <v>3135</v>
      </c>
      <c r="E616">
        <v>7983.3068640000001</v>
      </c>
      <c r="F616">
        <v>788.4</v>
      </c>
      <c r="G616">
        <v>4999.4091989833196</v>
      </c>
      <c r="H616">
        <v>51.333126691157901</v>
      </c>
      <c r="I616">
        <v>348.198138099186</v>
      </c>
      <c r="J616">
        <v>-16.392669948347901</v>
      </c>
      <c r="K616">
        <v>603.908947261972</v>
      </c>
      <c r="L616">
        <v>294.64854435163602</v>
      </c>
      <c r="M616">
        <v>40.3707990594392</v>
      </c>
      <c r="N616">
        <v>2.9509844022365499</v>
      </c>
      <c r="O616">
        <v>35.667174023338298</v>
      </c>
      <c r="P616">
        <v>5026.1378413523998</v>
      </c>
    </row>
    <row r="617" spans="1:17" hidden="1" x14ac:dyDescent="0.3">
      <c r="A617" t="s">
        <v>1363</v>
      </c>
      <c r="B617" t="s">
        <v>1364</v>
      </c>
      <c r="C617" t="s">
        <v>3135</v>
      </c>
      <c r="D617" t="s">
        <v>268</v>
      </c>
      <c r="E617">
        <v>7977.6841468499997</v>
      </c>
      <c r="F617">
        <v>474.65</v>
      </c>
      <c r="G617">
        <v>104.977484064896</v>
      </c>
      <c r="H617">
        <v>-2.7369916814533699</v>
      </c>
      <c r="I617">
        <v>78.923386322099603</v>
      </c>
      <c r="J617">
        <v>0.50510437294460797</v>
      </c>
      <c r="K617">
        <v>485.62596347873898</v>
      </c>
      <c r="L617">
        <v>378.71644510298501</v>
      </c>
      <c r="M617">
        <v>44.572775681880501</v>
      </c>
      <c r="N617">
        <v>0.82328515748886499</v>
      </c>
      <c r="O617">
        <v>23.038028020646799</v>
      </c>
      <c r="P617">
        <v>140.14672400708301</v>
      </c>
      <c r="Q617">
        <v>8.5446128082847003E-2</v>
      </c>
    </row>
    <row r="618" spans="1:17" x14ac:dyDescent="0.3">
      <c r="A618" t="s">
        <v>1365</v>
      </c>
      <c r="B618" t="s">
        <v>1366</v>
      </c>
      <c r="C618" t="s">
        <v>3138</v>
      </c>
      <c r="D618" t="s">
        <v>1367</v>
      </c>
      <c r="E618">
        <v>7947.4535925</v>
      </c>
      <c r="F618">
        <v>646.5</v>
      </c>
      <c r="G618">
        <v>-14.7805904210276</v>
      </c>
      <c r="H618">
        <v>-0.33104978197086199</v>
      </c>
      <c r="I618">
        <v>7.2433713219657401</v>
      </c>
      <c r="J618">
        <v>1.8427976470984</v>
      </c>
      <c r="K618">
        <v>651.30497961482695</v>
      </c>
      <c r="L618">
        <v>593.82452088570096</v>
      </c>
      <c r="M618">
        <v>47.8819007989688</v>
      </c>
      <c r="N618">
        <v>0.51838907454321004</v>
      </c>
      <c r="O618">
        <v>18.855375096674301</v>
      </c>
      <c r="P618">
        <v>58.864725396240303</v>
      </c>
      <c r="Q618">
        <v>0.13403245287673199</v>
      </c>
    </row>
    <row r="619" spans="1:17" x14ac:dyDescent="0.3">
      <c r="A619" t="s">
        <v>1368</v>
      </c>
      <c r="B619" t="s">
        <v>1369</v>
      </c>
      <c r="C619" t="s">
        <v>3124</v>
      </c>
      <c r="D619" t="s">
        <v>51</v>
      </c>
      <c r="E619">
        <v>7944.0444113800004</v>
      </c>
      <c r="F619">
        <v>812.35</v>
      </c>
      <c r="G619">
        <v>134.897766648633</v>
      </c>
      <c r="H619">
        <v>-2.6367068380265501</v>
      </c>
      <c r="I619">
        <v>42.5980063308063</v>
      </c>
      <c r="J619">
        <v>-8.0312029141250605</v>
      </c>
      <c r="K619">
        <v>799.19294297422198</v>
      </c>
      <c r="L619">
        <v>619.05390822304003</v>
      </c>
      <c r="M619">
        <v>41.197945717056598</v>
      </c>
      <c r="N619">
        <v>0.55073988076770897</v>
      </c>
      <c r="O619">
        <v>18.1141133747768</v>
      </c>
      <c r="P619">
        <v>173.702830188679</v>
      </c>
      <c r="Q619">
        <v>2.7693337211297998E-2</v>
      </c>
    </row>
    <row r="620" spans="1:17" x14ac:dyDescent="0.3">
      <c r="A620" t="s">
        <v>1370</v>
      </c>
      <c r="B620" t="s">
        <v>1371</v>
      </c>
      <c r="C620" t="s">
        <v>3133</v>
      </c>
      <c r="D620" t="s">
        <v>138</v>
      </c>
      <c r="E620">
        <v>7923.5516409000002</v>
      </c>
      <c r="F620">
        <v>511</v>
      </c>
      <c r="G620">
        <v>-24.3546065081159</v>
      </c>
      <c r="H620">
        <v>-1.2807073875807999</v>
      </c>
      <c r="I620">
        <v>-31.677844976299699</v>
      </c>
      <c r="J620">
        <v>-1.04737016033448</v>
      </c>
      <c r="K620">
        <v>540.56383967273803</v>
      </c>
      <c r="L620">
        <v>561.47228942656704</v>
      </c>
      <c r="M620">
        <v>47.051889499056401</v>
      </c>
      <c r="N620">
        <v>0.85359090495893997</v>
      </c>
      <c r="O620">
        <v>32.837573385518503</v>
      </c>
      <c r="P620">
        <v>7.5789473684210602</v>
      </c>
      <c r="Q620">
        <v>7.0071443635377997E-2</v>
      </c>
    </row>
    <row r="621" spans="1:17" x14ac:dyDescent="0.3">
      <c r="A621" t="s">
        <v>1372</v>
      </c>
      <c r="B621" t="s">
        <v>1373</v>
      </c>
      <c r="C621" t="s">
        <v>3122</v>
      </c>
      <c r="D621" t="s">
        <v>366</v>
      </c>
      <c r="E621">
        <v>7904.9714525999998</v>
      </c>
      <c r="F621">
        <v>580.20000000000005</v>
      </c>
      <c r="G621">
        <v>17.384621416315301</v>
      </c>
      <c r="H621">
        <v>-9.2725284500339509</v>
      </c>
      <c r="I621">
        <v>1.3448958904683099</v>
      </c>
      <c r="J621">
        <v>-8.7032464359427202</v>
      </c>
      <c r="K621">
        <v>636.21921578036802</v>
      </c>
      <c r="L621">
        <v>582.62336483115905</v>
      </c>
      <c r="M621">
        <v>32.208093842165297</v>
      </c>
      <c r="N621">
        <v>0.15320044020693499</v>
      </c>
      <c r="O621">
        <v>36.677007928300497</v>
      </c>
      <c r="P621">
        <v>50.349831562580903</v>
      </c>
      <c r="Q621">
        <v>-1.4433595570474999E-2</v>
      </c>
    </row>
    <row r="622" spans="1:17" hidden="1" x14ac:dyDescent="0.3">
      <c r="A622" t="s">
        <v>1374</v>
      </c>
      <c r="B622" t="s">
        <v>1375</v>
      </c>
      <c r="C622" t="s">
        <v>3135</v>
      </c>
      <c r="D622" t="s">
        <v>611</v>
      </c>
      <c r="E622">
        <v>7879.9213077899904</v>
      </c>
      <c r="F622">
        <v>3969.1</v>
      </c>
      <c r="G622">
        <v>1.4412131245831299</v>
      </c>
      <c r="H622">
        <v>2.00997216742884</v>
      </c>
      <c r="I622">
        <v>10.277489499947601</v>
      </c>
      <c r="J622">
        <v>1.3999842090324599</v>
      </c>
      <c r="K622">
        <v>3950.8620021644001</v>
      </c>
      <c r="L622">
        <v>3677.9571679565702</v>
      </c>
      <c r="M622">
        <v>41.353196242675899</v>
      </c>
      <c r="N622">
        <v>0.92300663491896595</v>
      </c>
      <c r="O622">
        <v>12.821546446297599</v>
      </c>
      <c r="P622">
        <v>31.1427202590408</v>
      </c>
      <c r="Q622">
        <v>-1.476099211766E-2</v>
      </c>
    </row>
    <row r="623" spans="1:17" x14ac:dyDescent="0.3">
      <c r="A623" t="s">
        <v>1376</v>
      </c>
      <c r="B623" t="s">
        <v>1377</v>
      </c>
      <c r="C623" t="s">
        <v>3129</v>
      </c>
      <c r="D623" t="s">
        <v>95</v>
      </c>
      <c r="E623">
        <v>7844.0072016899903</v>
      </c>
      <c r="F623">
        <v>1646.7</v>
      </c>
      <c r="G623">
        <v>-11.6834053550718</v>
      </c>
      <c r="H623">
        <v>16.0347279190328</v>
      </c>
      <c r="I623">
        <v>14.7460422784429</v>
      </c>
      <c r="J623">
        <v>9.7163105903162101</v>
      </c>
      <c r="K623">
        <v>1498.6936061272399</v>
      </c>
      <c r="L623">
        <v>1446.82394339456</v>
      </c>
      <c r="M623">
        <v>78.996242385719995</v>
      </c>
      <c r="N623">
        <v>0.58646879381972705</v>
      </c>
      <c r="O623">
        <v>2.5687739114592798</v>
      </c>
      <c r="P623">
        <v>31.736000000000001</v>
      </c>
      <c r="Q623">
        <v>-9.4581411204419999E-2</v>
      </c>
    </row>
    <row r="624" spans="1:17" x14ac:dyDescent="0.3">
      <c r="A624" t="s">
        <v>1378</v>
      </c>
      <c r="B624" t="s">
        <v>1379</v>
      </c>
      <c r="C624" t="s">
        <v>3130</v>
      </c>
      <c r="D624" t="s">
        <v>445</v>
      </c>
      <c r="E624">
        <v>7810.9280274559997</v>
      </c>
      <c r="F624">
        <v>177.28</v>
      </c>
      <c r="G624">
        <v>-42.4300213514856</v>
      </c>
      <c r="H624">
        <v>-7.8578903508967697</v>
      </c>
      <c r="I624">
        <v>-8.8864777458963395</v>
      </c>
      <c r="J624">
        <v>-5.1501587395708404</v>
      </c>
      <c r="K624">
        <v>193.068263718081</v>
      </c>
      <c r="L624">
        <v>192.839286851358</v>
      </c>
      <c r="M624">
        <v>21.5014753329047</v>
      </c>
      <c r="N624">
        <v>0.25657181076082802</v>
      </c>
      <c r="O624">
        <v>27.481949458483701</v>
      </c>
      <c r="P624">
        <v>22.262068965517201</v>
      </c>
    </row>
    <row r="625" spans="1:17" x14ac:dyDescent="0.3">
      <c r="A625" t="s">
        <v>1380</v>
      </c>
      <c r="B625" t="s">
        <v>1381</v>
      </c>
      <c r="C625" t="s">
        <v>3139</v>
      </c>
      <c r="D625" t="s">
        <v>1382</v>
      </c>
      <c r="E625">
        <v>7791.6608122799998</v>
      </c>
      <c r="F625">
        <v>459.95</v>
      </c>
      <c r="G625">
        <v>-5.3858116079662599</v>
      </c>
      <c r="H625">
        <v>6.6358014226460202</v>
      </c>
      <c r="I625">
        <v>20.9621219196972</v>
      </c>
      <c r="J625">
        <v>-6.6215951612648496</v>
      </c>
      <c r="K625">
        <v>478.44427236779501</v>
      </c>
      <c r="L625">
        <v>445.01805391488898</v>
      </c>
      <c r="M625">
        <v>27.179049576967198</v>
      </c>
      <c r="N625">
        <v>0.94876388131268496</v>
      </c>
      <c r="O625">
        <v>38.873790629416199</v>
      </c>
      <c r="P625">
        <v>44.139768097774898</v>
      </c>
      <c r="Q625">
        <v>8.0513805639515004E-2</v>
      </c>
    </row>
    <row r="626" spans="1:17" x14ac:dyDescent="0.3">
      <c r="A626" t="s">
        <v>1383</v>
      </c>
      <c r="B626" t="s">
        <v>1384</v>
      </c>
      <c r="C626" t="s">
        <v>3131</v>
      </c>
      <c r="D626" t="s">
        <v>772</v>
      </c>
      <c r="E626">
        <v>7774.8320988259902</v>
      </c>
      <c r="F626">
        <v>194.63</v>
      </c>
      <c r="G626">
        <v>31.058143200438</v>
      </c>
      <c r="H626">
        <v>-13.1743077512446</v>
      </c>
      <c r="I626">
        <v>4.4758448121079297</v>
      </c>
      <c r="J626">
        <v>-7.0296801818579002</v>
      </c>
      <c r="K626">
        <v>216.465546320209</v>
      </c>
      <c r="L626">
        <v>202.821297468897</v>
      </c>
      <c r="M626">
        <v>42.341863818385299</v>
      </c>
      <c r="N626">
        <v>1.00918829300034</v>
      </c>
      <c r="O626">
        <v>52.335200123310898</v>
      </c>
      <c r="P626">
        <v>75.817524841915002</v>
      </c>
      <c r="Q626">
        <v>0.16567792011910201</v>
      </c>
    </row>
    <row r="627" spans="1:17" x14ac:dyDescent="0.3">
      <c r="A627" t="s">
        <v>1385</v>
      </c>
      <c r="B627" t="s">
        <v>1386</v>
      </c>
      <c r="C627" t="s">
        <v>3131</v>
      </c>
      <c r="D627" t="s">
        <v>457</v>
      </c>
      <c r="E627">
        <v>7773.2966085199996</v>
      </c>
      <c r="F627">
        <v>580.1</v>
      </c>
      <c r="G627">
        <v>-39.828784680516897</v>
      </c>
      <c r="H627">
        <v>-4.3277361606925</v>
      </c>
      <c r="I627">
        <v>-43.2851845221102</v>
      </c>
      <c r="J627">
        <v>-3.93596943168308</v>
      </c>
      <c r="K627">
        <v>634.17340136748703</v>
      </c>
      <c r="L627">
        <v>697.41813387643197</v>
      </c>
      <c r="M627">
        <v>22.902626076480999</v>
      </c>
      <c r="N627">
        <v>0.58620739128619803</v>
      </c>
      <c r="O627">
        <v>89.105326667815802</v>
      </c>
      <c r="P627">
        <v>1.90601668862537</v>
      </c>
      <c r="Q627">
        <v>9.7681379432854001E-2</v>
      </c>
    </row>
    <row r="628" spans="1:17" hidden="1" x14ac:dyDescent="0.3">
      <c r="A628" t="s">
        <v>1387</v>
      </c>
      <c r="B628" t="s">
        <v>1388</v>
      </c>
      <c r="C628" t="s">
        <v>3135</v>
      </c>
      <c r="D628" t="s">
        <v>445</v>
      </c>
      <c r="E628">
        <v>7770.2496510800001</v>
      </c>
      <c r="F628">
        <v>1015.15</v>
      </c>
      <c r="G628">
        <v>0.88292268434594501</v>
      </c>
      <c r="H628">
        <v>-4.5889803666471298</v>
      </c>
      <c r="I628">
        <v>7.9662140122486704</v>
      </c>
      <c r="J628">
        <v>-0.70748632799773603</v>
      </c>
      <c r="K628">
        <v>1049.27710451028</v>
      </c>
      <c r="L628">
        <v>952.14386311419798</v>
      </c>
      <c r="M628">
        <v>36.287050587376903</v>
      </c>
      <c r="N628">
        <v>0.38493875660272198</v>
      </c>
      <c r="O628">
        <v>21.9524208245087</v>
      </c>
      <c r="P628">
        <v>33.986669306407897</v>
      </c>
      <c r="Q628">
        <v>4.5781791532383001E-2</v>
      </c>
    </row>
    <row r="629" spans="1:17" hidden="1" x14ac:dyDescent="0.3">
      <c r="A629" t="s">
        <v>1389</v>
      </c>
      <c r="B629" t="s">
        <v>1390</v>
      </c>
      <c r="C629" t="s">
        <v>3135</v>
      </c>
      <c r="D629" t="s">
        <v>105</v>
      </c>
      <c r="E629">
        <v>7752.4500122099998</v>
      </c>
      <c r="F629">
        <v>704.7</v>
      </c>
      <c r="G629">
        <v>-18.521348703052599</v>
      </c>
      <c r="H629">
        <v>-8.2940275640297791</v>
      </c>
      <c r="I629">
        <v>-9.7864783710693093</v>
      </c>
      <c r="J629">
        <v>-3.7807002359953499</v>
      </c>
      <c r="K629">
        <v>787.14938411160597</v>
      </c>
      <c r="L629">
        <v>762.28754681851603</v>
      </c>
      <c r="M629">
        <v>16.805410302835401</v>
      </c>
      <c r="N629">
        <v>0.33392959656825899</v>
      </c>
      <c r="O629">
        <v>33.872569887895501</v>
      </c>
      <c r="P629">
        <v>14.3993506493506</v>
      </c>
      <c r="Q629">
        <v>8.3829734329898001E-2</v>
      </c>
    </row>
    <row r="630" spans="1:17" hidden="1" x14ac:dyDescent="0.3">
      <c r="A630" t="s">
        <v>1391</v>
      </c>
      <c r="B630" t="s">
        <v>1392</v>
      </c>
      <c r="C630" t="s">
        <v>3132</v>
      </c>
      <c r="D630" t="s">
        <v>288</v>
      </c>
      <c r="E630">
        <v>7716.3826771199901</v>
      </c>
      <c r="F630">
        <v>346.8</v>
      </c>
      <c r="G630">
        <v>-40.352552705318601</v>
      </c>
      <c r="H630">
        <v>1.75255215703441</v>
      </c>
      <c r="I630">
        <v>-35.164294273780499</v>
      </c>
      <c r="J630">
        <v>-5.9236119550169803</v>
      </c>
      <c r="K630">
        <v>384.55311456338399</v>
      </c>
      <c r="M630">
        <v>22.370255327195299</v>
      </c>
      <c r="N630">
        <v>0.56975508515623297</v>
      </c>
      <c r="O630">
        <v>55.204728950403599</v>
      </c>
      <c r="P630">
        <v>1.40350877192982</v>
      </c>
    </row>
    <row r="631" spans="1:17" x14ac:dyDescent="0.3">
      <c r="A631" t="s">
        <v>1393</v>
      </c>
      <c r="B631" t="s">
        <v>1394</v>
      </c>
      <c r="C631" t="s">
        <v>3134</v>
      </c>
      <c r="D631" t="s">
        <v>454</v>
      </c>
      <c r="E631">
        <v>7692.8215475199904</v>
      </c>
      <c r="F631">
        <v>700.4</v>
      </c>
      <c r="G631">
        <v>-44.246159886596999</v>
      </c>
      <c r="H631">
        <v>-0.63019378119091496</v>
      </c>
      <c r="I631">
        <v>-26.144105850882401</v>
      </c>
      <c r="J631">
        <v>-2.0127526202060202</v>
      </c>
      <c r="K631">
        <v>749.68287956617803</v>
      </c>
      <c r="L631">
        <v>811.74647506962197</v>
      </c>
      <c r="M631">
        <v>17.772627166042501</v>
      </c>
      <c r="N631">
        <v>0.37624957194930903</v>
      </c>
      <c r="O631">
        <v>57.952598515134198</v>
      </c>
      <c r="P631">
        <v>1.3603473227206999</v>
      </c>
      <c r="Q631">
        <v>-4.7559540218194002E-2</v>
      </c>
    </row>
    <row r="632" spans="1:17" x14ac:dyDescent="0.3">
      <c r="A632" t="s">
        <v>1395</v>
      </c>
      <c r="B632" t="s">
        <v>1396</v>
      </c>
      <c r="C632" t="s">
        <v>3132</v>
      </c>
      <c r="D632" t="s">
        <v>611</v>
      </c>
      <c r="E632">
        <v>7664.2053381300002</v>
      </c>
      <c r="F632">
        <v>575.29999999999995</v>
      </c>
      <c r="G632">
        <v>47.314618862201598</v>
      </c>
      <c r="H632">
        <v>0.80366591247076402</v>
      </c>
      <c r="I632">
        <v>14.6638415445035</v>
      </c>
      <c r="J632">
        <v>-9.2294551872104194</v>
      </c>
      <c r="K632">
        <v>570.01435371598598</v>
      </c>
      <c r="L632">
        <v>497.41722440346399</v>
      </c>
      <c r="M632">
        <v>39.245539266924297</v>
      </c>
      <c r="N632">
        <v>0.79321774406620704</v>
      </c>
      <c r="O632">
        <v>11.194159568920499</v>
      </c>
      <c r="P632">
        <v>92.504600970386406</v>
      </c>
      <c r="Q632">
        <v>7.3279977001072999E-2</v>
      </c>
    </row>
    <row r="633" spans="1:17" x14ac:dyDescent="0.3">
      <c r="A633" t="s">
        <v>1397</v>
      </c>
      <c r="B633" t="s">
        <v>1398</v>
      </c>
      <c r="C633" t="s">
        <v>3122</v>
      </c>
      <c r="D633" t="s">
        <v>125</v>
      </c>
      <c r="E633">
        <v>7661.6317429999999</v>
      </c>
      <c r="F633">
        <v>1270</v>
      </c>
      <c r="G633">
        <v>63.121122187314697</v>
      </c>
      <c r="H633">
        <v>10.875260262952001</v>
      </c>
      <c r="I633">
        <v>18.036900870756799</v>
      </c>
      <c r="J633">
        <v>-7.1519985248142898E-3</v>
      </c>
      <c r="K633">
        <v>1215.9245210515001</v>
      </c>
      <c r="L633">
        <v>1054.1533907466301</v>
      </c>
      <c r="M633">
        <v>54.953589968901603</v>
      </c>
      <c r="N633">
        <v>1.5654756862913699</v>
      </c>
      <c r="O633">
        <v>5.9921259842519596</v>
      </c>
      <c r="P633">
        <v>95.009596928982702</v>
      </c>
      <c r="Q633">
        <v>8.9797296917010994E-2</v>
      </c>
    </row>
    <row r="634" spans="1:17" x14ac:dyDescent="0.3">
      <c r="A634" t="s">
        <v>1399</v>
      </c>
      <c r="B634" t="s">
        <v>1400</v>
      </c>
      <c r="C634" t="s">
        <v>3134</v>
      </c>
      <c r="D634" t="s">
        <v>265</v>
      </c>
      <c r="E634">
        <v>7650.0477303600001</v>
      </c>
      <c r="F634">
        <v>619.79999999999995</v>
      </c>
      <c r="G634">
        <v>-24.112748329344399</v>
      </c>
      <c r="H634">
        <v>-6.0291051904591502</v>
      </c>
      <c r="I634">
        <v>-18.7283287461198</v>
      </c>
      <c r="J634">
        <v>-5.5150243720448797</v>
      </c>
      <c r="K634">
        <v>692.19137165975405</v>
      </c>
      <c r="L634">
        <v>674.84242583839898</v>
      </c>
      <c r="M634">
        <v>15.107305323834501</v>
      </c>
      <c r="N634">
        <v>0.41842334558285899</v>
      </c>
      <c r="O634">
        <v>35.156502097450797</v>
      </c>
      <c r="P634">
        <v>21.517498284481899</v>
      </c>
    </row>
    <row r="635" spans="1:17" x14ac:dyDescent="0.3">
      <c r="A635" t="s">
        <v>1401</v>
      </c>
      <c r="B635" t="s">
        <v>1402</v>
      </c>
      <c r="C635" t="s">
        <v>3120</v>
      </c>
      <c r="D635" t="s">
        <v>21</v>
      </c>
      <c r="E635">
        <v>7636.2858109999997</v>
      </c>
      <c r="F635">
        <v>27.5</v>
      </c>
      <c r="G635">
        <v>27.170208205632999</v>
      </c>
      <c r="H635">
        <v>2.4161911953349202</v>
      </c>
      <c r="I635">
        <v>-27.032190712216899</v>
      </c>
      <c r="J635">
        <v>-0.99588284286470197</v>
      </c>
      <c r="K635">
        <v>28.834023316014299</v>
      </c>
      <c r="L635">
        <v>28.114517982497901</v>
      </c>
      <c r="M635">
        <v>36.4004194507881</v>
      </c>
      <c r="N635">
        <v>0.52354579268770896</v>
      </c>
      <c r="O635">
        <v>47.282884713052297</v>
      </c>
      <c r="P635">
        <v>62.5692083535696</v>
      </c>
      <c r="Q635">
        <v>2.4915515585674002E-2</v>
      </c>
    </row>
    <row r="636" spans="1:17" hidden="1" x14ac:dyDescent="0.3">
      <c r="A636" t="s">
        <v>1403</v>
      </c>
      <c r="B636" t="s">
        <v>1404</v>
      </c>
      <c r="C636" t="s">
        <v>3135</v>
      </c>
      <c r="D636" t="s">
        <v>1405</v>
      </c>
      <c r="E636">
        <v>7564.6260484649902</v>
      </c>
      <c r="F636">
        <v>1865.95</v>
      </c>
      <c r="G636">
        <v>84.590723429334901</v>
      </c>
      <c r="H636">
        <v>-3.5999942391562301</v>
      </c>
      <c r="I636">
        <v>42.109441918660501</v>
      </c>
      <c r="J636">
        <v>-3.5970626591731598</v>
      </c>
      <c r="K636">
        <v>1895.6770521155199</v>
      </c>
      <c r="L636">
        <v>1508.94235962729</v>
      </c>
      <c r="M636">
        <v>39.806589888916903</v>
      </c>
      <c r="N636">
        <v>0.258069374732043</v>
      </c>
      <c r="O636">
        <v>19.242209062407799</v>
      </c>
      <c r="P636">
        <v>140.767741935483</v>
      </c>
    </row>
    <row r="637" spans="1:17" x14ac:dyDescent="0.3">
      <c r="A637" t="s">
        <v>1406</v>
      </c>
      <c r="B637" t="s">
        <v>1407</v>
      </c>
      <c r="C637" t="s">
        <v>3133</v>
      </c>
      <c r="D637" t="s">
        <v>138</v>
      </c>
      <c r="E637">
        <v>7528.0760231429904</v>
      </c>
      <c r="F637">
        <v>118.39</v>
      </c>
      <c r="G637">
        <v>35.894984004546799</v>
      </c>
      <c r="H637">
        <v>-3.8617619888403101</v>
      </c>
      <c r="I637">
        <v>-26.712616733011501</v>
      </c>
      <c r="J637">
        <v>-10.215875240160299</v>
      </c>
      <c r="K637">
        <v>128.09553780774701</v>
      </c>
      <c r="L637">
        <v>121.97335581777</v>
      </c>
      <c r="M637">
        <v>37.772124754918202</v>
      </c>
      <c r="N637">
        <v>1.1435019191559701</v>
      </c>
      <c r="O637">
        <v>38.829293014612702</v>
      </c>
      <c r="P637">
        <v>71.579710144927503</v>
      </c>
      <c r="Q637">
        <v>-1.4968479013337E-2</v>
      </c>
    </row>
    <row r="638" spans="1:17" x14ac:dyDescent="0.3">
      <c r="A638" t="s">
        <v>1408</v>
      </c>
      <c r="B638" t="s">
        <v>1409</v>
      </c>
      <c r="C638" t="s">
        <v>3132</v>
      </c>
      <c r="D638" t="s">
        <v>295</v>
      </c>
      <c r="E638">
        <v>7512.6043268119902</v>
      </c>
      <c r="F638">
        <v>195.26</v>
      </c>
      <c r="G638">
        <v>-4.6529937288795002</v>
      </c>
      <c r="H638">
        <v>-1.5163233230550499</v>
      </c>
      <c r="I638">
        <v>-13.527428890010899</v>
      </c>
      <c r="J638">
        <v>-10.327483932220099</v>
      </c>
      <c r="K638">
        <v>213.859250615365</v>
      </c>
      <c r="L638">
        <v>206.31424204069299</v>
      </c>
      <c r="M638">
        <v>23.292171679227401</v>
      </c>
      <c r="N638">
        <v>0.34699718246510902</v>
      </c>
      <c r="O638">
        <v>34.180067602171398</v>
      </c>
      <c r="P638">
        <v>32.289972899728902</v>
      </c>
      <c r="Q638">
        <v>0.110120849057891</v>
      </c>
    </row>
    <row r="639" spans="1:17" hidden="1" x14ac:dyDescent="0.3">
      <c r="A639" t="s">
        <v>1410</v>
      </c>
      <c r="B639" t="s">
        <v>1411</v>
      </c>
      <c r="C639" t="s">
        <v>3135</v>
      </c>
      <c r="D639" t="s">
        <v>57</v>
      </c>
      <c r="E639">
        <v>7448.3368278199996</v>
      </c>
      <c r="F639">
        <v>13.87</v>
      </c>
      <c r="G639">
        <v>72.839702954661405</v>
      </c>
      <c r="H639">
        <v>5.3874749304655198</v>
      </c>
      <c r="I639">
        <v>48.370521199115501</v>
      </c>
      <c r="J639">
        <v>-5.7938452852381097</v>
      </c>
      <c r="K639">
        <v>15.603545507120799</v>
      </c>
      <c r="L639">
        <v>13.555918970579601</v>
      </c>
      <c r="M639">
        <v>20.321518619465699</v>
      </c>
      <c r="N639">
        <v>0.80553802539076902</v>
      </c>
      <c r="O639">
        <v>52.126892573900498</v>
      </c>
      <c r="P639">
        <v>108.571428571428</v>
      </c>
      <c r="Q639">
        <v>0.11705761610238299</v>
      </c>
    </row>
    <row r="640" spans="1:17" x14ac:dyDescent="0.3">
      <c r="A640" t="s">
        <v>1412</v>
      </c>
      <c r="B640" t="s">
        <v>1413</v>
      </c>
      <c r="C640" t="s">
        <v>3119</v>
      </c>
      <c r="D640" t="s">
        <v>21</v>
      </c>
      <c r="E640">
        <v>7421.5851813399904</v>
      </c>
      <c r="F640">
        <v>896.2</v>
      </c>
      <c r="G640">
        <v>84.888831066575705</v>
      </c>
      <c r="H640">
        <v>9.7834162289124595</v>
      </c>
      <c r="I640">
        <v>7.7084703763901397</v>
      </c>
      <c r="J640">
        <v>-2.14618227218409</v>
      </c>
      <c r="K640">
        <v>877.28241497462</v>
      </c>
      <c r="L640">
        <v>754.63255552818805</v>
      </c>
      <c r="M640">
        <v>40.269856534792901</v>
      </c>
      <c r="N640">
        <v>1.7865795067827901</v>
      </c>
      <c r="O640">
        <v>10.795581343450101</v>
      </c>
      <c r="P640">
        <v>115.951807228915</v>
      </c>
      <c r="Q640">
        <v>0.13254354559329501</v>
      </c>
    </row>
    <row r="641" spans="1:17" x14ac:dyDescent="0.3">
      <c r="A641" t="s">
        <v>1414</v>
      </c>
      <c r="B641" t="s">
        <v>1415</v>
      </c>
      <c r="C641" t="s">
        <v>3132</v>
      </c>
      <c r="D641" t="s">
        <v>288</v>
      </c>
      <c r="E641">
        <v>7395.1144326949998</v>
      </c>
      <c r="F641">
        <v>366.85</v>
      </c>
      <c r="G641">
        <v>-36.946459304958097</v>
      </c>
      <c r="H641">
        <v>-5.4051061917509902</v>
      </c>
      <c r="I641">
        <v>-21.5638608624174</v>
      </c>
      <c r="J641">
        <v>-4.9529428705165399</v>
      </c>
      <c r="K641">
        <v>401.058981790036</v>
      </c>
      <c r="L641">
        <v>405.94869977760499</v>
      </c>
      <c r="M641">
        <v>28.8885052352489</v>
      </c>
      <c r="N641">
        <v>0.561051287112875</v>
      </c>
      <c r="O641">
        <v>37.658443505519898</v>
      </c>
      <c r="P641">
        <v>5.49245147375989</v>
      </c>
      <c r="Q641">
        <v>4.5589603972668001E-2</v>
      </c>
    </row>
    <row r="642" spans="1:17" hidden="1" x14ac:dyDescent="0.3">
      <c r="A642" t="s">
        <v>1416</v>
      </c>
      <c r="B642" t="s">
        <v>1417</v>
      </c>
      <c r="C642" t="s">
        <v>3135</v>
      </c>
      <c r="D642" t="s">
        <v>156</v>
      </c>
      <c r="E642">
        <v>7394.0448206069996</v>
      </c>
      <c r="F642">
        <v>57.69</v>
      </c>
      <c r="G642">
        <v>39.524959936395902</v>
      </c>
      <c r="H642">
        <v>-11.6453875796405</v>
      </c>
      <c r="I642">
        <v>-17.336153240034498</v>
      </c>
      <c r="J642">
        <v>-13.508472116967701</v>
      </c>
      <c r="K642">
        <v>62.530227508262399</v>
      </c>
      <c r="L642">
        <v>58.311037713582301</v>
      </c>
      <c r="M642">
        <v>36.049026588074099</v>
      </c>
      <c r="N642">
        <v>1.18416744464679</v>
      </c>
      <c r="O642">
        <v>38.498873288264797</v>
      </c>
      <c r="P642">
        <v>69.676470588235205</v>
      </c>
      <c r="Q642">
        <v>-1.7152004055434E-2</v>
      </c>
    </row>
    <row r="643" spans="1:17" x14ac:dyDescent="0.3">
      <c r="A643" t="s">
        <v>1418</v>
      </c>
      <c r="B643" t="s">
        <v>1419</v>
      </c>
      <c r="C643" t="s">
        <v>3120</v>
      </c>
      <c r="D643" t="s">
        <v>24</v>
      </c>
      <c r="E643">
        <v>7364.4965027910002</v>
      </c>
      <c r="F643">
        <v>38.07</v>
      </c>
      <c r="G643">
        <v>-56.163304092897903</v>
      </c>
      <c r="H643">
        <v>-9.1282084586725496</v>
      </c>
      <c r="I643">
        <v>-37.817223982531999</v>
      </c>
      <c r="J643">
        <v>-5.38582292471758</v>
      </c>
      <c r="K643">
        <v>41.510031232540797</v>
      </c>
      <c r="L643">
        <v>45.821092064762901</v>
      </c>
      <c r="M643">
        <v>36.068793163780398</v>
      </c>
      <c r="N643">
        <v>0.70081711161825799</v>
      </c>
      <c r="O643">
        <v>65.484633569739898</v>
      </c>
      <c r="P643">
        <v>6.0445682451253502</v>
      </c>
      <c r="Q643">
        <v>5.5116634276528E-2</v>
      </c>
    </row>
    <row r="644" spans="1:17" x14ac:dyDescent="0.3">
      <c r="A644" t="s">
        <v>1420</v>
      </c>
      <c r="B644" t="s">
        <v>1421</v>
      </c>
      <c r="C644" t="s">
        <v>3120</v>
      </c>
      <c r="D644" t="s">
        <v>581</v>
      </c>
      <c r="E644">
        <v>7345.2781075100002</v>
      </c>
      <c r="F644">
        <v>683.9</v>
      </c>
      <c r="G644">
        <v>-1.1732907994082</v>
      </c>
      <c r="H644">
        <v>0.49091732992019499</v>
      </c>
      <c r="I644">
        <v>7.6029466841038902</v>
      </c>
      <c r="J644">
        <v>-3.8194426333904898</v>
      </c>
      <c r="K644">
        <v>727.16104235673799</v>
      </c>
      <c r="L644">
        <v>655.62780238252697</v>
      </c>
      <c r="M644">
        <v>23.969404186154399</v>
      </c>
      <c r="N644">
        <v>0.34195609826631801</v>
      </c>
      <c r="O644">
        <v>16.8299458985231</v>
      </c>
      <c r="P644">
        <v>31.7345661176923</v>
      </c>
    </row>
    <row r="645" spans="1:17" hidden="1" x14ac:dyDescent="0.3">
      <c r="A645" t="s">
        <v>1422</v>
      </c>
      <c r="B645" t="s">
        <v>1423</v>
      </c>
      <c r="C645" t="s">
        <v>3135</v>
      </c>
      <c r="D645" t="s">
        <v>89</v>
      </c>
      <c r="E645">
        <v>7344.8971987559999</v>
      </c>
      <c r="F645">
        <v>157.66999999999999</v>
      </c>
      <c r="G645">
        <v>404.14677850634098</v>
      </c>
      <c r="H645">
        <v>21.2218564280141</v>
      </c>
      <c r="I645">
        <v>182.19865932716101</v>
      </c>
      <c r="J645">
        <v>-2.1780362005871701</v>
      </c>
      <c r="K645">
        <v>140.63477330004699</v>
      </c>
      <c r="L645">
        <v>89.397983418867099</v>
      </c>
      <c r="M645">
        <v>41.214904341926697</v>
      </c>
      <c r="N645">
        <v>0.43512341184090297</v>
      </c>
      <c r="O645">
        <v>18.6465402422781</v>
      </c>
      <c r="P645">
        <v>469.20577617328502</v>
      </c>
      <c r="Q645">
        <v>0.13368784378896201</v>
      </c>
    </row>
    <row r="646" spans="1:17" x14ac:dyDescent="0.3">
      <c r="A646" t="s">
        <v>1424</v>
      </c>
      <c r="B646" t="s">
        <v>1425</v>
      </c>
      <c r="C646" t="s">
        <v>3134</v>
      </c>
      <c r="D646" t="s">
        <v>412</v>
      </c>
      <c r="E646">
        <v>7336.8908369999999</v>
      </c>
      <c r="F646">
        <v>90</v>
      </c>
      <c r="G646">
        <v>15.9021024803657</v>
      </c>
      <c r="H646">
        <v>9.7725207896673592</v>
      </c>
      <c r="I646">
        <v>18.962013040607399</v>
      </c>
      <c r="J646">
        <v>-3.4847715612305601</v>
      </c>
      <c r="K646">
        <v>86.825990738804606</v>
      </c>
      <c r="L646">
        <v>79.481216345389797</v>
      </c>
      <c r="M646">
        <v>51.695898159591302</v>
      </c>
      <c r="N646">
        <v>1.28263412593026</v>
      </c>
      <c r="O646">
        <v>9.2777777777777608</v>
      </c>
      <c r="P646">
        <v>53.452685421994801</v>
      </c>
      <c r="Q646">
        <v>7.5886106938800005E-2</v>
      </c>
    </row>
    <row r="647" spans="1:17" x14ac:dyDescent="0.3">
      <c r="A647" t="s">
        <v>1426</v>
      </c>
      <c r="B647" t="s">
        <v>1427</v>
      </c>
      <c r="C647" t="s">
        <v>611</v>
      </c>
      <c r="D647" t="s">
        <v>611</v>
      </c>
      <c r="E647">
        <v>7331.9716668000001</v>
      </c>
      <c r="F647">
        <v>370.2</v>
      </c>
      <c r="G647">
        <v>36.283246666587502</v>
      </c>
      <c r="H647">
        <v>0.650348361968768</v>
      </c>
      <c r="I647">
        <v>-12.3067443868302</v>
      </c>
      <c r="J647">
        <v>3.87638003794941</v>
      </c>
      <c r="K647">
        <v>384.59069265778299</v>
      </c>
      <c r="L647">
        <v>356.65619397454498</v>
      </c>
      <c r="M647">
        <v>44.306396636329197</v>
      </c>
      <c r="N647">
        <v>0.74682473864225096</v>
      </c>
      <c r="O647">
        <v>21.7314964883846</v>
      </c>
      <c r="P647">
        <v>72.026022304832694</v>
      </c>
      <c r="Q647">
        <v>4.4033257680625E-2</v>
      </c>
    </row>
    <row r="648" spans="1:17" hidden="1" x14ac:dyDescent="0.3">
      <c r="A648" t="s">
        <v>1428</v>
      </c>
      <c r="B648" t="s">
        <v>1429</v>
      </c>
      <c r="C648" t="s">
        <v>3135</v>
      </c>
      <c r="D648" t="s">
        <v>405</v>
      </c>
      <c r="E648">
        <v>7312.6240521299997</v>
      </c>
      <c r="F648">
        <v>331.35</v>
      </c>
      <c r="G648">
        <v>147.34083653910901</v>
      </c>
      <c r="H648">
        <v>-9.6209249585954293</v>
      </c>
      <c r="I648">
        <v>25.369925664242199</v>
      </c>
      <c r="J648">
        <v>-7.6404330353063497</v>
      </c>
      <c r="K648">
        <v>344.89555765492997</v>
      </c>
      <c r="L648">
        <v>273.34518617128799</v>
      </c>
      <c r="M648">
        <v>38.8771426423775</v>
      </c>
      <c r="N648">
        <v>0.83560207606024905</v>
      </c>
      <c r="O648">
        <v>30.6775313113022</v>
      </c>
      <c r="P648">
        <v>183.568677792041</v>
      </c>
      <c r="Q648">
        <v>0.16235533663583701</v>
      </c>
    </row>
    <row r="649" spans="1:17" hidden="1" x14ac:dyDescent="0.3">
      <c r="A649" t="s">
        <v>1430</v>
      </c>
      <c r="B649" t="s">
        <v>1431</v>
      </c>
      <c r="C649" t="s">
        <v>3135</v>
      </c>
      <c r="D649" t="s">
        <v>108</v>
      </c>
      <c r="E649">
        <v>7278.3304190600002</v>
      </c>
      <c r="F649">
        <v>682.6</v>
      </c>
      <c r="G649">
        <v>35425.354690964203</v>
      </c>
      <c r="H649">
        <v>48.004806218809101</v>
      </c>
      <c r="I649">
        <v>2488.1693658096001</v>
      </c>
      <c r="J649">
        <v>-1.5846801958702801</v>
      </c>
      <c r="K649">
        <v>315.60498798825398</v>
      </c>
      <c r="L649">
        <v>111.69494661437599</v>
      </c>
      <c r="M649">
        <v>99.999977828180306</v>
      </c>
      <c r="N649">
        <v>3.4179968922164101</v>
      </c>
      <c r="O649">
        <v>3.8748901259888502</v>
      </c>
      <c r="P649">
        <v>41521.951219512201</v>
      </c>
      <c r="Q649">
        <v>0.14480395249078401</v>
      </c>
    </row>
    <row r="650" spans="1:17" x14ac:dyDescent="0.3">
      <c r="A650" t="s">
        <v>1432</v>
      </c>
      <c r="B650" t="s">
        <v>1433</v>
      </c>
      <c r="C650" t="s">
        <v>3129</v>
      </c>
      <c r="D650" t="s">
        <v>1434</v>
      </c>
      <c r="E650">
        <v>7264.0291305000001</v>
      </c>
      <c r="F650">
        <v>272.14999999999998</v>
      </c>
      <c r="G650">
        <v>-39.009061386001399</v>
      </c>
      <c r="H650">
        <v>1.50417065064072</v>
      </c>
      <c r="I650">
        <v>-14.598705496636899</v>
      </c>
      <c r="J650">
        <v>0.59485132573865696</v>
      </c>
      <c r="K650">
        <v>277.31401498426698</v>
      </c>
      <c r="L650">
        <v>282.19039039652301</v>
      </c>
      <c r="M650">
        <v>44.477262657348199</v>
      </c>
      <c r="N650">
        <v>0.49778142899627498</v>
      </c>
      <c r="O650">
        <v>32.188131545103801</v>
      </c>
      <c r="P650">
        <v>8.8382323535292695</v>
      </c>
      <c r="Q650">
        <v>8.4102411416153003E-2</v>
      </c>
    </row>
    <row r="651" spans="1:17" hidden="1" x14ac:dyDescent="0.3">
      <c r="A651" t="s">
        <v>1435</v>
      </c>
      <c r="B651" t="s">
        <v>1436</v>
      </c>
      <c r="C651" t="s">
        <v>3135</v>
      </c>
      <c r="D651" t="s">
        <v>1437</v>
      </c>
      <c r="E651">
        <v>7225.9958399999996</v>
      </c>
      <c r="F651">
        <v>3468.7</v>
      </c>
      <c r="G651">
        <v>529.22824114075399</v>
      </c>
      <c r="H651">
        <v>-0.24714498982528399</v>
      </c>
      <c r="I651">
        <v>94.630165663032997</v>
      </c>
      <c r="J651">
        <v>-7.7092790122547203</v>
      </c>
      <c r="K651">
        <v>3482.21672028072</v>
      </c>
      <c r="L651">
        <v>2531.36228594064</v>
      </c>
      <c r="M651">
        <v>40.498277230840898</v>
      </c>
      <c r="N651">
        <v>0.94038579930227695</v>
      </c>
      <c r="O651">
        <v>14.736068267650699</v>
      </c>
      <c r="P651">
        <v>567.05769230769204</v>
      </c>
      <c r="Q651">
        <v>0.36668507588729898</v>
      </c>
    </row>
    <row r="652" spans="1:17" x14ac:dyDescent="0.3">
      <c r="A652" t="s">
        <v>1438</v>
      </c>
      <c r="B652" t="s">
        <v>1439</v>
      </c>
      <c r="C652" t="s">
        <v>3129</v>
      </c>
      <c r="D652" t="s">
        <v>460</v>
      </c>
      <c r="E652">
        <v>7215.7032928799999</v>
      </c>
      <c r="F652">
        <v>508.1</v>
      </c>
      <c r="G652">
        <v>-44.545059675994203</v>
      </c>
      <c r="H652">
        <v>1.4313935203963899</v>
      </c>
      <c r="I652">
        <v>-15.0982198523102</v>
      </c>
      <c r="J652">
        <v>-6.98809113812794</v>
      </c>
      <c r="K652">
        <v>511.919654676888</v>
      </c>
      <c r="L652">
        <v>521.77590524333095</v>
      </c>
      <c r="M652">
        <v>43.590587330499702</v>
      </c>
      <c r="N652">
        <v>0.493830571895711</v>
      </c>
      <c r="O652">
        <v>31.430820704585599</v>
      </c>
      <c r="P652">
        <v>18.5764294049008</v>
      </c>
      <c r="Q652">
        <v>-3.6562059196434002E-2</v>
      </c>
    </row>
    <row r="653" spans="1:17" x14ac:dyDescent="0.3">
      <c r="A653" t="s">
        <v>1440</v>
      </c>
      <c r="B653" t="s">
        <v>1441</v>
      </c>
      <c r="C653" t="s">
        <v>3134</v>
      </c>
      <c r="D653" t="s">
        <v>454</v>
      </c>
      <c r="E653">
        <v>7168.5389577599999</v>
      </c>
      <c r="F653">
        <v>259.2</v>
      </c>
      <c r="G653">
        <v>-28.285801503147098</v>
      </c>
      <c r="H653">
        <v>-6.5311133214207899</v>
      </c>
      <c r="I653">
        <v>-5.3969613183668903</v>
      </c>
      <c r="J653">
        <v>-7.53462097045134</v>
      </c>
      <c r="K653">
        <v>280.61514821128401</v>
      </c>
      <c r="L653">
        <v>270.74630090472903</v>
      </c>
      <c r="M653">
        <v>32.8087855913422</v>
      </c>
      <c r="N653">
        <v>0.34424716744785999</v>
      </c>
      <c r="O653">
        <v>25.578703703703699</v>
      </c>
      <c r="P653">
        <v>17.818181818181799</v>
      </c>
      <c r="Q653">
        <v>-0.102476648610351</v>
      </c>
    </row>
    <row r="654" spans="1:17" x14ac:dyDescent="0.3">
      <c r="A654" t="s">
        <v>1442</v>
      </c>
      <c r="B654" t="s">
        <v>1443</v>
      </c>
      <c r="C654" t="s">
        <v>3129</v>
      </c>
      <c r="D654" t="s">
        <v>89</v>
      </c>
      <c r="E654">
        <v>7165.9592049299999</v>
      </c>
      <c r="F654">
        <v>242.7</v>
      </c>
      <c r="G654">
        <v>-70.509045426758505</v>
      </c>
      <c r="H654">
        <v>-2.1317376041565801</v>
      </c>
      <c r="I654">
        <v>-27.152805676950901</v>
      </c>
      <c r="J654">
        <v>-4.8097866817738204</v>
      </c>
      <c r="K654">
        <v>285.69453670339499</v>
      </c>
      <c r="L654">
        <v>323.361559719127</v>
      </c>
      <c r="M654">
        <v>14.042880018869401</v>
      </c>
      <c r="N654">
        <v>1.24814278240162</v>
      </c>
      <c r="O654">
        <v>87.494849608570206</v>
      </c>
      <c r="P654">
        <v>2.7519051651142901</v>
      </c>
      <c r="Q654">
        <v>-0.115511844841534</v>
      </c>
    </row>
    <row r="655" spans="1:17" x14ac:dyDescent="0.3">
      <c r="A655" t="s">
        <v>1444</v>
      </c>
      <c r="B655" t="s">
        <v>1445</v>
      </c>
      <c r="C655" t="s">
        <v>3123</v>
      </c>
      <c r="D655" t="s">
        <v>48</v>
      </c>
      <c r="E655">
        <v>7145.5256327699999</v>
      </c>
      <c r="F655">
        <v>488.7</v>
      </c>
      <c r="G655">
        <v>32.8208189433592</v>
      </c>
      <c r="H655">
        <v>-6.6634100671389396</v>
      </c>
      <c r="I655">
        <v>-1.59994335835334</v>
      </c>
      <c r="J655">
        <v>-7.0218196385630902</v>
      </c>
      <c r="K655">
        <v>518.05464919904796</v>
      </c>
      <c r="L655">
        <v>472.31111257489198</v>
      </c>
      <c r="M655">
        <v>42.047868658592201</v>
      </c>
      <c r="N655">
        <v>0.378388542789453</v>
      </c>
      <c r="O655">
        <v>20.319214241866099</v>
      </c>
      <c r="P655">
        <v>70.724890829694303</v>
      </c>
      <c r="Q655">
        <v>-2.9744901319583E-2</v>
      </c>
    </row>
    <row r="656" spans="1:17" x14ac:dyDescent="0.3">
      <c r="A656" t="s">
        <v>1446</v>
      </c>
      <c r="B656" t="s">
        <v>1447</v>
      </c>
      <c r="C656" t="s">
        <v>3123</v>
      </c>
      <c r="D656" t="s">
        <v>48</v>
      </c>
      <c r="E656">
        <v>7125.4667571999998</v>
      </c>
      <c r="F656">
        <v>1063.7</v>
      </c>
      <c r="G656">
        <v>26.6970030946446</v>
      </c>
      <c r="H656">
        <v>-3.9112257559404702</v>
      </c>
      <c r="I656">
        <v>-15.405172418280999</v>
      </c>
      <c r="J656">
        <v>1.5654275006165701</v>
      </c>
      <c r="K656">
        <v>1178.47790521459</v>
      </c>
      <c r="L656">
        <v>1122.01266556463</v>
      </c>
      <c r="M656">
        <v>34.535477787913798</v>
      </c>
      <c r="N656">
        <v>1.23977417635984</v>
      </c>
      <c r="O656">
        <v>45.007990974898902</v>
      </c>
      <c r="P656">
        <v>63.646153846153801</v>
      </c>
      <c r="Q656">
        <v>0.118455131861896</v>
      </c>
    </row>
    <row r="657" spans="1:17" x14ac:dyDescent="0.3">
      <c r="A657" t="s">
        <v>1448</v>
      </c>
      <c r="B657" t="s">
        <v>1449</v>
      </c>
      <c r="C657" t="s">
        <v>3123</v>
      </c>
      <c r="D657" t="s">
        <v>48</v>
      </c>
      <c r="E657">
        <v>7123.9731748499999</v>
      </c>
      <c r="F657">
        <v>521.85</v>
      </c>
      <c r="G657">
        <v>80.272547634887104</v>
      </c>
      <c r="H657">
        <v>-2.84067989230202</v>
      </c>
      <c r="I657">
        <v>40.177070948578702</v>
      </c>
      <c r="J657">
        <v>-2.8204767334751302</v>
      </c>
      <c r="K657">
        <v>550.08194155757303</v>
      </c>
      <c r="L657">
        <v>454.78680246964001</v>
      </c>
      <c r="M657">
        <v>31.354644688446001</v>
      </c>
      <c r="N657">
        <v>0.60277581582048101</v>
      </c>
      <c r="O657">
        <v>18.616460668774501</v>
      </c>
      <c r="P657">
        <v>116.31088082901501</v>
      </c>
      <c r="Q657">
        <v>0.19840567687086699</v>
      </c>
    </row>
    <row r="658" spans="1:17" x14ac:dyDescent="0.3">
      <c r="A658" t="s">
        <v>1450</v>
      </c>
      <c r="B658" t="s">
        <v>1451</v>
      </c>
      <c r="C658" t="s">
        <v>3134</v>
      </c>
      <c r="D658" t="s">
        <v>457</v>
      </c>
      <c r="E658">
        <v>7099.9104204699997</v>
      </c>
      <c r="F658">
        <v>449.05</v>
      </c>
      <c r="G658">
        <v>-25.545677069395001</v>
      </c>
      <c r="H658">
        <v>-5.7597230799421002</v>
      </c>
      <c r="I658">
        <v>-17.328265097997299</v>
      </c>
      <c r="J658">
        <v>-4.5338421506064499</v>
      </c>
      <c r="K658">
        <v>500.42930095411901</v>
      </c>
      <c r="L658">
        <v>496.82367428691498</v>
      </c>
      <c r="M658">
        <v>14.4012758598479</v>
      </c>
      <c r="N658">
        <v>0.35337877235743598</v>
      </c>
      <c r="O658">
        <v>41.164680993207803</v>
      </c>
      <c r="P658">
        <v>11.482125124131001</v>
      </c>
      <c r="Q658">
        <v>-5.6441687283194E-2</v>
      </c>
    </row>
    <row r="659" spans="1:17" hidden="1" x14ac:dyDescent="0.3">
      <c r="A659" t="s">
        <v>1452</v>
      </c>
      <c r="B659" t="s">
        <v>1453</v>
      </c>
      <c r="C659" t="s">
        <v>3135</v>
      </c>
      <c r="D659" t="s">
        <v>611</v>
      </c>
      <c r="E659">
        <v>7083.9246806250003</v>
      </c>
      <c r="F659">
        <v>503.75</v>
      </c>
      <c r="G659">
        <v>-33.622644771814898</v>
      </c>
      <c r="H659">
        <v>-3.1314383899401399</v>
      </c>
      <c r="I659">
        <v>-3.1011008366657098</v>
      </c>
      <c r="J659">
        <v>-0.89477759334192097</v>
      </c>
      <c r="K659">
        <v>527.01719608112501</v>
      </c>
      <c r="L659">
        <v>512.45018637662997</v>
      </c>
      <c r="M659">
        <v>43.097347234787698</v>
      </c>
      <c r="N659">
        <v>0.44499389448143101</v>
      </c>
      <c r="O659">
        <v>32.208436724565701</v>
      </c>
      <c r="P659">
        <v>27.6285786673422</v>
      </c>
      <c r="Q659">
        <v>6.2495802814568999E-2</v>
      </c>
    </row>
    <row r="660" spans="1:17" x14ac:dyDescent="0.3">
      <c r="A660" t="s">
        <v>1454</v>
      </c>
      <c r="B660" t="s">
        <v>1455</v>
      </c>
      <c r="C660" t="s">
        <v>3127</v>
      </c>
      <c r="D660" t="s">
        <v>1456</v>
      </c>
      <c r="E660">
        <v>7063.9890998649998</v>
      </c>
      <c r="F660">
        <v>347.15</v>
      </c>
      <c r="G660">
        <v>25.7642194802505</v>
      </c>
      <c r="H660">
        <v>-4.9649219166660803</v>
      </c>
      <c r="I660">
        <v>-17.634723556129099</v>
      </c>
      <c r="J660">
        <v>-6.8204971836311898</v>
      </c>
      <c r="K660">
        <v>395.60638864320703</v>
      </c>
      <c r="L660">
        <v>386.99978549699603</v>
      </c>
      <c r="M660">
        <v>27.227403038290401</v>
      </c>
      <c r="N660">
        <v>0.51120840420385505</v>
      </c>
      <c r="O660">
        <v>69.379230880023002</v>
      </c>
      <c r="P660">
        <v>59.060710194730802</v>
      </c>
      <c r="Q660">
        <v>8.2473923778566993E-2</v>
      </c>
    </row>
    <row r="661" spans="1:17" x14ac:dyDescent="0.3">
      <c r="A661" t="s">
        <v>1457</v>
      </c>
      <c r="B661" t="s">
        <v>1458</v>
      </c>
      <c r="C661" t="s">
        <v>3131</v>
      </c>
      <c r="D661" t="s">
        <v>1045</v>
      </c>
      <c r="E661">
        <v>7035.4250928000001</v>
      </c>
      <c r="F661">
        <v>741</v>
      </c>
      <c r="G661">
        <v>36.1106060651584</v>
      </c>
      <c r="H661">
        <v>-14.355165349021901</v>
      </c>
      <c r="I661">
        <v>-4.5525246022149997</v>
      </c>
      <c r="J661">
        <v>-10.6117332283259</v>
      </c>
      <c r="K661">
        <v>849.31370843997297</v>
      </c>
      <c r="L661">
        <v>765.58538246981198</v>
      </c>
      <c r="M661">
        <v>19.961870693891701</v>
      </c>
      <c r="N661">
        <v>0.62198680023893804</v>
      </c>
      <c r="O661">
        <v>42.914979757085</v>
      </c>
      <c r="P661">
        <v>71.428571428571402</v>
      </c>
      <c r="Q661">
        <v>0.13080790157153199</v>
      </c>
    </row>
    <row r="662" spans="1:17" x14ac:dyDescent="0.3">
      <c r="A662" t="s">
        <v>1459</v>
      </c>
      <c r="B662" t="s">
        <v>1460</v>
      </c>
      <c r="C662" t="s">
        <v>3133</v>
      </c>
      <c r="D662" t="s">
        <v>138</v>
      </c>
      <c r="E662">
        <v>7027.7192180250004</v>
      </c>
      <c r="F662">
        <v>238.15</v>
      </c>
      <c r="G662">
        <v>129.48437538239901</v>
      </c>
      <c r="H662">
        <v>4.8852628833566696</v>
      </c>
      <c r="I662">
        <v>40.583874454856399</v>
      </c>
      <c r="J662">
        <v>-5.4067290285230003</v>
      </c>
      <c r="K662">
        <v>239.12714370980399</v>
      </c>
      <c r="L662">
        <v>191.02922726242201</v>
      </c>
      <c r="M662">
        <v>34.072127201668103</v>
      </c>
      <c r="N662">
        <v>0.63376077665896302</v>
      </c>
      <c r="O662">
        <v>13.352928826369901</v>
      </c>
      <c r="P662">
        <v>172.79495990836199</v>
      </c>
      <c r="Q662">
        <v>0.16990957484570701</v>
      </c>
    </row>
    <row r="663" spans="1:17" x14ac:dyDescent="0.3">
      <c r="A663" t="s">
        <v>1461</v>
      </c>
      <c r="B663" t="s">
        <v>1462</v>
      </c>
      <c r="C663" t="s">
        <v>3129</v>
      </c>
      <c r="D663" t="s">
        <v>89</v>
      </c>
      <c r="E663">
        <v>6991.7369230149998</v>
      </c>
      <c r="F663">
        <v>2856.05</v>
      </c>
      <c r="G663">
        <v>55.023298575301197</v>
      </c>
      <c r="H663">
        <v>-8.52810611628726</v>
      </c>
      <c r="I663">
        <v>10.902857954550401</v>
      </c>
      <c r="J663">
        <v>-6.6789603249689096</v>
      </c>
      <c r="K663">
        <v>3147.7597447657299</v>
      </c>
      <c r="L663">
        <v>2739.2799660865899</v>
      </c>
      <c r="M663">
        <v>21.095484890064601</v>
      </c>
      <c r="N663">
        <v>0.74529104733457896</v>
      </c>
      <c r="O663">
        <v>23.420458325309401</v>
      </c>
      <c r="P663">
        <v>84.136552657876905</v>
      </c>
      <c r="Q663">
        <v>0.16665337315965401</v>
      </c>
    </row>
    <row r="664" spans="1:17" x14ac:dyDescent="0.3">
      <c r="A664" t="s">
        <v>1463</v>
      </c>
      <c r="B664" t="s">
        <v>1464</v>
      </c>
      <c r="C664" t="s">
        <v>3131</v>
      </c>
      <c r="D664" t="s">
        <v>141</v>
      </c>
      <c r="E664">
        <v>6982.6453849199997</v>
      </c>
      <c r="F664">
        <v>393.2</v>
      </c>
      <c r="G664">
        <v>-62.5536790917823</v>
      </c>
      <c r="H664">
        <v>-5.13611138418716</v>
      </c>
      <c r="I664">
        <v>-25.127166934763501</v>
      </c>
      <c r="J664">
        <v>-1.64120411689106</v>
      </c>
      <c r="K664">
        <v>428.72963609147502</v>
      </c>
      <c r="L664">
        <v>463.83956747850198</v>
      </c>
      <c r="M664">
        <v>20.2753059476318</v>
      </c>
      <c r="N664">
        <v>0.57307171911826404</v>
      </c>
      <c r="O664">
        <v>79.348931841302104</v>
      </c>
      <c r="P664">
        <v>1.8389018389018199</v>
      </c>
      <c r="Q664">
        <v>1.5628883116978999E-2</v>
      </c>
    </row>
    <row r="665" spans="1:17" x14ac:dyDescent="0.3">
      <c r="A665" t="s">
        <v>1465</v>
      </c>
      <c r="B665" t="s">
        <v>1466</v>
      </c>
      <c r="C665" t="s">
        <v>3128</v>
      </c>
      <c r="D665" t="s">
        <v>77</v>
      </c>
      <c r="E665">
        <v>6907.1502434000004</v>
      </c>
      <c r="F665">
        <v>337.15</v>
      </c>
      <c r="G665">
        <v>47.194494076625801</v>
      </c>
      <c r="H665">
        <v>24.0956637961316</v>
      </c>
      <c r="I665">
        <v>55.824204296923497</v>
      </c>
      <c r="J665">
        <v>15.901663883520101</v>
      </c>
      <c r="K665">
        <v>307.25667482263299</v>
      </c>
      <c r="L665">
        <v>269.25307811588999</v>
      </c>
      <c r="M665">
        <v>61.713895844339802</v>
      </c>
      <c r="N665">
        <v>1.85976268118018</v>
      </c>
      <c r="O665">
        <v>12.412872608631099</v>
      </c>
      <c r="P665">
        <v>85.247252747252702</v>
      </c>
      <c r="Q665">
        <v>7.8529503835231995E-2</v>
      </c>
    </row>
    <row r="666" spans="1:17" x14ac:dyDescent="0.3">
      <c r="A666" t="s">
        <v>1467</v>
      </c>
      <c r="B666" t="s">
        <v>1468</v>
      </c>
      <c r="C666" t="s">
        <v>3122</v>
      </c>
      <c r="D666" t="s">
        <v>125</v>
      </c>
      <c r="E666">
        <v>6887.0042488299996</v>
      </c>
      <c r="F666">
        <v>601.1</v>
      </c>
      <c r="G666">
        <v>-12.980889506935499</v>
      </c>
      <c r="H666">
        <v>-5.5438885603073604</v>
      </c>
      <c r="I666">
        <v>11.0249920783764</v>
      </c>
      <c r="J666">
        <v>-6.8299842467316303</v>
      </c>
      <c r="K666">
        <v>608.604421678324</v>
      </c>
      <c r="L666">
        <v>563.02144864066202</v>
      </c>
      <c r="M666">
        <v>36.185708554711503</v>
      </c>
      <c r="N666">
        <v>0.67866265986238905</v>
      </c>
      <c r="O666">
        <v>14.190650474130701</v>
      </c>
      <c r="P666">
        <v>28.715203426124098</v>
      </c>
      <c r="Q666">
        <v>4.8684799318160998E-2</v>
      </c>
    </row>
    <row r="667" spans="1:17" x14ac:dyDescent="0.3">
      <c r="A667" t="s">
        <v>1469</v>
      </c>
      <c r="B667" t="s">
        <v>1470</v>
      </c>
      <c r="C667" t="s">
        <v>3118</v>
      </c>
      <c r="D667" t="s">
        <v>1456</v>
      </c>
      <c r="E667">
        <v>6867.8508471300001</v>
      </c>
      <c r="F667">
        <v>423.85</v>
      </c>
      <c r="G667">
        <v>41.861632416296104</v>
      </c>
      <c r="H667">
        <v>-9.8813227701960002</v>
      </c>
      <c r="I667">
        <v>-27.4108919769543</v>
      </c>
      <c r="J667">
        <v>-10.455962794882</v>
      </c>
      <c r="K667">
        <v>486.19474626007099</v>
      </c>
      <c r="L667">
        <v>466.09681043417697</v>
      </c>
      <c r="M667">
        <v>20.994938924224101</v>
      </c>
      <c r="N667">
        <v>0.51324616078465002</v>
      </c>
      <c r="O667">
        <v>49.769965789784003</v>
      </c>
      <c r="P667">
        <v>77.392578125</v>
      </c>
    </row>
    <row r="668" spans="1:17" x14ac:dyDescent="0.3">
      <c r="A668" t="s">
        <v>1471</v>
      </c>
      <c r="B668" t="s">
        <v>1472</v>
      </c>
      <c r="C668" t="s">
        <v>3131</v>
      </c>
      <c r="D668" t="s">
        <v>117</v>
      </c>
      <c r="E668">
        <v>6857.06207292</v>
      </c>
      <c r="F668">
        <v>630.9</v>
      </c>
      <c r="G668">
        <v>-6.20137137853607</v>
      </c>
      <c r="H668">
        <v>0.426940457119796</v>
      </c>
      <c r="I668">
        <v>3.4175991211935299</v>
      </c>
      <c r="J668">
        <v>-7.7041823135022396</v>
      </c>
      <c r="K668">
        <v>671.85797174297795</v>
      </c>
      <c r="L668">
        <v>618.49816190942397</v>
      </c>
      <c r="M668">
        <v>26.8668399609723</v>
      </c>
      <c r="N668">
        <v>0.66359129841627795</v>
      </c>
      <c r="O668">
        <v>33.404660009510202</v>
      </c>
      <c r="P668">
        <v>34.937439846005702</v>
      </c>
      <c r="Q668">
        <v>7.3284667899431E-2</v>
      </c>
    </row>
    <row r="669" spans="1:17" hidden="1" x14ac:dyDescent="0.3">
      <c r="A669" t="s">
        <v>1473</v>
      </c>
      <c r="B669" t="s">
        <v>1474</v>
      </c>
      <c r="C669" t="s">
        <v>3135</v>
      </c>
      <c r="D669" t="s">
        <v>24</v>
      </c>
      <c r="E669">
        <v>6799.6114347599996</v>
      </c>
      <c r="F669">
        <v>429.4</v>
      </c>
      <c r="G669">
        <v>-51.625887668598502</v>
      </c>
      <c r="H669">
        <v>-5.1450554222482801</v>
      </c>
      <c r="I669">
        <v>-22.355215528745699</v>
      </c>
      <c r="J669">
        <v>-1.8987812230662999</v>
      </c>
      <c r="K669">
        <v>459.41024077233197</v>
      </c>
      <c r="L669">
        <v>473.621555530021</v>
      </c>
      <c r="M669">
        <v>18.659247554185399</v>
      </c>
      <c r="N669">
        <v>0.40029169723397501</v>
      </c>
      <c r="O669">
        <v>38.553795994410798</v>
      </c>
      <c r="P669">
        <v>0.51498127340823197</v>
      </c>
      <c r="Q669">
        <v>-0.133647288550685</v>
      </c>
    </row>
    <row r="670" spans="1:17" x14ac:dyDescent="0.3">
      <c r="A670" t="s">
        <v>1475</v>
      </c>
      <c r="B670" t="s">
        <v>1476</v>
      </c>
      <c r="C670" t="s">
        <v>3124</v>
      </c>
      <c r="D670" t="s">
        <v>51</v>
      </c>
      <c r="E670">
        <v>6750.6980735759998</v>
      </c>
      <c r="F670">
        <v>208.02</v>
      </c>
      <c r="G670">
        <v>-33.152394055989099</v>
      </c>
      <c r="H670">
        <v>0.79670118555338298</v>
      </c>
      <c r="I670">
        <v>-39.937767838183902</v>
      </c>
      <c r="J670">
        <v>0.31032469814153302</v>
      </c>
      <c r="K670">
        <v>217.65859303261499</v>
      </c>
      <c r="L670">
        <v>246.63487822105699</v>
      </c>
      <c r="M670">
        <v>41.531894835169403</v>
      </c>
      <c r="N670">
        <v>1.1026444340120001</v>
      </c>
      <c r="O670">
        <v>127.285837900201</v>
      </c>
      <c r="P670">
        <v>6.0785313615502297</v>
      </c>
      <c r="Q670">
        <v>-2.1032214066473001E-2</v>
      </c>
    </row>
    <row r="671" spans="1:17" hidden="1" x14ac:dyDescent="0.3">
      <c r="A671" t="s">
        <v>1477</v>
      </c>
      <c r="B671" t="s">
        <v>1478</v>
      </c>
      <c r="C671" t="s">
        <v>3135</v>
      </c>
      <c r="D671" t="s">
        <v>1040</v>
      </c>
      <c r="E671">
        <v>6746.8437323999997</v>
      </c>
      <c r="F671">
        <v>131</v>
      </c>
      <c r="G671">
        <v>-16.644608755634099</v>
      </c>
      <c r="H671">
        <v>5.7964728854757501</v>
      </c>
      <c r="I671">
        <v>-5.6858029115563102</v>
      </c>
      <c r="J671">
        <v>2.1456632213781299</v>
      </c>
      <c r="K671">
        <v>123.700528540631</v>
      </c>
      <c r="M671">
        <v>1.05563603616817</v>
      </c>
      <c r="N671">
        <v>0.38372093023255799</v>
      </c>
      <c r="O671">
        <v>1.0381679389313001</v>
      </c>
      <c r="P671">
        <v>10.548523206751</v>
      </c>
    </row>
    <row r="672" spans="1:17" x14ac:dyDescent="0.3">
      <c r="A672" t="s">
        <v>1479</v>
      </c>
      <c r="B672" t="s">
        <v>1480</v>
      </c>
      <c r="C672" t="s">
        <v>3134</v>
      </c>
      <c r="D672" t="s">
        <v>454</v>
      </c>
      <c r="E672">
        <v>6731.7937650000003</v>
      </c>
      <c r="F672">
        <v>2077.65</v>
      </c>
      <c r="G672">
        <v>-27.854136111048799</v>
      </c>
      <c r="H672">
        <v>-4.7446526556497801</v>
      </c>
      <c r="I672">
        <v>-15.9955050931594</v>
      </c>
      <c r="J672">
        <v>-5.7294231526940296</v>
      </c>
      <c r="K672">
        <v>2235.09344776948</v>
      </c>
      <c r="L672">
        <v>2254.5750376420801</v>
      </c>
      <c r="M672">
        <v>21.742320311507701</v>
      </c>
      <c r="N672">
        <v>0.37816433091586299</v>
      </c>
      <c r="O672">
        <v>31.639111496161501</v>
      </c>
      <c r="P672">
        <v>6.00255102040816</v>
      </c>
      <c r="Q672">
        <v>-8.7692183140748003E-2</v>
      </c>
    </row>
    <row r="673" spans="1:17" hidden="1" x14ac:dyDescent="0.3">
      <c r="A673" t="s">
        <v>1481</v>
      </c>
      <c r="B673" t="s">
        <v>1482</v>
      </c>
      <c r="C673" t="s">
        <v>3135</v>
      </c>
      <c r="D673" t="s">
        <v>275</v>
      </c>
      <c r="E673">
        <v>6717.2094912000002</v>
      </c>
      <c r="F673">
        <v>3056.3</v>
      </c>
      <c r="G673">
        <v>-4.4961995599290301</v>
      </c>
      <c r="H673">
        <v>-1.2782610836738699</v>
      </c>
      <c r="I673">
        <v>13.766624833869299</v>
      </c>
      <c r="J673">
        <v>-3.9819699880394599</v>
      </c>
      <c r="K673">
        <v>3156.8179982643901</v>
      </c>
      <c r="L673">
        <v>2974.4170853626301</v>
      </c>
      <c r="M673">
        <v>41.137320745542098</v>
      </c>
      <c r="N673">
        <v>0.958164541880138</v>
      </c>
      <c r="O673">
        <v>27.278081340182499</v>
      </c>
      <c r="P673">
        <v>45.607432110528798</v>
      </c>
      <c r="Q673">
        <v>8.8713849928541005E-2</v>
      </c>
    </row>
    <row r="674" spans="1:17" x14ac:dyDescent="0.3">
      <c r="A674" t="s">
        <v>1483</v>
      </c>
      <c r="B674" t="s">
        <v>1484</v>
      </c>
      <c r="C674" t="s">
        <v>3123</v>
      </c>
      <c r="D674" t="s">
        <v>48</v>
      </c>
      <c r="E674">
        <v>6698.2704055049999</v>
      </c>
      <c r="F674">
        <v>179.97</v>
      </c>
      <c r="G674">
        <v>-7.1869618642638997</v>
      </c>
      <c r="H674">
        <v>-0.15764598835115301</v>
      </c>
      <c r="I674">
        <v>-22.426906770888301</v>
      </c>
      <c r="J674">
        <v>-1.4459989913423299</v>
      </c>
      <c r="K674">
        <v>190.925927936053</v>
      </c>
      <c r="L674">
        <v>190.15229934724701</v>
      </c>
      <c r="M674">
        <v>30.1218759136095</v>
      </c>
      <c r="N674">
        <v>0.616435671418751</v>
      </c>
      <c r="O674">
        <v>38.5230871811968</v>
      </c>
      <c r="P674">
        <v>31.173469387755102</v>
      </c>
      <c r="Q674">
        <v>8.6321287795422003E-2</v>
      </c>
    </row>
    <row r="675" spans="1:17" x14ac:dyDescent="0.3">
      <c r="A675" t="s">
        <v>1485</v>
      </c>
      <c r="B675" t="s">
        <v>1486</v>
      </c>
      <c r="C675" t="s">
        <v>3134</v>
      </c>
      <c r="D675" t="s">
        <v>166</v>
      </c>
      <c r="E675">
        <v>6696.69802875</v>
      </c>
      <c r="F675">
        <v>967.35</v>
      </c>
      <c r="G675">
        <v>82.292533084680102</v>
      </c>
      <c r="H675">
        <v>-0.97850286622162497</v>
      </c>
      <c r="I675">
        <v>25.663795092783499</v>
      </c>
      <c r="J675">
        <v>-10.3537677950541</v>
      </c>
      <c r="K675">
        <v>1017.96120375295</v>
      </c>
      <c r="L675">
        <v>834.16119597670195</v>
      </c>
      <c r="M675">
        <v>35.867520872144198</v>
      </c>
      <c r="N675">
        <v>2.27309665421883</v>
      </c>
      <c r="O675">
        <v>27.6115159973122</v>
      </c>
      <c r="P675">
        <v>121.31091283459099</v>
      </c>
      <c r="Q675">
        <v>5.5412408881548997E-2</v>
      </c>
    </row>
    <row r="676" spans="1:17" hidden="1" x14ac:dyDescent="0.3">
      <c r="A676" t="s">
        <v>1487</v>
      </c>
      <c r="B676" t="s">
        <v>1488</v>
      </c>
      <c r="C676" t="s">
        <v>3135</v>
      </c>
      <c r="D676" t="s">
        <v>454</v>
      </c>
      <c r="E676">
        <v>6696.51968958</v>
      </c>
      <c r="F676">
        <v>1714.3</v>
      </c>
      <c r="G676">
        <v>16.6614291461226</v>
      </c>
      <c r="H676">
        <v>19.055582197216602</v>
      </c>
      <c r="I676">
        <v>38.128473058131299</v>
      </c>
      <c r="J676">
        <v>2.3486361782165401</v>
      </c>
      <c r="K676">
        <v>1546.3122969844201</v>
      </c>
      <c r="L676">
        <v>1378.10145081626</v>
      </c>
      <c r="M676">
        <v>66.344088497973303</v>
      </c>
      <c r="N676">
        <v>2.4099983615441798</v>
      </c>
      <c r="O676">
        <v>4.9991250072915996</v>
      </c>
      <c r="P676">
        <v>75.825641025641005</v>
      </c>
      <c r="Q676">
        <v>-3.2934881809770001E-3</v>
      </c>
    </row>
    <row r="677" spans="1:17" x14ac:dyDescent="0.3">
      <c r="A677" t="s">
        <v>1489</v>
      </c>
      <c r="B677" t="s">
        <v>1490</v>
      </c>
      <c r="C677" t="s">
        <v>3131</v>
      </c>
      <c r="D677" t="s">
        <v>275</v>
      </c>
      <c r="E677">
        <v>6689.7224138900001</v>
      </c>
      <c r="F677">
        <v>2950.55</v>
      </c>
      <c r="G677">
        <v>15.6277612687753</v>
      </c>
      <c r="H677">
        <v>-0.63728490795366499</v>
      </c>
      <c r="I677">
        <v>19.607489665384499</v>
      </c>
      <c r="J677">
        <v>-2.12089314902641</v>
      </c>
      <c r="K677">
        <v>3186.8388530789898</v>
      </c>
      <c r="L677">
        <v>2771.0527184174498</v>
      </c>
      <c r="M677">
        <v>30.057057865231901</v>
      </c>
      <c r="N677">
        <v>0.32104887995310399</v>
      </c>
      <c r="O677">
        <v>33.297181881344102</v>
      </c>
      <c r="P677">
        <v>92.531810766720994</v>
      </c>
      <c r="Q677">
        <v>0.133053554416281</v>
      </c>
    </row>
    <row r="678" spans="1:17" x14ac:dyDescent="0.3">
      <c r="A678" t="s">
        <v>1491</v>
      </c>
      <c r="B678" t="s">
        <v>1492</v>
      </c>
      <c r="C678" t="s">
        <v>3126</v>
      </c>
      <c r="D678" t="s">
        <v>185</v>
      </c>
      <c r="E678">
        <v>6674.593702575</v>
      </c>
      <c r="F678">
        <v>486.95</v>
      </c>
      <c r="G678">
        <v>3.85596476420013</v>
      </c>
      <c r="H678">
        <v>-2.6823301070429499</v>
      </c>
      <c r="I678">
        <v>6.5732720396652402</v>
      </c>
      <c r="J678">
        <v>-3.4829082071932902</v>
      </c>
      <c r="K678">
        <v>516.49498787535094</v>
      </c>
      <c r="L678">
        <v>476.19352305999399</v>
      </c>
      <c r="M678">
        <v>28.011907595888101</v>
      </c>
      <c r="N678">
        <v>0.29991748009371899</v>
      </c>
      <c r="O678">
        <v>31.3481876989424</v>
      </c>
      <c r="P678">
        <v>37.6537102473498</v>
      </c>
      <c r="Q678">
        <v>2.820304987839E-2</v>
      </c>
    </row>
    <row r="679" spans="1:17" hidden="1" x14ac:dyDescent="0.3">
      <c r="A679" t="s">
        <v>1493</v>
      </c>
      <c r="B679" t="s">
        <v>1494</v>
      </c>
      <c r="C679" t="s">
        <v>3135</v>
      </c>
      <c r="D679" t="s">
        <v>1327</v>
      </c>
      <c r="E679">
        <v>6636.6662775300001</v>
      </c>
      <c r="F679">
        <v>1424.02</v>
      </c>
      <c r="G679">
        <v>-16.884458475219599</v>
      </c>
      <c r="H679">
        <v>4.9439176879918199</v>
      </c>
      <c r="I679">
        <v>-3.9161920875976599</v>
      </c>
      <c r="J679">
        <v>0.79433083290165096</v>
      </c>
      <c r="K679">
        <v>1412.4957935663001</v>
      </c>
      <c r="L679">
        <v>1374.5680321447501</v>
      </c>
      <c r="M679">
        <v>77.088001342421407</v>
      </c>
      <c r="N679">
        <v>0.86650273949025403</v>
      </c>
      <c r="O679">
        <v>3.0147048496509798</v>
      </c>
      <c r="P679">
        <v>12.717774171844599</v>
      </c>
      <c r="Q679">
        <v>-5.5078309021881003E-2</v>
      </c>
    </row>
    <row r="680" spans="1:17" x14ac:dyDescent="0.3">
      <c r="A680" t="s">
        <v>1495</v>
      </c>
      <c r="B680" t="s">
        <v>1496</v>
      </c>
      <c r="C680" t="s">
        <v>3129</v>
      </c>
      <c r="D680" t="s">
        <v>295</v>
      </c>
      <c r="E680">
        <v>6625.0588865999998</v>
      </c>
      <c r="F680">
        <v>2436.5</v>
      </c>
      <c r="G680">
        <v>89.321014026398103</v>
      </c>
      <c r="H680">
        <v>19.810623828871901</v>
      </c>
      <c r="I680">
        <v>97.3011988269173</v>
      </c>
      <c r="J680">
        <v>-4.9389835073064203</v>
      </c>
      <c r="K680">
        <v>2246.1842584146102</v>
      </c>
      <c r="L680">
        <v>1774.5169890228599</v>
      </c>
      <c r="M680">
        <v>47.833802594093598</v>
      </c>
      <c r="N680">
        <v>0.79892363667000998</v>
      </c>
      <c r="O680">
        <v>7.5353991381079402</v>
      </c>
      <c r="P680">
        <v>156.10973879224201</v>
      </c>
      <c r="Q680">
        <v>9.2187949623989997E-3</v>
      </c>
    </row>
    <row r="681" spans="1:17" x14ac:dyDescent="0.3">
      <c r="A681" t="s">
        <v>1497</v>
      </c>
      <c r="B681" t="s">
        <v>1498</v>
      </c>
      <c r="C681" t="s">
        <v>3137</v>
      </c>
      <c r="D681" t="s">
        <v>1499</v>
      </c>
      <c r="E681">
        <v>6611.6668632000001</v>
      </c>
      <c r="F681">
        <v>863.8</v>
      </c>
      <c r="G681">
        <v>-15.871352841358799</v>
      </c>
      <c r="H681">
        <v>-11.6056402282594</v>
      </c>
      <c r="I681">
        <v>24.461706443713901</v>
      </c>
      <c r="J681">
        <v>-4.2627874828472097</v>
      </c>
      <c r="K681">
        <v>940.25673866146496</v>
      </c>
      <c r="L681">
        <v>855.52126845743601</v>
      </c>
      <c r="M681">
        <v>29.4653151409643</v>
      </c>
      <c r="N681">
        <v>0.39013265319144702</v>
      </c>
      <c r="O681">
        <v>29.312340819634102</v>
      </c>
      <c r="P681">
        <v>46.035502958579798</v>
      </c>
      <c r="Q681">
        <v>-5.7338620365229E-2</v>
      </c>
    </row>
    <row r="682" spans="1:17" hidden="1" x14ac:dyDescent="0.3">
      <c r="A682" t="s">
        <v>1500</v>
      </c>
      <c r="B682" t="s">
        <v>1501</v>
      </c>
      <c r="C682" t="s">
        <v>3135</v>
      </c>
      <c r="D682" t="s">
        <v>395</v>
      </c>
      <c r="E682">
        <v>6606.7623430550002</v>
      </c>
      <c r="F682">
        <v>6867.55</v>
      </c>
      <c r="G682">
        <v>5.6604157332452996</v>
      </c>
      <c r="H682">
        <v>1.58346779374825</v>
      </c>
      <c r="I682">
        <v>22.3229260052446</v>
      </c>
      <c r="J682">
        <v>-0.37381252407280402</v>
      </c>
      <c r="K682">
        <v>6693.4528786566598</v>
      </c>
      <c r="L682">
        <v>5992.29576561658</v>
      </c>
      <c r="M682">
        <v>40.018487696293199</v>
      </c>
      <c r="N682">
        <v>0.73084241318058296</v>
      </c>
      <c r="O682">
        <v>12.636966603810601</v>
      </c>
      <c r="P682">
        <v>37.808524300678201</v>
      </c>
      <c r="Q682">
        <v>9.4035765980361993E-2</v>
      </c>
    </row>
    <row r="683" spans="1:17" x14ac:dyDescent="0.3">
      <c r="A683" t="s">
        <v>1502</v>
      </c>
      <c r="B683" t="s">
        <v>1503</v>
      </c>
      <c r="C683" t="s">
        <v>3134</v>
      </c>
      <c r="D683" t="s">
        <v>412</v>
      </c>
      <c r="E683">
        <v>6566.2420708500003</v>
      </c>
      <c r="F683">
        <v>337.65</v>
      </c>
      <c r="G683">
        <v>35.369293300627497</v>
      </c>
      <c r="H683">
        <v>6.8240802474389497</v>
      </c>
      <c r="I683">
        <v>15.396973429056199</v>
      </c>
      <c r="J683">
        <v>-2.7901139470444201</v>
      </c>
      <c r="K683">
        <v>331.03454151593502</v>
      </c>
      <c r="L683">
        <v>300.59178968580102</v>
      </c>
      <c r="M683">
        <v>52.218441701289599</v>
      </c>
      <c r="N683">
        <v>3.0465756465665899</v>
      </c>
      <c r="O683">
        <v>12.157559603139299</v>
      </c>
      <c r="P683">
        <v>64.6270112140419</v>
      </c>
      <c r="Q683">
        <v>1.1309039774917E-2</v>
      </c>
    </row>
    <row r="684" spans="1:17" x14ac:dyDescent="0.3">
      <c r="A684" t="s">
        <v>1504</v>
      </c>
      <c r="B684" t="s">
        <v>1505</v>
      </c>
      <c r="C684" t="s">
        <v>3132</v>
      </c>
      <c r="D684" t="s">
        <v>460</v>
      </c>
      <c r="E684">
        <v>6532.3866147999997</v>
      </c>
      <c r="F684">
        <v>1209.5</v>
      </c>
      <c r="G684">
        <v>-33.925757384808797</v>
      </c>
      <c r="H684">
        <v>-1.4879882189799301</v>
      </c>
      <c r="I684">
        <v>-1.8084020716090301</v>
      </c>
      <c r="J684">
        <v>-2.0128475444110299</v>
      </c>
      <c r="K684">
        <v>1227.6102416511101</v>
      </c>
      <c r="L684">
        <v>1162.33962012647</v>
      </c>
      <c r="M684">
        <v>29.077582924514399</v>
      </c>
      <c r="N684">
        <v>0.68896596985522995</v>
      </c>
      <c r="O684">
        <v>16.395204630012401</v>
      </c>
      <c r="P684">
        <v>29.593914068359499</v>
      </c>
      <c r="Q684">
        <v>-3.9391919959908997E-2</v>
      </c>
    </row>
    <row r="685" spans="1:17" x14ac:dyDescent="0.3">
      <c r="A685" t="s">
        <v>1506</v>
      </c>
      <c r="B685" t="s">
        <v>1507</v>
      </c>
      <c r="C685" t="s">
        <v>3123</v>
      </c>
      <c r="D685" t="s">
        <v>48</v>
      </c>
      <c r="E685">
        <v>6522.6039469950001</v>
      </c>
      <c r="F685">
        <v>232.35</v>
      </c>
      <c r="G685">
        <v>51.453872968343703</v>
      </c>
      <c r="H685">
        <v>2.5045343462208498</v>
      </c>
      <c r="I685">
        <v>23.452487348329001</v>
      </c>
      <c r="J685">
        <v>-8.7909887131802797</v>
      </c>
      <c r="K685">
        <v>240.505568268411</v>
      </c>
      <c r="L685">
        <v>205.95612561968099</v>
      </c>
      <c r="M685">
        <v>37.230920280155402</v>
      </c>
      <c r="N685">
        <v>1.2598951726329899</v>
      </c>
      <c r="O685">
        <v>22.547880352915801</v>
      </c>
      <c r="P685">
        <v>92.422360248447205</v>
      </c>
      <c r="Q685">
        <v>8.5711014172283995E-2</v>
      </c>
    </row>
    <row r="686" spans="1:17" x14ac:dyDescent="0.3">
      <c r="A686" t="s">
        <v>1508</v>
      </c>
      <c r="B686" t="s">
        <v>1509</v>
      </c>
      <c r="C686" t="s">
        <v>3134</v>
      </c>
      <c r="D686" t="s">
        <v>412</v>
      </c>
      <c r="E686">
        <v>6510.4369436999996</v>
      </c>
      <c r="F686">
        <v>1444.25</v>
      </c>
      <c r="G686">
        <v>49.420888061460701</v>
      </c>
      <c r="H686">
        <v>-1.1222746885959201</v>
      </c>
      <c r="I686">
        <v>-4.2258455771729801</v>
      </c>
      <c r="J686">
        <v>-2.4620206716175099</v>
      </c>
      <c r="K686">
        <v>1570.19581374377</v>
      </c>
      <c r="L686">
        <v>1416.63128955515</v>
      </c>
      <c r="M686">
        <v>34.288455785174499</v>
      </c>
      <c r="N686">
        <v>0.34464461957474701</v>
      </c>
      <c r="O686">
        <v>33.342565345334897</v>
      </c>
      <c r="P686">
        <v>88.889615485221</v>
      </c>
      <c r="Q686">
        <v>7.5990677308617E-2</v>
      </c>
    </row>
    <row r="687" spans="1:17" x14ac:dyDescent="0.3">
      <c r="A687" t="s">
        <v>1510</v>
      </c>
      <c r="B687" t="s">
        <v>1511</v>
      </c>
      <c r="C687" t="s">
        <v>3120</v>
      </c>
      <c r="D687" t="s">
        <v>545</v>
      </c>
      <c r="E687">
        <v>6507.3089192999996</v>
      </c>
      <c r="F687">
        <v>298.2</v>
      </c>
      <c r="G687">
        <v>-20.2966252170338</v>
      </c>
      <c r="H687">
        <v>-3.5338163078271201</v>
      </c>
      <c r="I687">
        <v>-21.627425433361601</v>
      </c>
      <c r="J687">
        <v>-3.4785446366700201</v>
      </c>
      <c r="K687">
        <v>307.70562289460003</v>
      </c>
      <c r="L687">
        <v>311.81333232529101</v>
      </c>
      <c r="M687">
        <v>37.5696514999401</v>
      </c>
      <c r="N687">
        <v>0.99784446476453104</v>
      </c>
      <c r="O687">
        <v>35.908786049631097</v>
      </c>
      <c r="P687">
        <v>10.6288258208124</v>
      </c>
      <c r="Q687">
        <v>7.1154722170512996E-2</v>
      </c>
    </row>
    <row r="688" spans="1:17" hidden="1" x14ac:dyDescent="0.3">
      <c r="A688" t="s">
        <v>1512</v>
      </c>
      <c r="B688" t="s">
        <v>1513</v>
      </c>
      <c r="C688" t="s">
        <v>3135</v>
      </c>
      <c r="D688" t="s">
        <v>1327</v>
      </c>
      <c r="E688">
        <v>6496.9056107910001</v>
      </c>
      <c r="F688">
        <v>1203.03</v>
      </c>
      <c r="G688">
        <v>-15.758252183672299</v>
      </c>
      <c r="H688">
        <v>6.3140608251742503</v>
      </c>
      <c r="I688">
        <v>-3.1183798081340002</v>
      </c>
      <c r="J688">
        <v>1.8043832971074101</v>
      </c>
      <c r="K688">
        <v>1187.17822259326</v>
      </c>
      <c r="L688">
        <v>1152.8906522048401</v>
      </c>
      <c r="M688">
        <v>63.340787818078198</v>
      </c>
      <c r="N688">
        <v>1.065542502767</v>
      </c>
      <c r="O688">
        <v>10.1701536952528</v>
      </c>
      <c r="P688">
        <v>13.365058424425101</v>
      </c>
    </row>
    <row r="689" spans="1:17" x14ac:dyDescent="0.3">
      <c r="A689" t="s">
        <v>1514</v>
      </c>
      <c r="B689" t="s">
        <v>1515</v>
      </c>
      <c r="C689" t="s">
        <v>3124</v>
      </c>
      <c r="D689" t="s">
        <v>51</v>
      </c>
      <c r="E689">
        <v>6493.0598221</v>
      </c>
      <c r="F689">
        <v>1280.2</v>
      </c>
      <c r="G689">
        <v>157.41296233628</v>
      </c>
      <c r="H689">
        <v>-6.5820401491545901</v>
      </c>
      <c r="I689">
        <v>11.976466314505799</v>
      </c>
      <c r="J689">
        <v>-6.5954294152014201</v>
      </c>
      <c r="K689">
        <v>1356.0207090506101</v>
      </c>
      <c r="L689">
        <v>1149.59380649328</v>
      </c>
      <c r="M689">
        <v>36.782555741514699</v>
      </c>
      <c r="N689">
        <v>0.459665720185159</v>
      </c>
      <c r="O689">
        <v>24.199343852523</v>
      </c>
      <c r="P689">
        <v>196.308297650734</v>
      </c>
      <c r="Q689">
        <v>0.117098866042589</v>
      </c>
    </row>
    <row r="690" spans="1:17" hidden="1" x14ac:dyDescent="0.3">
      <c r="A690" t="s">
        <v>1516</v>
      </c>
      <c r="B690" t="s">
        <v>1517</v>
      </c>
      <c r="C690" t="s">
        <v>3135</v>
      </c>
      <c r="D690" t="s">
        <v>215</v>
      </c>
      <c r="E690">
        <v>6475.9236037800001</v>
      </c>
      <c r="F690">
        <v>540.15</v>
      </c>
      <c r="G690">
        <v>124.184581262487</v>
      </c>
      <c r="H690">
        <v>23.9324043328287</v>
      </c>
      <c r="I690">
        <v>48.764783036444499</v>
      </c>
      <c r="J690">
        <v>-9.1065413641597797</v>
      </c>
      <c r="K690">
        <v>472.40999807614202</v>
      </c>
      <c r="L690">
        <v>368.43425985835</v>
      </c>
      <c r="M690">
        <v>53.154933253897497</v>
      </c>
      <c r="N690">
        <v>1.51379259497327</v>
      </c>
      <c r="O690">
        <v>14.5792835323521</v>
      </c>
      <c r="P690">
        <v>174.863180846213</v>
      </c>
      <c r="Q690">
        <v>0.189860265493798</v>
      </c>
    </row>
    <row r="691" spans="1:17" x14ac:dyDescent="0.3">
      <c r="A691" t="s">
        <v>1518</v>
      </c>
      <c r="B691" t="s">
        <v>1519</v>
      </c>
      <c r="C691" t="s">
        <v>3123</v>
      </c>
      <c r="D691" t="s">
        <v>48</v>
      </c>
      <c r="E691">
        <v>6447.3824489919998</v>
      </c>
      <c r="F691">
        <v>38.380000000000003</v>
      </c>
      <c r="G691">
        <v>36.1248788771763</v>
      </c>
      <c r="H691">
        <v>-7.5322563962921896</v>
      </c>
      <c r="I691">
        <v>-7.4394016366692801</v>
      </c>
      <c r="J691">
        <v>-11.8954326690328</v>
      </c>
      <c r="K691">
        <v>43.516787592523201</v>
      </c>
      <c r="L691">
        <v>40.607209877419301</v>
      </c>
      <c r="M691">
        <v>34.017093597766802</v>
      </c>
      <c r="N691">
        <v>0.75877991750079898</v>
      </c>
      <c r="O691">
        <v>49.817613340281298</v>
      </c>
      <c r="P691">
        <v>69.409065533711001</v>
      </c>
      <c r="Q691">
        <v>0.128149957077346</v>
      </c>
    </row>
    <row r="692" spans="1:17" hidden="1" x14ac:dyDescent="0.3">
      <c r="A692" t="s">
        <v>1520</v>
      </c>
      <c r="B692" t="s">
        <v>1521</v>
      </c>
      <c r="C692" t="s">
        <v>3135</v>
      </c>
      <c r="D692" t="s">
        <v>1522</v>
      </c>
      <c r="E692">
        <v>6436.7386522050001</v>
      </c>
      <c r="F692">
        <v>504.55</v>
      </c>
      <c r="G692">
        <v>-2.7758110215792602</v>
      </c>
      <c r="H692">
        <v>-1.2693508408165299</v>
      </c>
      <c r="I692">
        <v>-23.039458919859801</v>
      </c>
      <c r="J692">
        <v>-1.55375874393977</v>
      </c>
      <c r="K692">
        <v>534.20362789332501</v>
      </c>
      <c r="L692">
        <v>539.99729528522903</v>
      </c>
      <c r="M692">
        <v>41.2438277190032</v>
      </c>
      <c r="N692">
        <v>0.65867516201518295</v>
      </c>
      <c r="O692">
        <v>31.206025170944301</v>
      </c>
      <c r="P692">
        <v>25.5567998009207</v>
      </c>
      <c r="Q692">
        <v>5.5194471402879003E-2</v>
      </c>
    </row>
    <row r="693" spans="1:17" x14ac:dyDescent="0.3">
      <c r="A693" t="s">
        <v>1523</v>
      </c>
      <c r="B693" t="s">
        <v>1524</v>
      </c>
      <c r="C693" t="s">
        <v>3130</v>
      </c>
      <c r="D693" t="s">
        <v>138</v>
      </c>
      <c r="E693">
        <v>6397.4120682000002</v>
      </c>
      <c r="F693">
        <v>907.95</v>
      </c>
      <c r="G693">
        <v>12.3142366508285</v>
      </c>
      <c r="H693">
        <v>-2.0773409129340901</v>
      </c>
      <c r="I693">
        <v>0.53863926386932903</v>
      </c>
      <c r="J693">
        <v>-5.9073752263769403</v>
      </c>
      <c r="K693">
        <v>940.30791969196298</v>
      </c>
      <c r="L693">
        <v>883.43798377917699</v>
      </c>
      <c r="M693">
        <v>37.024894982400603</v>
      </c>
      <c r="N693">
        <v>1.0571354754365601</v>
      </c>
      <c r="O693">
        <v>16.608844099344601</v>
      </c>
      <c r="P693">
        <v>47.382517652787897</v>
      </c>
      <c r="Q693">
        <v>3.3489053965662E-2</v>
      </c>
    </row>
    <row r="694" spans="1:17" hidden="1" x14ac:dyDescent="0.3">
      <c r="A694" t="s">
        <v>1525</v>
      </c>
      <c r="B694" t="s">
        <v>1526</v>
      </c>
      <c r="C694" t="s">
        <v>3135</v>
      </c>
      <c r="D694" t="s">
        <v>1006</v>
      </c>
      <c r="E694">
        <v>6395.7314876</v>
      </c>
      <c r="F694">
        <v>677.95</v>
      </c>
      <c r="G694">
        <v>140.19337688057601</v>
      </c>
      <c r="H694">
        <v>-7.1180456047540099</v>
      </c>
      <c r="I694">
        <v>20.408825933203499</v>
      </c>
      <c r="J694">
        <v>-2.4429002374782001</v>
      </c>
      <c r="K694">
        <v>740.63075342573597</v>
      </c>
      <c r="L694">
        <v>611.75950184732301</v>
      </c>
      <c r="M694">
        <v>29.213616608125399</v>
      </c>
      <c r="N694">
        <v>0.65558069474598202</v>
      </c>
      <c r="O694">
        <v>34.331440371708801</v>
      </c>
      <c r="P694">
        <v>222.833333333333</v>
      </c>
      <c r="Q694">
        <v>0.22818100253231599</v>
      </c>
    </row>
    <row r="695" spans="1:17" x14ac:dyDescent="0.3">
      <c r="A695" t="s">
        <v>1527</v>
      </c>
      <c r="B695" t="s">
        <v>1528</v>
      </c>
      <c r="C695" t="s">
        <v>3131</v>
      </c>
      <c r="D695" t="s">
        <v>149</v>
      </c>
      <c r="E695">
        <v>6377.0536000000002</v>
      </c>
      <c r="F695">
        <v>340.4</v>
      </c>
      <c r="G695">
        <v>-40.595039130213102</v>
      </c>
      <c r="H695">
        <v>-8.5776587300351697</v>
      </c>
      <c r="I695">
        <v>-31.214461869391801</v>
      </c>
      <c r="J695">
        <v>-6.6283914146062504</v>
      </c>
      <c r="K695">
        <v>395.211031510336</v>
      </c>
      <c r="L695">
        <v>412.14073625607</v>
      </c>
      <c r="M695">
        <v>17.5056922808797</v>
      </c>
      <c r="N695">
        <v>0.61308481630085598</v>
      </c>
      <c r="O695">
        <v>60.840188014101003</v>
      </c>
      <c r="P695">
        <v>3.1515151515151398</v>
      </c>
      <c r="Q695">
        <v>6.3381399237288E-2</v>
      </c>
    </row>
    <row r="696" spans="1:17" hidden="1" x14ac:dyDescent="0.3">
      <c r="A696" t="s">
        <v>1529</v>
      </c>
      <c r="B696" t="s">
        <v>1530</v>
      </c>
      <c r="C696" t="s">
        <v>3135</v>
      </c>
      <c r="D696" t="s">
        <v>117</v>
      </c>
      <c r="E696">
        <v>6367.9133475999997</v>
      </c>
      <c r="F696">
        <v>406.75</v>
      </c>
      <c r="G696">
        <v>-10.630454842320599</v>
      </c>
      <c r="H696">
        <v>1.68177420264559</v>
      </c>
      <c r="I696">
        <v>6.8550723622382002</v>
      </c>
      <c r="J696">
        <v>-2.6460034452885202</v>
      </c>
      <c r="K696">
        <v>407.38290192750299</v>
      </c>
      <c r="M696">
        <v>29.0438253761968</v>
      </c>
      <c r="N696">
        <v>0.29571259516626303</v>
      </c>
      <c r="O696">
        <v>15.218192993239001</v>
      </c>
      <c r="P696">
        <v>25.115349123346601</v>
      </c>
    </row>
    <row r="697" spans="1:17" hidden="1" x14ac:dyDescent="0.3">
      <c r="A697" t="s">
        <v>1531</v>
      </c>
      <c r="B697" t="s">
        <v>1532</v>
      </c>
      <c r="C697" t="s">
        <v>3135</v>
      </c>
      <c r="D697" t="s">
        <v>48</v>
      </c>
      <c r="E697">
        <v>6347.84</v>
      </c>
      <c r="F697">
        <v>90</v>
      </c>
      <c r="G697">
        <v>-29.954448820692399</v>
      </c>
      <c r="H697">
        <v>5.7964728854757501</v>
      </c>
      <c r="I697">
        <v>-11.417028207999</v>
      </c>
      <c r="J697">
        <v>2.1456632213781299</v>
      </c>
      <c r="K697">
        <v>89.841514161237399</v>
      </c>
      <c r="L697">
        <v>91.451173843435896</v>
      </c>
      <c r="M697">
        <v>53.081674366169402</v>
      </c>
      <c r="N697">
        <v>1.61038961038961</v>
      </c>
      <c r="O697">
        <v>9.44444444444445</v>
      </c>
      <c r="P697">
        <v>5.8823529411764701</v>
      </c>
    </row>
    <row r="698" spans="1:17" x14ac:dyDescent="0.3">
      <c r="A698" t="s">
        <v>1533</v>
      </c>
      <c r="B698" t="s">
        <v>1534</v>
      </c>
      <c r="C698" t="s">
        <v>3128</v>
      </c>
      <c r="D698" t="s">
        <v>400</v>
      </c>
      <c r="E698">
        <v>6331.0147882769998</v>
      </c>
      <c r="F698">
        <v>203.79</v>
      </c>
      <c r="G698">
        <v>132.71120486198299</v>
      </c>
      <c r="H698">
        <v>-2.9187955858902801</v>
      </c>
      <c r="I698">
        <v>9.5502395425617195</v>
      </c>
      <c r="J698">
        <v>-3.3353728563276799</v>
      </c>
      <c r="K698">
        <v>213.33839566979299</v>
      </c>
      <c r="L698">
        <v>187.14128469266399</v>
      </c>
      <c r="M698">
        <v>22.599604767342601</v>
      </c>
      <c r="N698">
        <v>1.6529235886068401</v>
      </c>
      <c r="O698">
        <v>12.6944403552676</v>
      </c>
      <c r="P698">
        <v>185.82047685834499</v>
      </c>
      <c r="Q698">
        <v>0.133940798397616</v>
      </c>
    </row>
    <row r="699" spans="1:17" x14ac:dyDescent="0.3">
      <c r="A699" t="s">
        <v>1535</v>
      </c>
      <c r="B699" t="s">
        <v>1536</v>
      </c>
      <c r="C699" t="s">
        <v>3124</v>
      </c>
      <c r="D699" t="s">
        <v>51</v>
      </c>
      <c r="E699">
        <v>6312.9125754199904</v>
      </c>
      <c r="F699">
        <v>1542.2</v>
      </c>
      <c r="G699">
        <v>9.5201428592974899</v>
      </c>
      <c r="H699">
        <v>-4.9079825151473297</v>
      </c>
      <c r="I699">
        <v>18.491178950690198</v>
      </c>
      <c r="J699">
        <v>-8.3937307180157994</v>
      </c>
      <c r="K699">
        <v>1533.7795769025799</v>
      </c>
      <c r="L699">
        <v>1339.0428173819701</v>
      </c>
      <c r="M699">
        <v>38.730173193093997</v>
      </c>
      <c r="N699">
        <v>0.50472876233038499</v>
      </c>
      <c r="O699">
        <v>18.207755154973398</v>
      </c>
      <c r="P699">
        <v>53.536761411717798</v>
      </c>
      <c r="Q699">
        <v>3.7687262933819E-2</v>
      </c>
    </row>
    <row r="700" spans="1:17" x14ac:dyDescent="0.3">
      <c r="A700" t="s">
        <v>1537</v>
      </c>
      <c r="B700" t="s">
        <v>1538</v>
      </c>
      <c r="C700" t="s">
        <v>3138</v>
      </c>
      <c r="D700" t="s">
        <v>163</v>
      </c>
      <c r="E700">
        <v>6298.3751160290003</v>
      </c>
      <c r="F700">
        <v>171.61</v>
      </c>
      <c r="G700">
        <v>143.73629064904401</v>
      </c>
      <c r="H700">
        <v>-16.927838358008898</v>
      </c>
      <c r="I700">
        <v>7.4586869436057404</v>
      </c>
      <c r="J700">
        <v>-9.6799527514340795</v>
      </c>
      <c r="K700">
        <v>190.96844578460201</v>
      </c>
      <c r="L700">
        <v>156.776977811427</v>
      </c>
      <c r="M700">
        <v>28.570495790069302</v>
      </c>
      <c r="N700">
        <v>0.34584663219921302</v>
      </c>
      <c r="O700">
        <v>30.9072897849775</v>
      </c>
      <c r="P700">
        <v>184.122516556291</v>
      </c>
    </row>
    <row r="701" spans="1:17" x14ac:dyDescent="0.3">
      <c r="A701" t="s">
        <v>1539</v>
      </c>
      <c r="B701" t="s">
        <v>1540</v>
      </c>
      <c r="C701" t="s">
        <v>3132</v>
      </c>
      <c r="D701" t="s">
        <v>1541</v>
      </c>
      <c r="E701">
        <v>6271.5241324899998</v>
      </c>
      <c r="F701">
        <v>460.1</v>
      </c>
      <c r="G701">
        <v>-7.9165055065876304</v>
      </c>
      <c r="H701">
        <v>-3.3120542463071798</v>
      </c>
      <c r="I701">
        <v>-18.79687966226</v>
      </c>
      <c r="J701">
        <v>-4.2415623275240497</v>
      </c>
      <c r="K701">
        <v>493.96351034344701</v>
      </c>
      <c r="L701">
        <v>467.46827154320198</v>
      </c>
      <c r="M701">
        <v>24.846212812773899</v>
      </c>
      <c r="N701">
        <v>0.91908166783946899</v>
      </c>
      <c r="O701">
        <v>25.385785698761101</v>
      </c>
      <c r="P701">
        <v>34.414256500146003</v>
      </c>
    </row>
    <row r="702" spans="1:17" hidden="1" x14ac:dyDescent="0.3">
      <c r="A702" t="s">
        <v>1542</v>
      </c>
      <c r="B702" t="s">
        <v>1543</v>
      </c>
      <c r="C702" t="s">
        <v>3135</v>
      </c>
      <c r="D702" t="s">
        <v>1040</v>
      </c>
      <c r="E702">
        <v>6266.1528877000001</v>
      </c>
      <c r="F702">
        <v>113</v>
      </c>
      <c r="G702">
        <v>-28.467772803862101</v>
      </c>
      <c r="I702">
        <v>-10.982245599303299</v>
      </c>
      <c r="M702">
        <v>50</v>
      </c>
      <c r="N702">
        <v>0.2</v>
      </c>
      <c r="O702">
        <v>1.76991150442478</v>
      </c>
      <c r="P702">
        <v>0</v>
      </c>
    </row>
    <row r="703" spans="1:17" hidden="1" x14ac:dyDescent="0.3">
      <c r="A703" t="s">
        <v>1544</v>
      </c>
      <c r="B703" t="s">
        <v>1545</v>
      </c>
      <c r="C703" t="s">
        <v>3135</v>
      </c>
      <c r="D703" t="s">
        <v>48</v>
      </c>
      <c r="E703">
        <v>6252.2124612899997</v>
      </c>
      <c r="F703">
        <v>358.9</v>
      </c>
      <c r="G703">
        <v>-33.929676628937301</v>
      </c>
      <c r="H703">
        <v>1.39444717452913</v>
      </c>
      <c r="I703">
        <v>-16.444149424378502</v>
      </c>
      <c r="J703">
        <v>-1.3288352708206199</v>
      </c>
      <c r="K703">
        <v>383.574184544405</v>
      </c>
      <c r="M703">
        <v>22.049507129849498</v>
      </c>
      <c r="O703">
        <v>18.361660629701799</v>
      </c>
      <c r="P703">
        <v>0.77214656745752097</v>
      </c>
    </row>
    <row r="704" spans="1:17" x14ac:dyDescent="0.3">
      <c r="A704" t="s">
        <v>1546</v>
      </c>
      <c r="B704" t="s">
        <v>1547</v>
      </c>
      <c r="C704" t="s">
        <v>3122</v>
      </c>
      <c r="D704" t="s">
        <v>366</v>
      </c>
      <c r="E704">
        <v>6244.1162537600003</v>
      </c>
      <c r="F704">
        <v>272.8</v>
      </c>
      <c r="G704">
        <v>-50.3207276050004</v>
      </c>
      <c r="H704">
        <v>-4.1953771552740298</v>
      </c>
      <c r="I704">
        <v>-17.653388792185599</v>
      </c>
      <c r="J704">
        <v>-0.97714379616571201</v>
      </c>
      <c r="K704">
        <v>295.11139327753199</v>
      </c>
      <c r="L704">
        <v>310.266338523917</v>
      </c>
      <c r="M704">
        <v>25.319825148347</v>
      </c>
      <c r="N704">
        <v>0.47871878711250798</v>
      </c>
      <c r="O704">
        <v>43.878299120234601</v>
      </c>
      <c r="P704">
        <v>5.6749951578539601</v>
      </c>
      <c r="Q704">
        <v>-2.2914306360982E-2</v>
      </c>
    </row>
    <row r="705" spans="1:17" x14ac:dyDescent="0.3">
      <c r="A705" t="s">
        <v>1548</v>
      </c>
      <c r="B705" t="s">
        <v>1549</v>
      </c>
      <c r="C705" t="s">
        <v>3131</v>
      </c>
      <c r="D705" t="s">
        <v>275</v>
      </c>
      <c r="E705">
        <v>6227.4746684800002</v>
      </c>
      <c r="F705">
        <v>1385.2</v>
      </c>
      <c r="G705">
        <v>-46.501606576191797</v>
      </c>
      <c r="H705">
        <v>0.54698553072524803</v>
      </c>
      <c r="I705">
        <v>-12.0088037788686</v>
      </c>
      <c r="J705">
        <v>-1.75395201658504</v>
      </c>
      <c r="K705">
        <v>1407.9854003363</v>
      </c>
      <c r="L705">
        <v>1416.8928463823099</v>
      </c>
      <c r="M705">
        <v>36.576637839313399</v>
      </c>
      <c r="N705">
        <v>0.410454536245137</v>
      </c>
      <c r="O705">
        <v>30.306092982962699</v>
      </c>
      <c r="P705">
        <v>21.1792494095004</v>
      </c>
      <c r="Q705">
        <v>-5.0736950873444001E-2</v>
      </c>
    </row>
    <row r="706" spans="1:17" x14ac:dyDescent="0.3">
      <c r="A706" t="s">
        <v>1550</v>
      </c>
      <c r="B706" t="s">
        <v>1551</v>
      </c>
      <c r="C706" t="s">
        <v>3126</v>
      </c>
      <c r="D706" t="s">
        <v>185</v>
      </c>
      <c r="E706">
        <v>6219.0643823</v>
      </c>
      <c r="F706">
        <v>432.95</v>
      </c>
      <c r="G706">
        <v>7.2286596111184398</v>
      </c>
      <c r="H706">
        <v>-16.985635503536798</v>
      </c>
      <c r="I706">
        <v>13.8239684056895</v>
      </c>
      <c r="J706">
        <v>-4.33894006025817</v>
      </c>
      <c r="K706">
        <v>483.21068055586602</v>
      </c>
      <c r="L706">
        <v>431.418936968281</v>
      </c>
      <c r="M706">
        <v>35.237048452682899</v>
      </c>
      <c r="N706">
        <v>0.80527050542139</v>
      </c>
      <c r="O706">
        <v>29.241251876660101</v>
      </c>
      <c r="P706">
        <v>59.436567851224403</v>
      </c>
      <c r="Q706">
        <v>0.12130504333565099</v>
      </c>
    </row>
    <row r="707" spans="1:17" x14ac:dyDescent="0.3">
      <c r="A707" t="s">
        <v>1552</v>
      </c>
      <c r="B707" t="s">
        <v>1553</v>
      </c>
      <c r="C707" t="s">
        <v>3120</v>
      </c>
      <c r="D707" t="s">
        <v>24</v>
      </c>
      <c r="E707">
        <v>6205.8110862920003</v>
      </c>
      <c r="F707">
        <v>23.72</v>
      </c>
      <c r="G707">
        <v>-19.805460767392098</v>
      </c>
      <c r="H707">
        <v>2.3355608333585001</v>
      </c>
      <c r="I707">
        <v>-26.882004053409599</v>
      </c>
      <c r="J707">
        <v>0.52740595996734796</v>
      </c>
      <c r="K707">
        <v>24.905717603516699</v>
      </c>
      <c r="L707">
        <v>25.645963836207098</v>
      </c>
      <c r="M707">
        <v>37.668491387882298</v>
      </c>
      <c r="N707">
        <v>1.2634243433730901</v>
      </c>
      <c r="O707">
        <v>55.4878797107312</v>
      </c>
      <c r="P707">
        <v>12.025806320206099</v>
      </c>
      <c r="Q707">
        <v>0.108744151397446</v>
      </c>
    </row>
    <row r="708" spans="1:17" x14ac:dyDescent="0.3">
      <c r="A708" t="s">
        <v>1554</v>
      </c>
      <c r="B708" t="s">
        <v>1555</v>
      </c>
      <c r="C708" t="s">
        <v>3131</v>
      </c>
      <c r="D708" t="s">
        <v>163</v>
      </c>
      <c r="E708">
        <v>6202.2955612149999</v>
      </c>
      <c r="F708">
        <v>397.15</v>
      </c>
      <c r="G708">
        <v>37.078328140303803</v>
      </c>
      <c r="H708">
        <v>8.5275922597545204</v>
      </c>
      <c r="I708">
        <v>7.5141977856483004</v>
      </c>
      <c r="J708">
        <v>0.368048902388314</v>
      </c>
      <c r="K708">
        <v>402.89115969463001</v>
      </c>
      <c r="L708">
        <v>354.31645334113102</v>
      </c>
      <c r="M708">
        <v>44.716666794653001</v>
      </c>
      <c r="N708">
        <v>0.96412773354047598</v>
      </c>
      <c r="O708">
        <v>13.559108649124999</v>
      </c>
      <c r="P708">
        <v>75.691218756912093</v>
      </c>
      <c r="Q708">
        <v>0.1806603825485</v>
      </c>
    </row>
    <row r="709" spans="1:17" hidden="1" x14ac:dyDescent="0.3">
      <c r="A709" t="s">
        <v>1556</v>
      </c>
      <c r="B709" t="s">
        <v>1557</v>
      </c>
      <c r="C709" t="s">
        <v>3135</v>
      </c>
      <c r="D709" t="s">
        <v>89</v>
      </c>
      <c r="E709">
        <v>6149.8026314999997</v>
      </c>
      <c r="F709">
        <v>2241.25</v>
      </c>
      <c r="G709">
        <v>36.247651988104799</v>
      </c>
      <c r="H709">
        <v>2.0809692820305199</v>
      </c>
      <c r="I709">
        <v>58.835927919209396</v>
      </c>
      <c r="J709">
        <v>-11.296046572008599</v>
      </c>
      <c r="K709">
        <v>2219.7919994228801</v>
      </c>
      <c r="L709">
        <v>1728.0155049616999</v>
      </c>
      <c r="M709">
        <v>34.636222930745603</v>
      </c>
      <c r="N709">
        <v>0.584621835426127</v>
      </c>
      <c r="O709">
        <v>18.237590630228599</v>
      </c>
      <c r="P709">
        <v>96.600877192982395</v>
      </c>
      <c r="Q709">
        <v>0.117808622160814</v>
      </c>
    </row>
    <row r="710" spans="1:17" x14ac:dyDescent="0.3">
      <c r="A710" t="s">
        <v>1558</v>
      </c>
      <c r="B710" t="s">
        <v>1559</v>
      </c>
      <c r="C710" t="s">
        <v>611</v>
      </c>
      <c r="D710" t="s">
        <v>460</v>
      </c>
      <c r="E710">
        <v>6114.6704031600002</v>
      </c>
      <c r="F710">
        <v>855.6</v>
      </c>
      <c r="G710">
        <v>-29.007210126489099</v>
      </c>
      <c r="H710">
        <v>-7.7398807498877797</v>
      </c>
      <c r="I710">
        <v>-3.1682329428495302</v>
      </c>
      <c r="J710">
        <v>-3.15583193169706</v>
      </c>
      <c r="K710">
        <v>923.18079855274198</v>
      </c>
      <c r="L710">
        <v>869.01818507569601</v>
      </c>
      <c r="M710">
        <v>19.592691421061399</v>
      </c>
      <c r="N710">
        <v>0.28733380437183598</v>
      </c>
      <c r="O710">
        <v>31.837307152875098</v>
      </c>
      <c r="P710">
        <v>24.5958934032328</v>
      </c>
      <c r="Q710">
        <v>0.14192714814104199</v>
      </c>
    </row>
    <row r="711" spans="1:17" hidden="1" x14ac:dyDescent="0.3">
      <c r="A711" t="s">
        <v>1560</v>
      </c>
      <c r="B711" t="s">
        <v>1561</v>
      </c>
      <c r="C711" t="s">
        <v>3132</v>
      </c>
      <c r="D711" t="s">
        <v>51</v>
      </c>
      <c r="E711">
        <v>6089.1273799999999</v>
      </c>
      <c r="F711">
        <v>1400</v>
      </c>
      <c r="G711">
        <v>-4.9418562353750701</v>
      </c>
      <c r="H711">
        <v>6.7264651355403497</v>
      </c>
      <c r="I711">
        <v>7.0311259384234903</v>
      </c>
      <c r="J711">
        <v>6.1500745386887603</v>
      </c>
      <c r="K711">
        <v>1329.24468063726</v>
      </c>
      <c r="M711">
        <v>62.685543614625999</v>
      </c>
      <c r="N711">
        <v>0.785637670778769</v>
      </c>
      <c r="O711">
        <v>7.9214285714285602</v>
      </c>
      <c r="P711">
        <v>44.329896907216401</v>
      </c>
    </row>
    <row r="712" spans="1:17" x14ac:dyDescent="0.3">
      <c r="A712" t="s">
        <v>1562</v>
      </c>
      <c r="B712" t="s">
        <v>1563</v>
      </c>
      <c r="C712" t="s">
        <v>3126</v>
      </c>
      <c r="D712" t="s">
        <v>185</v>
      </c>
      <c r="E712">
        <v>6023.7905905799998</v>
      </c>
      <c r="F712">
        <v>2098.6</v>
      </c>
      <c r="G712">
        <v>94.584302529417599</v>
      </c>
      <c r="H712">
        <v>-9.9073044505083292</v>
      </c>
      <c r="I712">
        <v>31.089226271167401</v>
      </c>
      <c r="J712">
        <v>-1.0506108362917701</v>
      </c>
      <c r="K712">
        <v>2331.0794732670902</v>
      </c>
      <c r="L712">
        <v>1961.2199583961701</v>
      </c>
      <c r="M712">
        <v>23.206204850632499</v>
      </c>
      <c r="N712">
        <v>0.82478501165642504</v>
      </c>
      <c r="O712">
        <v>40.669970456494802</v>
      </c>
      <c r="P712">
        <v>142.72495951885199</v>
      </c>
      <c r="Q712">
        <v>0.13913608649647899</v>
      </c>
    </row>
    <row r="713" spans="1:17" x14ac:dyDescent="0.3">
      <c r="A713" t="s">
        <v>1564</v>
      </c>
      <c r="B713" t="s">
        <v>1565</v>
      </c>
      <c r="C713" t="s">
        <v>3134</v>
      </c>
      <c r="D713" t="s">
        <v>265</v>
      </c>
      <c r="E713">
        <v>6022.5624652799997</v>
      </c>
      <c r="F713">
        <v>820.1</v>
      </c>
      <c r="G713">
        <v>-13.3533745181083</v>
      </c>
      <c r="H713">
        <v>6.1143407258082796</v>
      </c>
      <c r="I713">
        <v>-6.93523093298381</v>
      </c>
      <c r="J713">
        <v>-2.3304718193669101</v>
      </c>
      <c r="K713">
        <v>812.85683635243197</v>
      </c>
      <c r="L713">
        <v>780.48179795859005</v>
      </c>
      <c r="M713">
        <v>42.9081462753728</v>
      </c>
      <c r="N713">
        <v>2.0768440164776298</v>
      </c>
      <c r="O713">
        <v>9.7427143031337593</v>
      </c>
      <c r="P713">
        <v>27.1472868217054</v>
      </c>
      <c r="Q713">
        <v>-8.9109381823499997E-4</v>
      </c>
    </row>
    <row r="714" spans="1:17" x14ac:dyDescent="0.3">
      <c r="A714" t="s">
        <v>1566</v>
      </c>
      <c r="B714" t="s">
        <v>1567</v>
      </c>
      <c r="C714" t="s">
        <v>3124</v>
      </c>
      <c r="D714" t="s">
        <v>258</v>
      </c>
      <c r="E714">
        <v>5976.2061773750002</v>
      </c>
      <c r="F714">
        <v>428.75</v>
      </c>
      <c r="G714">
        <v>-8.1091929293230294</v>
      </c>
      <c r="H714">
        <v>4.8011497052383199</v>
      </c>
      <c r="I714">
        <v>8.9675272396700496</v>
      </c>
      <c r="J714">
        <v>-5.7011946868705401</v>
      </c>
      <c r="K714">
        <v>413.07265622787799</v>
      </c>
      <c r="L714">
        <v>378.75085222255501</v>
      </c>
      <c r="M714">
        <v>47.995622622468197</v>
      </c>
      <c r="N714">
        <v>0.50011943337192299</v>
      </c>
      <c r="O714">
        <v>7.6851311953352699</v>
      </c>
      <c r="P714">
        <v>36.544585987261101</v>
      </c>
      <c r="Q714">
        <v>7.3335256151046996E-2</v>
      </c>
    </row>
    <row r="715" spans="1:17" hidden="1" x14ac:dyDescent="0.3">
      <c r="A715" t="s">
        <v>1568</v>
      </c>
      <c r="B715" t="s">
        <v>1569</v>
      </c>
      <c r="C715" t="s">
        <v>3135</v>
      </c>
      <c r="D715" t="s">
        <v>268</v>
      </c>
      <c r="E715">
        <v>5961.2479651349904</v>
      </c>
      <c r="F715">
        <v>3530.65</v>
      </c>
      <c r="G715">
        <v>618.13422682923203</v>
      </c>
      <c r="H715">
        <v>28.436161337897001</v>
      </c>
      <c r="I715">
        <v>212.808330607621</v>
      </c>
      <c r="J715">
        <v>0.36517938540505201</v>
      </c>
      <c r="K715">
        <v>2898.67047535447</v>
      </c>
      <c r="L715">
        <v>1835.02647178998</v>
      </c>
      <c r="M715">
        <v>55.864091412150799</v>
      </c>
      <c r="N715">
        <v>0.86440370432618596</v>
      </c>
      <c r="O715">
        <v>13.7184371149788</v>
      </c>
      <c r="P715">
        <v>675.54091158704</v>
      </c>
      <c r="Q715">
        <v>0.29790575070829001</v>
      </c>
    </row>
    <row r="716" spans="1:17" x14ac:dyDescent="0.3">
      <c r="A716" t="s">
        <v>1570</v>
      </c>
      <c r="B716" t="s">
        <v>1571</v>
      </c>
      <c r="C716" t="s">
        <v>3126</v>
      </c>
      <c r="D716" t="s">
        <v>275</v>
      </c>
      <c r="E716">
        <v>5911.5350358400001</v>
      </c>
      <c r="F716">
        <v>2170.6999999999998</v>
      </c>
      <c r="G716">
        <v>-28.951565276221299</v>
      </c>
      <c r="H716">
        <v>-6.9269953414054202</v>
      </c>
      <c r="I716">
        <v>6.0693765351259801</v>
      </c>
      <c r="J716">
        <v>-6.1631257827623598</v>
      </c>
      <c r="K716">
        <v>2383.9684849463802</v>
      </c>
      <c r="L716">
        <v>2305.0378091073399</v>
      </c>
      <c r="M716">
        <v>26.281967862187098</v>
      </c>
      <c r="N716">
        <v>0.44794734728833002</v>
      </c>
      <c r="O716">
        <v>28.714239646197001</v>
      </c>
      <c r="P716">
        <v>26.203488372092998</v>
      </c>
      <c r="Q716">
        <v>7.3254671959043005E-2</v>
      </c>
    </row>
    <row r="717" spans="1:17" x14ac:dyDescent="0.3">
      <c r="A717" t="s">
        <v>1572</v>
      </c>
      <c r="B717" t="s">
        <v>1573</v>
      </c>
      <c r="C717" t="s">
        <v>3131</v>
      </c>
      <c r="D717" t="s">
        <v>1334</v>
      </c>
      <c r="E717">
        <v>5904.9299638699904</v>
      </c>
      <c r="F717">
        <v>912.7</v>
      </c>
      <c r="G717">
        <v>-25.6376527251741</v>
      </c>
      <c r="H717">
        <v>8.44521430424005</v>
      </c>
      <c r="I717">
        <v>2.88219196078638</v>
      </c>
      <c r="J717">
        <v>-9.6303226179374199</v>
      </c>
      <c r="K717">
        <v>915.22546830172598</v>
      </c>
      <c r="L717">
        <v>826.72454630657103</v>
      </c>
      <c r="M717">
        <v>38.181372023624299</v>
      </c>
      <c r="N717">
        <v>1.1956927663147501</v>
      </c>
      <c r="O717">
        <v>16.856579379861898</v>
      </c>
      <c r="P717">
        <v>49.524901703800701</v>
      </c>
      <c r="Q717">
        <v>0.122652103991234</v>
      </c>
    </row>
    <row r="718" spans="1:17" x14ac:dyDescent="0.3">
      <c r="A718" t="s">
        <v>1574</v>
      </c>
      <c r="B718" t="s">
        <v>1575</v>
      </c>
      <c r="C718" t="s">
        <v>3122</v>
      </c>
      <c r="D718" t="s">
        <v>979</v>
      </c>
      <c r="E718">
        <v>5897.1286756199997</v>
      </c>
      <c r="F718">
        <v>128.57</v>
      </c>
      <c r="G718">
        <v>-45.611923126177302</v>
      </c>
      <c r="H718">
        <v>4.2658606405777899</v>
      </c>
      <c r="I718">
        <v>-34.121876484999802</v>
      </c>
      <c r="J718">
        <v>-6.1511204043528602</v>
      </c>
      <c r="K718">
        <v>134.850748915867</v>
      </c>
      <c r="L718">
        <v>146.56833171408499</v>
      </c>
      <c r="M718">
        <v>40.380742507606101</v>
      </c>
      <c r="N718">
        <v>1.46427275842905</v>
      </c>
      <c r="O718">
        <v>63.801820020222401</v>
      </c>
      <c r="P718">
        <v>7.1148879446804898</v>
      </c>
      <c r="Q718">
        <v>4.4107309724018003E-2</v>
      </c>
    </row>
    <row r="719" spans="1:17" x14ac:dyDescent="0.3">
      <c r="A719" t="s">
        <v>1576</v>
      </c>
      <c r="B719" t="s">
        <v>1577</v>
      </c>
      <c r="C719" t="s">
        <v>3122</v>
      </c>
      <c r="D719" t="s">
        <v>40</v>
      </c>
      <c r="E719">
        <v>5881.4695653999997</v>
      </c>
      <c r="F719">
        <v>346.9</v>
      </c>
      <c r="G719">
        <v>-9.0393120993677805</v>
      </c>
      <c r="H719">
        <v>-12.188461201153199</v>
      </c>
      <c r="I719">
        <v>-12.903899329735699</v>
      </c>
      <c r="J719">
        <v>-4.5745509687155703</v>
      </c>
      <c r="K719">
        <v>386.25811628770401</v>
      </c>
      <c r="L719">
        <v>367.59673999758002</v>
      </c>
      <c r="M719">
        <v>26.776652020330001</v>
      </c>
      <c r="N719">
        <v>0.27231871380496098</v>
      </c>
      <c r="O719">
        <v>40.141251081003098</v>
      </c>
      <c r="P719">
        <v>20.7945552389996</v>
      </c>
      <c r="Q719">
        <v>-1.1676005154114001E-2</v>
      </c>
    </row>
    <row r="720" spans="1:17" hidden="1" x14ac:dyDescent="0.3">
      <c r="A720" t="s">
        <v>1578</v>
      </c>
      <c r="B720" t="s">
        <v>1579</v>
      </c>
      <c r="C720" t="s">
        <v>3135</v>
      </c>
      <c r="D720" t="s">
        <v>117</v>
      </c>
      <c r="E720">
        <v>5879.7692422620003</v>
      </c>
      <c r="F720">
        <v>46.22</v>
      </c>
      <c r="G720">
        <v>-14.298576691628799</v>
      </c>
      <c r="H720">
        <v>21.241312743126901</v>
      </c>
      <c r="I720">
        <v>23.268352725387398</v>
      </c>
      <c r="J720">
        <v>-0.99924123722059699</v>
      </c>
      <c r="K720">
        <v>45.256956314332101</v>
      </c>
      <c r="L720">
        <v>38.011910583014902</v>
      </c>
      <c r="N720">
        <v>0.84285162168674299</v>
      </c>
      <c r="O720">
        <v>18.455214192989999</v>
      </c>
      <c r="P720">
        <v>69.304029304029299</v>
      </c>
    </row>
    <row r="721" spans="1:17" x14ac:dyDescent="0.3">
      <c r="A721" t="s">
        <v>1580</v>
      </c>
      <c r="B721" t="s">
        <v>1581</v>
      </c>
      <c r="C721" t="s">
        <v>3131</v>
      </c>
      <c r="D721" t="s">
        <v>611</v>
      </c>
      <c r="E721">
        <v>5878.5398075249996</v>
      </c>
      <c r="F721">
        <v>334.95</v>
      </c>
      <c r="G721">
        <v>-13.301619003011099</v>
      </c>
      <c r="H721">
        <v>-1.1929244359528</v>
      </c>
      <c r="I721">
        <v>-5.0596003900261897</v>
      </c>
      <c r="J721">
        <v>-5.20564305988922</v>
      </c>
      <c r="K721">
        <v>359.08520458436499</v>
      </c>
      <c r="L721">
        <v>336.47750092045499</v>
      </c>
      <c r="M721">
        <v>32.743442850252201</v>
      </c>
      <c r="N721">
        <v>0.79003821287796006</v>
      </c>
      <c r="O721">
        <v>30.855351545006702</v>
      </c>
      <c r="P721">
        <v>34.491066050993702</v>
      </c>
      <c r="Q721">
        <v>0.108662266119472</v>
      </c>
    </row>
    <row r="722" spans="1:17" hidden="1" x14ac:dyDescent="0.3">
      <c r="A722" t="s">
        <v>1582</v>
      </c>
      <c r="B722" t="s">
        <v>1583</v>
      </c>
      <c r="C722" t="s">
        <v>3135</v>
      </c>
      <c r="D722" t="s">
        <v>21</v>
      </c>
      <c r="E722">
        <v>5874.3575614749998</v>
      </c>
      <c r="F722">
        <v>496.55</v>
      </c>
      <c r="G722">
        <v>-24.819971255687999</v>
      </c>
      <c r="H722">
        <v>2.9322508834935901</v>
      </c>
      <c r="I722">
        <v>-3.54920286141303</v>
      </c>
      <c r="J722">
        <v>-2.7174701507825998</v>
      </c>
      <c r="K722">
        <v>499.488783673667</v>
      </c>
      <c r="L722">
        <v>479.59919922577001</v>
      </c>
      <c r="M722">
        <v>42.488352680065603</v>
      </c>
      <c r="N722">
        <v>1.3722037000248</v>
      </c>
      <c r="O722">
        <v>20.632363306816998</v>
      </c>
      <c r="P722">
        <v>27.287874903870701</v>
      </c>
      <c r="Q722">
        <v>8.3498396297261995E-2</v>
      </c>
    </row>
    <row r="723" spans="1:17" x14ac:dyDescent="0.3">
      <c r="A723" t="s">
        <v>1584</v>
      </c>
      <c r="B723" t="s">
        <v>1585</v>
      </c>
      <c r="C723" t="s">
        <v>3118</v>
      </c>
      <c r="D723" t="s">
        <v>265</v>
      </c>
      <c r="E723">
        <v>5863.1021750699902</v>
      </c>
      <c r="F723">
        <v>1190.7</v>
      </c>
      <c r="G723">
        <v>94.057561969878293</v>
      </c>
      <c r="H723">
        <v>-12.4640953750925</v>
      </c>
      <c r="I723">
        <v>10.3410969475612</v>
      </c>
      <c r="J723">
        <v>-7.3081424823795897</v>
      </c>
      <c r="K723">
        <v>1308.283759339</v>
      </c>
      <c r="L723">
        <v>1101.77244552873</v>
      </c>
      <c r="M723">
        <v>28.346276763119299</v>
      </c>
      <c r="N723">
        <v>0.35480003310198499</v>
      </c>
      <c r="O723">
        <v>27.1143025111278</v>
      </c>
      <c r="P723">
        <v>124.639184982548</v>
      </c>
      <c r="Q723">
        <v>7.9569060179465995E-2</v>
      </c>
    </row>
    <row r="724" spans="1:17" hidden="1" x14ac:dyDescent="0.3">
      <c r="A724" t="s">
        <v>1586</v>
      </c>
      <c r="B724" t="s">
        <v>1587</v>
      </c>
      <c r="C724" t="s">
        <v>3135</v>
      </c>
      <c r="D724" t="s">
        <v>258</v>
      </c>
      <c r="E724">
        <v>5853.3989229700001</v>
      </c>
      <c r="F724">
        <v>5349.35</v>
      </c>
      <c r="G724">
        <v>76.148005018803204</v>
      </c>
      <c r="H724">
        <v>3.36942475219195</v>
      </c>
      <c r="I724">
        <v>20.644342495521201</v>
      </c>
      <c r="J724">
        <v>2.9524771487461701</v>
      </c>
      <c r="K724">
        <v>5297.0931298022497</v>
      </c>
      <c r="L724">
        <v>4433.7826830889398</v>
      </c>
      <c r="M724">
        <v>41.517182649971403</v>
      </c>
      <c r="N724">
        <v>0.91337620573421796</v>
      </c>
      <c r="O724">
        <v>7.8635722097076997</v>
      </c>
      <c r="P724">
        <v>125.02734309271401</v>
      </c>
      <c r="Q724">
        <v>0.14982892918375201</v>
      </c>
    </row>
    <row r="725" spans="1:17" hidden="1" x14ac:dyDescent="0.3">
      <c r="A725" t="s">
        <v>1588</v>
      </c>
      <c r="B725" t="s">
        <v>1589</v>
      </c>
      <c r="C725" t="s">
        <v>3122</v>
      </c>
      <c r="D725" t="s">
        <v>125</v>
      </c>
      <c r="E725">
        <v>5815.9089697500003</v>
      </c>
      <c r="F725">
        <v>466.75</v>
      </c>
      <c r="G725">
        <v>1.9589782540249301</v>
      </c>
      <c r="H725">
        <v>25.102637445702701</v>
      </c>
      <c r="I725">
        <v>38.931488010082397</v>
      </c>
      <c r="J725">
        <v>7.2587185559991996</v>
      </c>
      <c r="K725">
        <v>394.34516325761098</v>
      </c>
      <c r="M725">
        <v>66.385860576561598</v>
      </c>
      <c r="N725">
        <v>1.61341054447108</v>
      </c>
      <c r="O725">
        <v>4.3385109801821198</v>
      </c>
      <c r="P725">
        <v>55.040690915130298</v>
      </c>
    </row>
    <row r="726" spans="1:17" hidden="1" x14ac:dyDescent="0.3">
      <c r="A726" t="s">
        <v>1590</v>
      </c>
      <c r="B726" t="s">
        <v>1591</v>
      </c>
      <c r="C726" t="s">
        <v>3132</v>
      </c>
      <c r="D726" t="s">
        <v>120</v>
      </c>
      <c r="E726">
        <v>5812.5098195099999</v>
      </c>
      <c r="F726">
        <v>150.03</v>
      </c>
      <c r="G726">
        <v>-36.1964193422873</v>
      </c>
      <c r="H726">
        <v>5.9738262279041399</v>
      </c>
      <c r="I726">
        <v>-18.7108921377285</v>
      </c>
      <c r="J726">
        <v>-6.4666578738303002</v>
      </c>
      <c r="K726">
        <v>155.85431815980101</v>
      </c>
      <c r="M726">
        <v>43.008717417917502</v>
      </c>
      <c r="N726">
        <v>0.67344947224166296</v>
      </c>
      <c r="O726">
        <v>31.640338598946801</v>
      </c>
      <c r="P726">
        <v>11.133333333333301</v>
      </c>
    </row>
    <row r="727" spans="1:17" x14ac:dyDescent="0.3">
      <c r="A727" t="s">
        <v>1592</v>
      </c>
      <c r="B727" t="s">
        <v>1593</v>
      </c>
      <c r="C727" t="s">
        <v>3121</v>
      </c>
      <c r="D727" t="s">
        <v>737</v>
      </c>
      <c r="E727">
        <v>5804.7016820700001</v>
      </c>
      <c r="F727">
        <v>119.01</v>
      </c>
      <c r="G727">
        <v>-50.342249557782999</v>
      </c>
      <c r="H727">
        <v>-4.3926763322404403</v>
      </c>
      <c r="I727">
        <v>-17.802469755377398</v>
      </c>
      <c r="J727">
        <v>-2.3410917455092801</v>
      </c>
      <c r="K727">
        <v>126.98593427254499</v>
      </c>
      <c r="L727">
        <v>134.854477031773</v>
      </c>
      <c r="M727">
        <v>43.5106122658134</v>
      </c>
      <c r="N727">
        <v>0.83649009015252895</v>
      </c>
      <c r="O727">
        <v>39.736156625493599</v>
      </c>
      <c r="P727">
        <v>8.6849315068493205</v>
      </c>
      <c r="Q727">
        <v>-0.105825267510834</v>
      </c>
    </row>
    <row r="728" spans="1:17" hidden="1" x14ac:dyDescent="0.3">
      <c r="A728" t="s">
        <v>1594</v>
      </c>
      <c r="B728" t="s">
        <v>1595</v>
      </c>
      <c r="C728" t="s">
        <v>3135</v>
      </c>
      <c r="D728" t="s">
        <v>366</v>
      </c>
      <c r="E728">
        <v>5788.259736</v>
      </c>
      <c r="F728">
        <v>971.2</v>
      </c>
      <c r="G728">
        <v>96.895580518325403</v>
      </c>
      <c r="H728">
        <v>23.368174606317002</v>
      </c>
      <c r="I728">
        <v>51.938529512269497</v>
      </c>
      <c r="J728">
        <v>1.7568733299153101</v>
      </c>
      <c r="K728">
        <v>835.77613818421696</v>
      </c>
      <c r="L728">
        <v>652.31537698590205</v>
      </c>
      <c r="M728">
        <v>65.732407209442997</v>
      </c>
      <c r="N728">
        <v>1.43612721657539</v>
      </c>
      <c r="O728">
        <v>2.1416803953871302</v>
      </c>
      <c r="P728">
        <v>222.069308572376</v>
      </c>
      <c r="Q728">
        <v>0.177802862736541</v>
      </c>
    </row>
    <row r="729" spans="1:17" hidden="1" x14ac:dyDescent="0.3">
      <c r="A729" t="s">
        <v>1596</v>
      </c>
      <c r="B729" t="s">
        <v>1597</v>
      </c>
      <c r="C729" t="s">
        <v>3135</v>
      </c>
      <c r="D729" t="s">
        <v>265</v>
      </c>
      <c r="E729">
        <v>5753.0707705000004</v>
      </c>
      <c r="F729">
        <v>476.6</v>
      </c>
      <c r="G729">
        <v>233.92213326466899</v>
      </c>
      <c r="H729">
        <v>16.444200158203</v>
      </c>
      <c r="I729">
        <v>168.41490988645501</v>
      </c>
      <c r="J729">
        <v>0.30090515686201402</v>
      </c>
      <c r="K729">
        <v>430.817029897309</v>
      </c>
      <c r="L729">
        <v>269.12173392334398</v>
      </c>
      <c r="M729">
        <v>37.3079249126476</v>
      </c>
      <c r="N729">
        <v>0.19305514601752799</v>
      </c>
      <c r="O729">
        <v>25.891733109525699</v>
      </c>
      <c r="P729">
        <v>365.33880101542599</v>
      </c>
      <c r="Q729">
        <v>0.23493698599894</v>
      </c>
    </row>
    <row r="730" spans="1:17" x14ac:dyDescent="0.3">
      <c r="A730" t="s">
        <v>1598</v>
      </c>
      <c r="B730" t="s">
        <v>1599</v>
      </c>
      <c r="C730" t="s">
        <v>611</v>
      </c>
      <c r="D730" t="s">
        <v>611</v>
      </c>
      <c r="E730">
        <v>5750.925072</v>
      </c>
      <c r="F730">
        <v>286.8</v>
      </c>
      <c r="G730">
        <v>-45.951287067009403</v>
      </c>
      <c r="H730">
        <v>-11.8140243520933</v>
      </c>
      <c r="I730">
        <v>-22.857572995845999</v>
      </c>
      <c r="J730">
        <v>-4.3003844574173398</v>
      </c>
      <c r="K730">
        <v>337.475609055608</v>
      </c>
      <c r="L730">
        <v>344.83227496484699</v>
      </c>
      <c r="M730">
        <v>14.506872177815501</v>
      </c>
      <c r="N730">
        <v>0.50198988017628099</v>
      </c>
      <c r="O730">
        <v>52.353556485355597</v>
      </c>
      <c r="P730">
        <v>7.11484593837534</v>
      </c>
      <c r="Q730">
        <v>7.9454382832622003E-2</v>
      </c>
    </row>
    <row r="731" spans="1:17" x14ac:dyDescent="0.3">
      <c r="A731" t="s">
        <v>1600</v>
      </c>
      <c r="B731" t="s">
        <v>1601</v>
      </c>
      <c r="C731" t="s">
        <v>611</v>
      </c>
      <c r="D731" t="s">
        <v>460</v>
      </c>
      <c r="E731">
        <v>5743.0896373799997</v>
      </c>
      <c r="F731">
        <v>1909.8</v>
      </c>
      <c r="G731">
        <v>20.780433092417201</v>
      </c>
      <c r="H731">
        <v>-8.8963285817411109</v>
      </c>
      <c r="I731">
        <v>34.135263213857598</v>
      </c>
      <c r="J731">
        <v>-7.7637886476902196</v>
      </c>
      <c r="K731">
        <v>2089.0864466923699</v>
      </c>
      <c r="L731">
        <v>1780.0849049814999</v>
      </c>
      <c r="M731">
        <v>31.634356307622699</v>
      </c>
      <c r="N731">
        <v>0.396367454484711</v>
      </c>
      <c r="O731">
        <v>30.537229029217698</v>
      </c>
      <c r="P731">
        <v>78.194541637508706</v>
      </c>
      <c r="Q731">
        <v>-8.5264248098616005E-2</v>
      </c>
    </row>
    <row r="732" spans="1:17" hidden="1" x14ac:dyDescent="0.3">
      <c r="A732" t="s">
        <v>1602</v>
      </c>
      <c r="B732" t="s">
        <v>1603</v>
      </c>
      <c r="C732" t="s">
        <v>3135</v>
      </c>
      <c r="D732" t="s">
        <v>51</v>
      </c>
      <c r="E732">
        <v>5707.7941524999997</v>
      </c>
      <c r="F732">
        <v>810.7</v>
      </c>
      <c r="G732">
        <v>65.539826740371396</v>
      </c>
      <c r="H732">
        <v>36.645096738686703</v>
      </c>
      <c r="I732">
        <v>31.503412613257002</v>
      </c>
      <c r="J732">
        <v>16.8190300555489</v>
      </c>
      <c r="K732">
        <v>655.46778987734206</v>
      </c>
      <c r="L732">
        <v>559.78285213242702</v>
      </c>
      <c r="M732">
        <v>69.980939153963007</v>
      </c>
      <c r="N732">
        <v>2.8628315877458599</v>
      </c>
      <c r="O732">
        <v>12.088318736893999</v>
      </c>
      <c r="P732">
        <v>103.18295739348299</v>
      </c>
      <c r="Q732">
        <v>0.12728160874011499</v>
      </c>
    </row>
    <row r="733" spans="1:17" x14ac:dyDescent="0.3">
      <c r="A733" t="s">
        <v>1604</v>
      </c>
      <c r="B733" t="s">
        <v>1605</v>
      </c>
      <c r="C733" t="s">
        <v>3130</v>
      </c>
      <c r="D733" t="s">
        <v>445</v>
      </c>
      <c r="E733">
        <v>5705.0500672799999</v>
      </c>
      <c r="F733">
        <v>58.05</v>
      </c>
      <c r="G733">
        <v>-37.058821940425297</v>
      </c>
      <c r="H733">
        <v>-7.7768925860518001</v>
      </c>
      <c r="I733">
        <v>-31.008613816811799</v>
      </c>
      <c r="J733">
        <v>-3.2312129125489601</v>
      </c>
      <c r="K733">
        <v>63.795584452295401</v>
      </c>
      <c r="L733">
        <v>67.480262760604106</v>
      </c>
      <c r="M733">
        <v>25.4689488433254</v>
      </c>
      <c r="N733">
        <v>0.32642338661622</v>
      </c>
      <c r="O733">
        <v>68.819982773471096</v>
      </c>
      <c r="P733">
        <v>4.0509051801397904</v>
      </c>
      <c r="Q733">
        <v>9.2609671343159995E-3</v>
      </c>
    </row>
    <row r="734" spans="1:17" x14ac:dyDescent="0.3">
      <c r="A734" t="s">
        <v>1606</v>
      </c>
      <c r="B734" t="s">
        <v>1607</v>
      </c>
      <c r="C734" t="s">
        <v>3131</v>
      </c>
      <c r="D734" t="s">
        <v>457</v>
      </c>
      <c r="E734">
        <v>5685.6034875750001</v>
      </c>
      <c r="F734">
        <v>514.25</v>
      </c>
      <c r="G734">
        <v>-47.649755701387697</v>
      </c>
      <c r="H734">
        <v>-3.6325928584688798</v>
      </c>
      <c r="I734">
        <v>-26.546323333693302</v>
      </c>
      <c r="J734">
        <v>-2.2728140471995499</v>
      </c>
      <c r="K734">
        <v>569.70373495278</v>
      </c>
      <c r="L734">
        <v>614.88510621703904</v>
      </c>
      <c r="M734">
        <v>7.2072900313929003</v>
      </c>
      <c r="N734">
        <v>0.65589014647486399</v>
      </c>
      <c r="O734">
        <v>50.899368011667399</v>
      </c>
      <c r="P734">
        <v>0.98183603338242098</v>
      </c>
      <c r="Q734">
        <v>-9.3934436581862998E-2</v>
      </c>
    </row>
    <row r="735" spans="1:17" x14ac:dyDescent="0.3">
      <c r="A735" t="s">
        <v>1608</v>
      </c>
      <c r="B735" t="s">
        <v>1609</v>
      </c>
      <c r="C735" t="s">
        <v>3131</v>
      </c>
      <c r="D735" t="s">
        <v>1610</v>
      </c>
      <c r="E735">
        <v>5649.6754128499997</v>
      </c>
      <c r="F735">
        <v>432.7</v>
      </c>
      <c r="G735">
        <v>-20.165411239908199</v>
      </c>
      <c r="H735">
        <v>-8.4092653930406804</v>
      </c>
      <c r="I735">
        <v>-28.061126421556299</v>
      </c>
      <c r="J735">
        <v>-4.7538811483332797</v>
      </c>
      <c r="K735">
        <v>482.51063731728999</v>
      </c>
      <c r="L735">
        <v>497.32081634151001</v>
      </c>
      <c r="M735">
        <v>25.588749889041999</v>
      </c>
      <c r="N735">
        <v>0.17363155155012699</v>
      </c>
      <c r="O735">
        <v>54.691472151606199</v>
      </c>
      <c r="P735">
        <v>10.6508119166347</v>
      </c>
      <c r="Q735">
        <v>-1.2442467785084E-2</v>
      </c>
    </row>
    <row r="736" spans="1:17" hidden="1" x14ac:dyDescent="0.3">
      <c r="A736" t="s">
        <v>1611</v>
      </c>
      <c r="B736" t="s">
        <v>1612</v>
      </c>
      <c r="C736" t="s">
        <v>3135</v>
      </c>
      <c r="D736" t="s">
        <v>465</v>
      </c>
      <c r="E736">
        <v>5645.2443537600002</v>
      </c>
      <c r="F736">
        <v>391.6</v>
      </c>
      <c r="G736">
        <v>-36.881217796405402</v>
      </c>
      <c r="H736">
        <v>-0.63822682853758805</v>
      </c>
      <c r="I736">
        <v>-26.443664905508101</v>
      </c>
      <c r="J736">
        <v>-0.92803138422610398</v>
      </c>
      <c r="K736">
        <v>410.69710280945799</v>
      </c>
      <c r="L736">
        <v>428.07335680346199</v>
      </c>
      <c r="M736">
        <v>35.832909581913903</v>
      </c>
      <c r="N736">
        <v>0.41407137735446498</v>
      </c>
      <c r="O736">
        <v>44.164964249233797</v>
      </c>
      <c r="P736">
        <v>1.58236057068743</v>
      </c>
      <c r="Q736">
        <v>-5.8121884358506001E-2</v>
      </c>
    </row>
    <row r="737" spans="1:17" hidden="1" x14ac:dyDescent="0.3">
      <c r="A737" t="s">
        <v>1613</v>
      </c>
      <c r="B737" t="s">
        <v>1614</v>
      </c>
      <c r="C737" t="s">
        <v>3135</v>
      </c>
      <c r="D737" t="s">
        <v>1615</v>
      </c>
      <c r="E737">
        <v>5640.0613135100002</v>
      </c>
      <c r="F737">
        <v>316.55</v>
      </c>
      <c r="G737">
        <v>-22.975774456919599</v>
      </c>
      <c r="H737">
        <v>0.90063955214242597</v>
      </c>
      <c r="I737">
        <v>0.746460929989332</v>
      </c>
      <c r="J737">
        <v>3.4293399250231502</v>
      </c>
      <c r="K737">
        <v>336.18678418635398</v>
      </c>
      <c r="L737">
        <v>308.57857524878199</v>
      </c>
      <c r="M737">
        <v>34.822864099834</v>
      </c>
      <c r="N737">
        <v>1.3065034075711299</v>
      </c>
      <c r="O737">
        <v>27.594376875691001</v>
      </c>
      <c r="P737">
        <v>34.245122985580998</v>
      </c>
      <c r="Q737">
        <v>0.12214102423859299</v>
      </c>
    </row>
    <row r="738" spans="1:17" hidden="1" x14ac:dyDescent="0.3">
      <c r="A738" t="s">
        <v>1616</v>
      </c>
      <c r="B738" t="s">
        <v>1617</v>
      </c>
      <c r="C738" t="s">
        <v>3135</v>
      </c>
      <c r="D738" t="s">
        <v>48</v>
      </c>
      <c r="E738">
        <v>5606.2743619749999</v>
      </c>
      <c r="F738">
        <v>519.04999999999995</v>
      </c>
      <c r="G738">
        <v>935.15760967674601</v>
      </c>
      <c r="H738">
        <v>-7.9248385899340796</v>
      </c>
      <c r="I738">
        <v>113.00051574963</v>
      </c>
      <c r="J738">
        <v>-4.8684710542402403</v>
      </c>
      <c r="K738">
        <v>581.79631067703497</v>
      </c>
      <c r="L738">
        <v>411.10096120911402</v>
      </c>
      <c r="M738">
        <v>31.202659263308899</v>
      </c>
      <c r="N738">
        <v>1.4140924157902</v>
      </c>
      <c r="O738">
        <v>45.261535497543598</v>
      </c>
      <c r="P738">
        <v>1003.65724005953</v>
      </c>
    </row>
    <row r="739" spans="1:17" x14ac:dyDescent="0.3">
      <c r="A739" t="s">
        <v>1618</v>
      </c>
      <c r="B739" t="s">
        <v>1619</v>
      </c>
      <c r="C739" t="s">
        <v>3126</v>
      </c>
      <c r="D739" t="s">
        <v>185</v>
      </c>
      <c r="E739">
        <v>5535.2482316699998</v>
      </c>
      <c r="F739">
        <v>454.15</v>
      </c>
      <c r="G739">
        <v>8.3077433192163692</v>
      </c>
      <c r="H739">
        <v>-3.0926433174702299</v>
      </c>
      <c r="I739">
        <v>-5.27104556745115</v>
      </c>
      <c r="J739">
        <v>-2.7245706780130701</v>
      </c>
      <c r="K739">
        <v>476.61563629470203</v>
      </c>
      <c r="L739">
        <v>441.11068105676497</v>
      </c>
      <c r="M739">
        <v>41.136352499295199</v>
      </c>
      <c r="N739">
        <v>0.59824276464299897</v>
      </c>
      <c r="O739">
        <v>19.453924914675699</v>
      </c>
      <c r="P739">
        <v>46.075908652299702</v>
      </c>
      <c r="Q739">
        <v>0.18613001185211001</v>
      </c>
    </row>
    <row r="740" spans="1:17" x14ac:dyDescent="0.3">
      <c r="A740" t="s">
        <v>1620</v>
      </c>
      <c r="B740" t="s">
        <v>1621</v>
      </c>
      <c r="C740" t="s">
        <v>3122</v>
      </c>
      <c r="D740" t="s">
        <v>125</v>
      </c>
      <c r="E740">
        <v>5519.5060800000001</v>
      </c>
      <c r="F740">
        <v>594.79999999999995</v>
      </c>
      <c r="G740">
        <v>146.679769490263</v>
      </c>
      <c r="H740">
        <v>7.8502626165271003</v>
      </c>
      <c r="I740">
        <v>72.569509013990597</v>
      </c>
      <c r="J740">
        <v>-0.62629112290325195</v>
      </c>
      <c r="K740">
        <v>592.492697083557</v>
      </c>
      <c r="L740">
        <v>474.421511127857</v>
      </c>
      <c r="M740">
        <v>36.256679338566698</v>
      </c>
      <c r="N740">
        <v>0.842490421624984</v>
      </c>
      <c r="O740">
        <v>22.284801613987899</v>
      </c>
      <c r="P740">
        <v>184.185379837553</v>
      </c>
      <c r="Q740">
        <v>7.6900446101750994E-2</v>
      </c>
    </row>
    <row r="741" spans="1:17" hidden="1" x14ac:dyDescent="0.3">
      <c r="A741" t="s">
        <v>1622</v>
      </c>
      <c r="B741" t="s">
        <v>1623</v>
      </c>
      <c r="C741" t="s">
        <v>3135</v>
      </c>
      <c r="D741" t="s">
        <v>1624</v>
      </c>
      <c r="E741">
        <v>5516.4282687499999</v>
      </c>
      <c r="F741">
        <v>428.75</v>
      </c>
      <c r="G741">
        <v>38.146667673412999</v>
      </c>
      <c r="H741">
        <v>-11.395864575824501</v>
      </c>
      <c r="I741">
        <v>19.588014643171501</v>
      </c>
      <c r="J741">
        <v>-10.517602084744301</v>
      </c>
      <c r="K741">
        <v>477.82529139872503</v>
      </c>
      <c r="L741">
        <v>408.32779240077798</v>
      </c>
      <c r="M741">
        <v>18.499094046302702</v>
      </c>
      <c r="N741">
        <v>0.50219127539950503</v>
      </c>
      <c r="O741">
        <v>34.099125364431401</v>
      </c>
      <c r="P741">
        <v>88.7934830471157</v>
      </c>
      <c r="Q741">
        <v>0.16016057148613699</v>
      </c>
    </row>
    <row r="742" spans="1:17" hidden="1" x14ac:dyDescent="0.3">
      <c r="A742" t="s">
        <v>1625</v>
      </c>
      <c r="B742" t="s">
        <v>1626</v>
      </c>
      <c r="C742" t="s">
        <v>3135</v>
      </c>
      <c r="D742" t="s">
        <v>611</v>
      </c>
      <c r="E742">
        <v>5489.2767443800003</v>
      </c>
      <c r="F742">
        <v>2744.3</v>
      </c>
      <c r="G742">
        <v>133.79586219956801</v>
      </c>
      <c r="H742">
        <v>29.0581781809136</v>
      </c>
      <c r="I742">
        <v>40.944324977769497</v>
      </c>
      <c r="J742">
        <v>5.6326035198855902</v>
      </c>
      <c r="K742">
        <v>2385.2679689251299</v>
      </c>
      <c r="L742">
        <v>1876.91754752969</v>
      </c>
      <c r="M742">
        <v>60.602342017035603</v>
      </c>
      <c r="N742">
        <v>0.93878007236564898</v>
      </c>
      <c r="O742">
        <v>5.6735779615931099</v>
      </c>
      <c r="P742">
        <v>183.64857881136899</v>
      </c>
      <c r="Q742">
        <v>0.20473269446293099</v>
      </c>
    </row>
    <row r="743" spans="1:17" x14ac:dyDescent="0.3">
      <c r="A743" t="s">
        <v>1627</v>
      </c>
      <c r="B743" t="s">
        <v>1628</v>
      </c>
      <c r="C743" t="s">
        <v>3122</v>
      </c>
      <c r="D743" t="s">
        <v>240</v>
      </c>
      <c r="E743">
        <v>5488.6440584299999</v>
      </c>
      <c r="F743">
        <v>284.45</v>
      </c>
      <c r="G743">
        <v>15.852811265005601</v>
      </c>
      <c r="H743">
        <v>-5.8303213728974397</v>
      </c>
      <c r="I743">
        <v>13.6029224083576</v>
      </c>
      <c r="J743">
        <v>-8.4833690366863692</v>
      </c>
      <c r="K743">
        <v>287.715744438493</v>
      </c>
      <c r="L743">
        <v>252.22685085298301</v>
      </c>
      <c r="M743">
        <v>36.956490506856099</v>
      </c>
      <c r="N743">
        <v>0.44796968016570998</v>
      </c>
      <c r="O743">
        <v>15.9782035507118</v>
      </c>
      <c r="P743">
        <v>60.706214689265501</v>
      </c>
      <c r="Q743">
        <v>0.149110827050765</v>
      </c>
    </row>
    <row r="744" spans="1:17" x14ac:dyDescent="0.3">
      <c r="A744" t="s">
        <v>1629</v>
      </c>
      <c r="B744" t="s">
        <v>1630</v>
      </c>
      <c r="C744" t="s">
        <v>3121</v>
      </c>
      <c r="D744" t="s">
        <v>1031</v>
      </c>
      <c r="E744">
        <v>5483.2695032150004</v>
      </c>
      <c r="F744">
        <v>638.65</v>
      </c>
      <c r="G744">
        <v>98.743555336127798</v>
      </c>
      <c r="H744">
        <v>1.1214359578538899</v>
      </c>
      <c r="I744">
        <v>120.611122733625</v>
      </c>
      <c r="J744">
        <v>-11.807670111955099</v>
      </c>
      <c r="K744">
        <v>641.54267221990597</v>
      </c>
      <c r="L744">
        <v>452.82509404978703</v>
      </c>
      <c r="M744">
        <v>32.142023546339303</v>
      </c>
      <c r="N744">
        <v>0.128070948248725</v>
      </c>
      <c r="O744">
        <v>36.819854380333503</v>
      </c>
      <c r="P744">
        <v>195.9453197405</v>
      </c>
      <c r="Q744">
        <v>7.6180528257002E-2</v>
      </c>
    </row>
    <row r="745" spans="1:17" x14ac:dyDescent="0.3">
      <c r="A745" t="s">
        <v>1631</v>
      </c>
      <c r="B745" t="s">
        <v>1632</v>
      </c>
      <c r="C745" t="s">
        <v>3123</v>
      </c>
      <c r="D745" t="s">
        <v>48</v>
      </c>
      <c r="E745">
        <v>5459.2662578999998</v>
      </c>
      <c r="F745">
        <v>721.5</v>
      </c>
      <c r="G745">
        <v>45.323342846134402</v>
      </c>
      <c r="H745">
        <v>-0.97436044785757503</v>
      </c>
      <c r="I745">
        <v>4.6929290518235103</v>
      </c>
      <c r="J745">
        <v>-0.730082844818285</v>
      </c>
      <c r="K745">
        <v>769.11515450609795</v>
      </c>
      <c r="L745">
        <v>705.76431378299799</v>
      </c>
      <c r="M745">
        <v>36.9963197578737</v>
      </c>
      <c r="N745">
        <v>0.71065692781426903</v>
      </c>
      <c r="O745">
        <v>29.840609840609801</v>
      </c>
      <c r="P745">
        <v>83.331215855672696</v>
      </c>
      <c r="Q745">
        <v>0.18565983390475499</v>
      </c>
    </row>
    <row r="746" spans="1:17" x14ac:dyDescent="0.3">
      <c r="A746" t="s">
        <v>1633</v>
      </c>
      <c r="B746" t="s">
        <v>1634</v>
      </c>
      <c r="C746" t="s">
        <v>3134</v>
      </c>
      <c r="D746" t="s">
        <v>265</v>
      </c>
      <c r="E746">
        <v>5446.1092343680002</v>
      </c>
      <c r="F746">
        <v>161.91999999999999</v>
      </c>
      <c r="G746">
        <v>-21.449058493917001</v>
      </c>
      <c r="H746">
        <v>-2.4818987315358401</v>
      </c>
      <c r="I746">
        <v>-16.954713910602202</v>
      </c>
      <c r="J746">
        <v>-4.9708729370741898</v>
      </c>
      <c r="K746">
        <v>171.402020761979</v>
      </c>
      <c r="L746">
        <v>168.051022395465</v>
      </c>
      <c r="M746">
        <v>31.0558388474598</v>
      </c>
      <c r="N746">
        <v>0.92691240605858105</v>
      </c>
      <c r="O746">
        <v>35.622529644268702</v>
      </c>
      <c r="P746">
        <v>24.505959246443599</v>
      </c>
      <c r="Q746">
        <v>-5.7521111189823997E-2</v>
      </c>
    </row>
    <row r="747" spans="1:17" hidden="1" x14ac:dyDescent="0.3">
      <c r="A747" t="s">
        <v>1635</v>
      </c>
      <c r="B747" t="s">
        <v>1636</v>
      </c>
      <c r="C747" t="s">
        <v>3135</v>
      </c>
      <c r="D747" t="s">
        <v>141</v>
      </c>
      <c r="E747">
        <v>5422.6548000000003</v>
      </c>
      <c r="F747">
        <v>7110</v>
      </c>
      <c r="G747">
        <v>168.61072790590501</v>
      </c>
      <c r="H747">
        <v>30.0032496013749</v>
      </c>
      <c r="I747">
        <v>1.0381719158170799</v>
      </c>
      <c r="J747">
        <v>-1.09298121810286</v>
      </c>
      <c r="K747">
        <v>6232.1078004461197</v>
      </c>
      <c r="L747">
        <v>5113.1671047987302</v>
      </c>
      <c r="M747">
        <v>62.069653642364301</v>
      </c>
      <c r="N747">
        <v>1.9018382943784999</v>
      </c>
      <c r="O747">
        <v>9.0956399437411992</v>
      </c>
      <c r="P747">
        <v>221.55940482112899</v>
      </c>
      <c r="Q747">
        <v>0.324608735208609</v>
      </c>
    </row>
    <row r="748" spans="1:17" x14ac:dyDescent="0.3">
      <c r="A748" t="s">
        <v>1637</v>
      </c>
      <c r="B748" t="s">
        <v>1638</v>
      </c>
      <c r="C748" t="s">
        <v>3134</v>
      </c>
      <c r="D748" t="s">
        <v>265</v>
      </c>
      <c r="E748">
        <v>5398.17606075</v>
      </c>
      <c r="F748">
        <v>563.75</v>
      </c>
      <c r="G748">
        <v>-29.6057204981173</v>
      </c>
      <c r="H748">
        <v>-7.2490238647563698</v>
      </c>
      <c r="I748">
        <v>-0.99618736114131601</v>
      </c>
      <c r="J748">
        <v>-7.9575285232822797</v>
      </c>
      <c r="K748">
        <v>629.98632903929501</v>
      </c>
      <c r="L748">
        <v>582.21120437526804</v>
      </c>
      <c r="M748">
        <v>14.777244328699499</v>
      </c>
      <c r="N748">
        <v>0.306495680690825</v>
      </c>
      <c r="O748">
        <v>28.9223946784922</v>
      </c>
      <c r="P748">
        <v>29.612599149327501</v>
      </c>
      <c r="Q748">
        <v>3.1228709347567E-2</v>
      </c>
    </row>
    <row r="749" spans="1:17" hidden="1" x14ac:dyDescent="0.3">
      <c r="A749" t="s">
        <v>1639</v>
      </c>
      <c r="B749" t="s">
        <v>1640</v>
      </c>
      <c r="C749" t="s">
        <v>3135</v>
      </c>
      <c r="D749" t="s">
        <v>611</v>
      </c>
      <c r="E749">
        <v>5391.1919647499999</v>
      </c>
      <c r="F749">
        <v>2130.25</v>
      </c>
      <c r="G749">
        <v>102.182812606205</v>
      </c>
      <c r="H749">
        <v>22.585629832804901</v>
      </c>
      <c r="I749">
        <v>88.965770622871602</v>
      </c>
      <c r="J749">
        <v>-1.11650096760241</v>
      </c>
      <c r="K749">
        <v>1943.59171544431</v>
      </c>
      <c r="L749">
        <v>1488.9474969770199</v>
      </c>
      <c r="M749">
        <v>46.264440237378203</v>
      </c>
      <c r="N749">
        <v>2.31607613228234</v>
      </c>
      <c r="O749">
        <v>14.418495481750901</v>
      </c>
      <c r="P749">
        <v>162.62097022745399</v>
      </c>
      <c r="Q749">
        <v>0.17171941013800299</v>
      </c>
    </row>
    <row r="750" spans="1:17" x14ac:dyDescent="0.3">
      <c r="A750" t="s">
        <v>1641</v>
      </c>
      <c r="B750" t="s">
        <v>1642</v>
      </c>
      <c r="C750" t="s">
        <v>3124</v>
      </c>
      <c r="D750" t="s">
        <v>176</v>
      </c>
      <c r="E750">
        <v>5351.0126423599904</v>
      </c>
      <c r="F750">
        <v>590.45000000000005</v>
      </c>
      <c r="G750">
        <v>27.839420458145501</v>
      </c>
      <c r="H750">
        <v>-1.86026692643647</v>
      </c>
      <c r="I750">
        <v>4.37050807965859</v>
      </c>
      <c r="J750">
        <v>-5.07480921956674</v>
      </c>
      <c r="K750">
        <v>624.65687466860402</v>
      </c>
      <c r="L750">
        <v>567.58320079305497</v>
      </c>
      <c r="M750">
        <v>33.942371403625003</v>
      </c>
      <c r="N750">
        <v>0.60535101573327998</v>
      </c>
      <c r="O750">
        <v>22.228808535862399</v>
      </c>
      <c r="P750">
        <v>59.108057127458899</v>
      </c>
    </row>
    <row r="751" spans="1:17" hidden="1" x14ac:dyDescent="0.3">
      <c r="A751" t="s">
        <v>1643</v>
      </c>
      <c r="B751" t="s">
        <v>1644</v>
      </c>
      <c r="C751" t="s">
        <v>3135</v>
      </c>
      <c r="D751" t="s">
        <v>405</v>
      </c>
      <c r="E751">
        <v>5337.4510844550005</v>
      </c>
      <c r="F751">
        <v>294.14999999999998</v>
      </c>
      <c r="G751">
        <v>-28.421952679334101</v>
      </c>
      <c r="H751">
        <v>2.1934703833906801</v>
      </c>
      <c r="I751">
        <v>-10.119273546997499</v>
      </c>
      <c r="J751">
        <v>-0.56477448905957495</v>
      </c>
      <c r="K751">
        <v>290.22024948996398</v>
      </c>
      <c r="L751">
        <v>291.50646587654802</v>
      </c>
      <c r="M751">
        <v>52.641414440662899</v>
      </c>
      <c r="N751">
        <v>1.22044559442408</v>
      </c>
      <c r="O751">
        <v>31.888492265850701</v>
      </c>
      <c r="P751">
        <v>9.1668213026535597</v>
      </c>
      <c r="Q751">
        <v>6.4987418991660001E-3</v>
      </c>
    </row>
    <row r="752" spans="1:17" x14ac:dyDescent="0.3">
      <c r="A752" t="s">
        <v>1645</v>
      </c>
      <c r="B752" t="s">
        <v>1646</v>
      </c>
      <c r="C752" t="s">
        <v>3132</v>
      </c>
      <c r="D752" t="s">
        <v>883</v>
      </c>
      <c r="E752">
        <v>5335.6143007979999</v>
      </c>
      <c r="F752">
        <v>30.11</v>
      </c>
      <c r="G752">
        <v>-49.523514163951297</v>
      </c>
      <c r="H752">
        <v>-21.506790070378301</v>
      </c>
      <c r="I752">
        <v>-45.383093955612999</v>
      </c>
      <c r="J752">
        <v>-6.4240410634740002</v>
      </c>
      <c r="K752">
        <v>36.518670211438902</v>
      </c>
      <c r="L752">
        <v>40.819771979841398</v>
      </c>
      <c r="M752">
        <v>18.3398747307074</v>
      </c>
      <c r="N752">
        <v>0.57715882762158499</v>
      </c>
      <c r="O752">
        <v>79.342411159083298</v>
      </c>
      <c r="P752">
        <v>5.9838085181274003</v>
      </c>
      <c r="Q752">
        <v>3.4136523202899999E-3</v>
      </c>
    </row>
    <row r="753" spans="1:17" x14ac:dyDescent="0.3">
      <c r="A753" t="s">
        <v>1647</v>
      </c>
      <c r="B753" t="s">
        <v>1648</v>
      </c>
      <c r="C753" t="s">
        <v>3134</v>
      </c>
      <c r="D753" t="s">
        <v>412</v>
      </c>
      <c r="E753">
        <v>5317.3792776</v>
      </c>
      <c r="F753">
        <v>108.39</v>
      </c>
      <c r="G753">
        <v>28.892319583540601</v>
      </c>
      <c r="H753">
        <v>-11.337507697048499</v>
      </c>
      <c r="I753">
        <v>-3.3417961611010898</v>
      </c>
      <c r="J753">
        <v>-8.5814725831570495</v>
      </c>
      <c r="K753">
        <v>125.197480456683</v>
      </c>
      <c r="L753">
        <v>115.73848745590701</v>
      </c>
      <c r="M753">
        <v>23.809672892389401</v>
      </c>
      <c r="N753">
        <v>0.38832699809770399</v>
      </c>
      <c r="O753">
        <v>56.794907279269303</v>
      </c>
      <c r="P753">
        <v>66.625672559569495</v>
      </c>
      <c r="Q753">
        <v>7.0870108615248006E-2</v>
      </c>
    </row>
    <row r="754" spans="1:17" x14ac:dyDescent="0.3">
      <c r="A754" t="s">
        <v>1649</v>
      </c>
      <c r="B754" t="s">
        <v>1650</v>
      </c>
      <c r="C754" t="s">
        <v>3124</v>
      </c>
      <c r="D754" t="s">
        <v>258</v>
      </c>
      <c r="E754">
        <v>5311.5539157100002</v>
      </c>
      <c r="F754">
        <v>618.70000000000005</v>
      </c>
      <c r="G754">
        <v>41.946384893733899</v>
      </c>
      <c r="H754">
        <v>9.9646113524485393</v>
      </c>
      <c r="I754">
        <v>28.905818630276599</v>
      </c>
      <c r="J754">
        <v>-4.3910612853962796</v>
      </c>
      <c r="K754">
        <v>555.14598101838499</v>
      </c>
      <c r="L754">
        <v>469.55501744646699</v>
      </c>
      <c r="M754">
        <v>55.603475413318897</v>
      </c>
      <c r="N754">
        <v>1.0587645335017799</v>
      </c>
      <c r="O754">
        <v>7.1601745595603496</v>
      </c>
      <c r="P754">
        <v>79.802383028189396</v>
      </c>
    </row>
    <row r="755" spans="1:17" hidden="1" x14ac:dyDescent="0.3">
      <c r="A755" t="s">
        <v>1651</v>
      </c>
      <c r="B755" t="s">
        <v>1652</v>
      </c>
      <c r="C755" t="s">
        <v>3135</v>
      </c>
      <c r="D755" t="s">
        <v>412</v>
      </c>
      <c r="E755">
        <v>5283.3121872000002</v>
      </c>
      <c r="F755">
        <v>585.6</v>
      </c>
      <c r="G755">
        <v>11.8585070806896</v>
      </c>
      <c r="H755">
        <v>12.463139552142399</v>
      </c>
      <c r="I755">
        <v>48.197401033893001</v>
      </c>
      <c r="J755">
        <v>1.6565553247029002E-2</v>
      </c>
      <c r="K755">
        <v>563.23049122604505</v>
      </c>
      <c r="L755">
        <v>491.01760419181801</v>
      </c>
      <c r="M755">
        <v>51.348818023256101</v>
      </c>
      <c r="N755">
        <v>0.82996808332593397</v>
      </c>
      <c r="O755">
        <v>8.7517076502732198</v>
      </c>
      <c r="P755">
        <v>84.121993397264504</v>
      </c>
      <c r="Q755">
        <v>6.1288444269337002E-2</v>
      </c>
    </row>
    <row r="756" spans="1:17" x14ac:dyDescent="0.3">
      <c r="A756" t="s">
        <v>1653</v>
      </c>
      <c r="B756" t="s">
        <v>1654</v>
      </c>
      <c r="C756" t="s">
        <v>3131</v>
      </c>
      <c r="D756" t="s">
        <v>163</v>
      </c>
      <c r="E756">
        <v>5255.6117064</v>
      </c>
      <c r="F756">
        <v>4649.7</v>
      </c>
      <c r="G756">
        <v>124.538582705224</v>
      </c>
      <c r="H756">
        <v>1.09284815200026</v>
      </c>
      <c r="I756">
        <v>27.624273855357199</v>
      </c>
      <c r="J756">
        <v>-8.3580462671029192</v>
      </c>
      <c r="K756">
        <v>4787.7789806810097</v>
      </c>
      <c r="L756">
        <v>4028.3162189442901</v>
      </c>
      <c r="M756">
        <v>43.568377733389298</v>
      </c>
      <c r="N756">
        <v>0.78842520606105704</v>
      </c>
      <c r="O756">
        <v>22.3659590941351</v>
      </c>
      <c r="P756">
        <v>171.51532846715301</v>
      </c>
      <c r="Q756">
        <v>0.19789612399693601</v>
      </c>
    </row>
    <row r="757" spans="1:17" x14ac:dyDescent="0.3">
      <c r="A757" t="s">
        <v>1655</v>
      </c>
      <c r="B757" t="s">
        <v>1656</v>
      </c>
      <c r="C757" t="s">
        <v>3129</v>
      </c>
      <c r="D757" t="s">
        <v>1610</v>
      </c>
      <c r="E757">
        <v>5253.8883553799997</v>
      </c>
      <c r="F757">
        <v>439.95</v>
      </c>
      <c r="G757">
        <v>14.2625138434734</v>
      </c>
      <c r="H757">
        <v>8.9391891783029696</v>
      </c>
      <c r="I757">
        <v>14.9839072835944</v>
      </c>
      <c r="J757">
        <v>-0.87867049820471399</v>
      </c>
      <c r="K757">
        <v>414.69976531255998</v>
      </c>
      <c r="L757">
        <v>379.51118220043099</v>
      </c>
      <c r="M757">
        <v>56.054299462734797</v>
      </c>
      <c r="N757">
        <v>1.0551519887070999</v>
      </c>
      <c r="O757">
        <v>4.3300375042618402</v>
      </c>
      <c r="P757">
        <v>54.233128834355803</v>
      </c>
      <c r="Q757">
        <v>6.4574469678255003E-2</v>
      </c>
    </row>
    <row r="758" spans="1:17" hidden="1" x14ac:dyDescent="0.3">
      <c r="A758" t="s">
        <v>1657</v>
      </c>
      <c r="B758" t="s">
        <v>1658</v>
      </c>
      <c r="C758" t="s">
        <v>3135</v>
      </c>
      <c r="D758" t="s">
        <v>268</v>
      </c>
      <c r="E758">
        <v>5253.7998600000001</v>
      </c>
      <c r="F758">
        <v>2710.1</v>
      </c>
      <c r="G758">
        <v>351.496167936196</v>
      </c>
      <c r="H758">
        <v>22.2870389232116</v>
      </c>
      <c r="I758">
        <v>94.011844148487796</v>
      </c>
      <c r="J758">
        <v>5.6205235565736702</v>
      </c>
      <c r="K758">
        <v>2712.7083498576299</v>
      </c>
      <c r="L758">
        <v>1980.36291105705</v>
      </c>
      <c r="M758">
        <v>50.806275552337297</v>
      </c>
      <c r="N758">
        <v>1.0298859425381299</v>
      </c>
      <c r="O758">
        <v>31.987749529537599</v>
      </c>
      <c r="P758">
        <v>378.22481030527598</v>
      </c>
      <c r="Q758">
        <v>0.31563145593694097</v>
      </c>
    </row>
    <row r="759" spans="1:17" x14ac:dyDescent="0.3">
      <c r="A759" t="s">
        <v>1659</v>
      </c>
      <c r="B759" t="s">
        <v>1660</v>
      </c>
      <c r="C759" t="s">
        <v>3134</v>
      </c>
      <c r="D759" t="s">
        <v>454</v>
      </c>
      <c r="E759">
        <v>5251.6679348099997</v>
      </c>
      <c r="F759">
        <v>1990.65</v>
      </c>
      <c r="G759">
        <v>0.75046492815716004</v>
      </c>
      <c r="H759">
        <v>-9.7100488536546798</v>
      </c>
      <c r="I759">
        <v>33.732536634660399</v>
      </c>
      <c r="J759">
        <v>-6.1154834257764801</v>
      </c>
      <c r="K759">
        <v>1897.6616392521501</v>
      </c>
      <c r="L759">
        <v>1649.8757296405799</v>
      </c>
      <c r="M759">
        <v>42.004707607840899</v>
      </c>
      <c r="N759">
        <v>0.40348124832660198</v>
      </c>
      <c r="O759">
        <v>20.061286514454999</v>
      </c>
      <c r="P759">
        <v>69.272959183673393</v>
      </c>
      <c r="Q759">
        <v>4.7909312937347001E-2</v>
      </c>
    </row>
    <row r="760" spans="1:17" hidden="1" x14ac:dyDescent="0.3">
      <c r="A760" t="s">
        <v>1661</v>
      </c>
      <c r="B760" t="s">
        <v>1662</v>
      </c>
      <c r="C760" t="s">
        <v>3135</v>
      </c>
      <c r="D760" t="s">
        <v>268</v>
      </c>
      <c r="E760">
        <v>5216.9216802499996</v>
      </c>
      <c r="F760">
        <v>425.5</v>
      </c>
      <c r="G760">
        <v>85.968183424472002</v>
      </c>
      <c r="H760">
        <v>-1.28069176234838</v>
      </c>
      <c r="I760">
        <v>41.136810617419499</v>
      </c>
      <c r="J760">
        <v>-1.7406476834942499</v>
      </c>
      <c r="K760">
        <v>405.26699979529002</v>
      </c>
      <c r="L760">
        <v>326.527699730324</v>
      </c>
      <c r="M760">
        <v>46.871264638260598</v>
      </c>
      <c r="N760">
        <v>0.113184728108588</v>
      </c>
      <c r="O760">
        <v>15.922444183313701</v>
      </c>
      <c r="P760">
        <v>126.993865030674</v>
      </c>
    </row>
    <row r="761" spans="1:17" x14ac:dyDescent="0.3">
      <c r="A761" t="s">
        <v>1663</v>
      </c>
      <c r="B761" t="s">
        <v>1664</v>
      </c>
      <c r="C761" t="s">
        <v>3130</v>
      </c>
      <c r="D761" t="s">
        <v>138</v>
      </c>
      <c r="E761">
        <v>5170.7550000000001</v>
      </c>
      <c r="F761">
        <v>181.43</v>
      </c>
      <c r="G761">
        <v>17.894713549613101</v>
      </c>
      <c r="H761">
        <v>2.2172451890709599</v>
      </c>
      <c r="I761">
        <v>-24.1845122578165</v>
      </c>
      <c r="J761">
        <v>-0.78731264993553296</v>
      </c>
      <c r="K761">
        <v>193.48291187315201</v>
      </c>
      <c r="L761">
        <v>188.84668916349599</v>
      </c>
      <c r="M761">
        <v>40.0328917565393</v>
      </c>
      <c r="N761">
        <v>0.87436139002028601</v>
      </c>
      <c r="O761">
        <v>46.0342831946205</v>
      </c>
      <c r="P761">
        <v>47.324401136825003</v>
      </c>
      <c r="Q761">
        <v>2.5613573466116001E-2</v>
      </c>
    </row>
    <row r="762" spans="1:17" hidden="1" x14ac:dyDescent="0.3">
      <c r="A762" t="s">
        <v>1665</v>
      </c>
      <c r="B762" t="s">
        <v>1666</v>
      </c>
      <c r="C762" t="s">
        <v>3135</v>
      </c>
      <c r="D762" t="s">
        <v>1667</v>
      </c>
      <c r="E762">
        <v>5168.879891351</v>
      </c>
      <c r="F762">
        <v>66.16</v>
      </c>
      <c r="G762">
        <v>1.63767505428092</v>
      </c>
      <c r="H762">
        <v>10.8760907198706</v>
      </c>
      <c r="I762">
        <v>0.56601346618464399</v>
      </c>
      <c r="J762">
        <v>5.0299787810912502</v>
      </c>
      <c r="K762">
        <v>62.704785892098101</v>
      </c>
      <c r="L762">
        <v>59.223854082955</v>
      </c>
      <c r="M762">
        <v>56.425916595309197</v>
      </c>
      <c r="N762">
        <v>0.81717280967575301</v>
      </c>
      <c r="O762">
        <v>1.87424425634825</v>
      </c>
      <c r="P762">
        <v>30.441640378548801</v>
      </c>
      <c r="Q762">
        <v>-3.0196124243903E-2</v>
      </c>
    </row>
    <row r="763" spans="1:17" hidden="1" x14ac:dyDescent="0.3">
      <c r="A763" t="s">
        <v>1668</v>
      </c>
      <c r="B763" t="s">
        <v>1669</v>
      </c>
      <c r="C763" t="s">
        <v>3135</v>
      </c>
      <c r="D763" t="s">
        <v>285</v>
      </c>
      <c r="E763">
        <v>5138.20068378</v>
      </c>
      <c r="F763">
        <v>1217.4000000000001</v>
      </c>
      <c r="G763">
        <v>591.289641323046</v>
      </c>
      <c r="H763">
        <v>22.614137126279701</v>
      </c>
      <c r="I763">
        <v>63.8674429584796</v>
      </c>
      <c r="J763">
        <v>-2.2465572000157001</v>
      </c>
      <c r="K763">
        <v>1015.66657532735</v>
      </c>
      <c r="L763">
        <v>691.647153253385</v>
      </c>
      <c r="M763">
        <v>61.069642411253596</v>
      </c>
      <c r="N763">
        <v>1.53962587419716</v>
      </c>
      <c r="O763">
        <v>7.9678002299983604</v>
      </c>
      <c r="P763">
        <v>669.04611497157202</v>
      </c>
      <c r="Q763">
        <v>0.215141192173638</v>
      </c>
    </row>
    <row r="764" spans="1:17" x14ac:dyDescent="0.3">
      <c r="A764" t="s">
        <v>1670</v>
      </c>
      <c r="B764" t="s">
        <v>1671</v>
      </c>
      <c r="C764" t="s">
        <v>3120</v>
      </c>
      <c r="D764" t="s">
        <v>24</v>
      </c>
      <c r="E764">
        <v>5125.9593787349904</v>
      </c>
      <c r="F764">
        <v>303.14999999999998</v>
      </c>
      <c r="G764">
        <v>-35.992335874018202</v>
      </c>
      <c r="H764">
        <v>-1.1963196310094399</v>
      </c>
      <c r="I764">
        <v>-34.1130036403571</v>
      </c>
      <c r="J764">
        <v>1.1660713846434401</v>
      </c>
      <c r="K764">
        <v>319.35917395700801</v>
      </c>
      <c r="L764">
        <v>337.83185290146901</v>
      </c>
      <c r="M764">
        <v>34.219579211357903</v>
      </c>
      <c r="N764">
        <v>0.87086905473109</v>
      </c>
      <c r="O764">
        <v>39.287481444829297</v>
      </c>
      <c r="P764">
        <v>2.3982435399425501</v>
      </c>
      <c r="Q764">
        <v>-2.5550534677126001E-2</v>
      </c>
    </row>
    <row r="765" spans="1:17" hidden="1" x14ac:dyDescent="0.3">
      <c r="A765" t="s">
        <v>1672</v>
      </c>
      <c r="B765" t="s">
        <v>1673</v>
      </c>
      <c r="C765" t="s">
        <v>3135</v>
      </c>
      <c r="D765" t="s">
        <v>883</v>
      </c>
      <c r="E765">
        <v>5106.7100760000003</v>
      </c>
      <c r="F765">
        <v>595.4</v>
      </c>
      <c r="G765">
        <v>17.1746808937603</v>
      </c>
      <c r="H765">
        <v>-6.2525997010584904</v>
      </c>
      <c r="I765">
        <v>-20.0980335654789</v>
      </c>
      <c r="J765">
        <v>-9.7361044110479504</v>
      </c>
      <c r="K765">
        <v>686.49621836629501</v>
      </c>
      <c r="L765">
        <v>665.54651705115396</v>
      </c>
      <c r="M765">
        <v>22.573609973604199</v>
      </c>
      <c r="N765">
        <v>0.28811883162867502</v>
      </c>
      <c r="O765">
        <v>56.331877729257599</v>
      </c>
      <c r="P765">
        <v>47.522299306243703</v>
      </c>
      <c r="Q765">
        <v>4.5369834760247002E-2</v>
      </c>
    </row>
    <row r="766" spans="1:17" x14ac:dyDescent="0.3">
      <c r="A766" t="s">
        <v>1674</v>
      </c>
      <c r="B766" t="s">
        <v>1675</v>
      </c>
      <c r="C766" t="s">
        <v>3125</v>
      </c>
      <c r="D766" t="s">
        <v>913</v>
      </c>
      <c r="E766">
        <v>5104.9595039659998</v>
      </c>
      <c r="F766">
        <v>172.46</v>
      </c>
      <c r="G766">
        <v>1.8289424240624299</v>
      </c>
      <c r="H766">
        <v>-13.559740132275699</v>
      </c>
      <c r="I766">
        <v>-34.762441443942002</v>
      </c>
      <c r="J766">
        <v>-8.1911788838850104</v>
      </c>
      <c r="K766">
        <v>203.07663193768499</v>
      </c>
      <c r="L766">
        <v>198.87341902779201</v>
      </c>
      <c r="M766">
        <v>19.148677391490601</v>
      </c>
      <c r="N766">
        <v>0.66895029008384399</v>
      </c>
      <c r="O766">
        <v>47.628435579264703</v>
      </c>
      <c r="P766">
        <v>37.308917197452203</v>
      </c>
      <c r="Q766">
        <v>2.7400666662435999E-2</v>
      </c>
    </row>
    <row r="767" spans="1:17" x14ac:dyDescent="0.3">
      <c r="A767" t="s">
        <v>1676</v>
      </c>
      <c r="B767" t="s">
        <v>1677</v>
      </c>
      <c r="C767" t="s">
        <v>3131</v>
      </c>
      <c r="D767" t="s">
        <v>275</v>
      </c>
      <c r="E767">
        <v>5077.9711197199904</v>
      </c>
      <c r="F767">
        <v>640.29999999999995</v>
      </c>
      <c r="G767">
        <v>-30.101463617098801</v>
      </c>
      <c r="H767">
        <v>1.0630434906630699</v>
      </c>
      <c r="I767">
        <v>-15.972903948206101</v>
      </c>
      <c r="J767">
        <v>-4.7346184687627</v>
      </c>
      <c r="K767">
        <v>707.41597039620297</v>
      </c>
      <c r="L767">
        <v>701.10927096980004</v>
      </c>
      <c r="M767">
        <v>24.7684440910928</v>
      </c>
      <c r="N767">
        <v>0.76253582470949199</v>
      </c>
      <c r="O767">
        <v>38.029048883335903</v>
      </c>
      <c r="P767">
        <v>10.282466414054401</v>
      </c>
    </row>
    <row r="768" spans="1:17" x14ac:dyDescent="0.3">
      <c r="A768" t="s">
        <v>1678</v>
      </c>
      <c r="B768" t="s">
        <v>1679</v>
      </c>
      <c r="C768" t="s">
        <v>3128</v>
      </c>
      <c r="D768" t="s">
        <v>77</v>
      </c>
      <c r="E768">
        <v>5072.9612147759999</v>
      </c>
      <c r="F768">
        <v>223.86</v>
      </c>
      <c r="G768">
        <v>-7.5590921960691801</v>
      </c>
      <c r="H768">
        <v>6.1201979409081204</v>
      </c>
      <c r="I768">
        <v>5.2340006626334299</v>
      </c>
      <c r="J768">
        <v>4.6049023518129104</v>
      </c>
      <c r="K768">
        <v>225.966201973718</v>
      </c>
      <c r="L768">
        <v>216.45725191473599</v>
      </c>
      <c r="M768">
        <v>44.859579248768597</v>
      </c>
      <c r="N768">
        <v>1.1933387969602101</v>
      </c>
      <c r="O768">
        <v>15.250603055480999</v>
      </c>
      <c r="P768">
        <v>21.994550408719299</v>
      </c>
      <c r="Q768">
        <v>-6.1149040730265003E-2</v>
      </c>
    </row>
    <row r="769" spans="1:17" hidden="1" x14ac:dyDescent="0.3">
      <c r="A769" t="s">
        <v>1680</v>
      </c>
      <c r="B769" t="s">
        <v>1681</v>
      </c>
      <c r="C769" t="s">
        <v>3135</v>
      </c>
      <c r="D769" t="s">
        <v>454</v>
      </c>
      <c r="E769">
        <v>5053.2711675</v>
      </c>
      <c r="F769">
        <v>111.45</v>
      </c>
      <c r="G769">
        <v>59.021357630920399</v>
      </c>
      <c r="H769">
        <v>11.959874701051399</v>
      </c>
      <c r="I769">
        <v>2.4862081437499302</v>
      </c>
      <c r="J769">
        <v>6.0745687405549198</v>
      </c>
      <c r="K769">
        <v>104.76046420932801</v>
      </c>
      <c r="L769">
        <v>91.067688464984201</v>
      </c>
      <c r="M769">
        <v>53.609429273553097</v>
      </c>
      <c r="N769">
        <v>1.0099270471714701</v>
      </c>
      <c r="O769">
        <v>7.6716016150740298</v>
      </c>
      <c r="P769">
        <v>98.840321141837606</v>
      </c>
      <c r="Q769">
        <v>0.14650927047552401</v>
      </c>
    </row>
    <row r="770" spans="1:17" x14ac:dyDescent="0.3">
      <c r="A770" t="s">
        <v>1682</v>
      </c>
      <c r="B770" t="s">
        <v>1683</v>
      </c>
      <c r="C770" t="s">
        <v>3124</v>
      </c>
      <c r="D770" t="s">
        <v>454</v>
      </c>
      <c r="E770">
        <v>4993.2334094999997</v>
      </c>
      <c r="F770">
        <v>446.3</v>
      </c>
      <c r="G770">
        <v>18.150435702662001</v>
      </c>
      <c r="H770">
        <v>-13.8196148658953</v>
      </c>
      <c r="I770">
        <v>6.4235946968243303</v>
      </c>
      <c r="J770">
        <v>-6.5829304475372696</v>
      </c>
      <c r="K770">
        <v>472.74816166272598</v>
      </c>
      <c r="L770">
        <v>413.25267462958902</v>
      </c>
      <c r="M770">
        <v>30.791245709447299</v>
      </c>
      <c r="N770">
        <v>0.379347779635479</v>
      </c>
      <c r="O770">
        <v>27.940846963925601</v>
      </c>
      <c r="P770">
        <v>53.3150120233596</v>
      </c>
      <c r="Q770">
        <v>-2.5242472780789998E-3</v>
      </c>
    </row>
    <row r="771" spans="1:17" hidden="1" x14ac:dyDescent="0.3">
      <c r="A771" t="s">
        <v>1684</v>
      </c>
      <c r="B771" t="s">
        <v>1685</v>
      </c>
      <c r="C771" t="s">
        <v>3135</v>
      </c>
      <c r="D771" t="s">
        <v>21</v>
      </c>
      <c r="E771">
        <v>4973.2024712000002</v>
      </c>
      <c r="F771">
        <v>85.1</v>
      </c>
      <c r="G771">
        <v>-34.847839086851103</v>
      </c>
      <c r="H771">
        <v>-28.320705273153099</v>
      </c>
      <c r="I771">
        <v>-19.974259610130702</v>
      </c>
      <c r="J771">
        <v>-13.517602084744301</v>
      </c>
      <c r="K771">
        <v>109.12559038817299</v>
      </c>
      <c r="L771">
        <v>109.355852655885</v>
      </c>
      <c r="M771">
        <v>36.692481586412001</v>
      </c>
      <c r="N771">
        <v>1.2427423307854</v>
      </c>
      <c r="O771">
        <v>68.272620446533395</v>
      </c>
      <c r="P771">
        <v>26.074074074074002</v>
      </c>
      <c r="Q771">
        <v>0.25629782750193603</v>
      </c>
    </row>
    <row r="772" spans="1:17" hidden="1" x14ac:dyDescent="0.3">
      <c r="A772" t="s">
        <v>1686</v>
      </c>
      <c r="B772" t="s">
        <v>1687</v>
      </c>
      <c r="C772" t="s">
        <v>3135</v>
      </c>
      <c r="D772" t="s">
        <v>465</v>
      </c>
      <c r="E772">
        <v>4965.7339399499997</v>
      </c>
      <c r="F772">
        <v>707.25</v>
      </c>
      <c r="G772">
        <v>40.965489225466897</v>
      </c>
      <c r="H772">
        <v>3.6252484798140698</v>
      </c>
      <c r="I772">
        <v>58.451016430025703</v>
      </c>
      <c r="J772">
        <v>2.1456632213781299</v>
      </c>
      <c r="K772">
        <v>703.22141476750801</v>
      </c>
      <c r="M772">
        <v>43.985891408319297</v>
      </c>
      <c r="N772">
        <v>0.50729126939104296</v>
      </c>
      <c r="O772">
        <v>33.7575114881583</v>
      </c>
      <c r="P772">
        <v>90.428109854604202</v>
      </c>
    </row>
    <row r="773" spans="1:17" hidden="1" x14ac:dyDescent="0.3">
      <c r="A773" t="s">
        <v>1688</v>
      </c>
      <c r="B773" t="s">
        <v>1689</v>
      </c>
      <c r="C773" t="s">
        <v>3135</v>
      </c>
      <c r="D773" t="s">
        <v>545</v>
      </c>
      <c r="E773">
        <v>4951.9620282750002</v>
      </c>
      <c r="F773">
        <v>4756.3500000000004</v>
      </c>
      <c r="G773">
        <v>34.383409659915699</v>
      </c>
      <c r="H773">
        <v>-6.5655960800414697</v>
      </c>
      <c r="I773">
        <v>0.44244988442595101</v>
      </c>
      <c r="J773">
        <v>-6.5717280829696696</v>
      </c>
      <c r="K773">
        <v>5400.3243406800902</v>
      </c>
      <c r="L773">
        <v>5061.0984068276402</v>
      </c>
      <c r="M773">
        <v>14.6809635781461</v>
      </c>
      <c r="N773">
        <v>0.59527500064584404</v>
      </c>
      <c r="O773">
        <v>40.841191249592598</v>
      </c>
      <c r="P773">
        <v>66.445618701007803</v>
      </c>
      <c r="Q773">
        <v>0.134201553834353</v>
      </c>
    </row>
    <row r="774" spans="1:17" hidden="1" x14ac:dyDescent="0.3">
      <c r="A774" t="s">
        <v>1690</v>
      </c>
      <c r="B774" t="s">
        <v>1691</v>
      </c>
      <c r="C774" t="s">
        <v>3135</v>
      </c>
      <c r="D774" t="s">
        <v>185</v>
      </c>
      <c r="E774">
        <v>4931.28551616</v>
      </c>
      <c r="F774">
        <v>2236.8000000000002</v>
      </c>
      <c r="G774">
        <v>21.232330013920201</v>
      </c>
      <c r="H774">
        <v>-2.2950895313461901</v>
      </c>
      <c r="I774">
        <v>32.866160566101797</v>
      </c>
      <c r="J774">
        <v>-2.5486042945454299</v>
      </c>
      <c r="K774">
        <v>2130.5098611789999</v>
      </c>
      <c r="L774">
        <v>1710.10236355597</v>
      </c>
      <c r="M774">
        <v>40.106322251891903</v>
      </c>
      <c r="N774">
        <v>1.28473096267339</v>
      </c>
      <c r="O774">
        <v>16.2374821173104</v>
      </c>
      <c r="P774">
        <v>85.796162471966099</v>
      </c>
    </row>
    <row r="775" spans="1:17" x14ac:dyDescent="0.3">
      <c r="A775" t="s">
        <v>1692</v>
      </c>
      <c r="B775" t="s">
        <v>1693</v>
      </c>
      <c r="C775" t="s">
        <v>3131</v>
      </c>
      <c r="D775" t="s">
        <v>185</v>
      </c>
      <c r="E775">
        <v>4931.0969762249997</v>
      </c>
      <c r="F775">
        <v>7260.75</v>
      </c>
      <c r="G775">
        <v>45.639513173551002</v>
      </c>
      <c r="H775">
        <v>0.77139368801007802</v>
      </c>
      <c r="I775">
        <v>-21.681913070987001</v>
      </c>
      <c r="J775">
        <v>-6.5683297881433598</v>
      </c>
      <c r="K775">
        <v>7630.8341973591596</v>
      </c>
      <c r="L775">
        <v>6995.7270084950196</v>
      </c>
      <c r="M775">
        <v>28.391056956705199</v>
      </c>
      <c r="N775">
        <v>0.83564091310275102</v>
      </c>
      <c r="O775">
        <v>25.0958922976276</v>
      </c>
      <c r="P775">
        <v>92.335200858266703</v>
      </c>
      <c r="Q775">
        <v>0.109524615657679</v>
      </c>
    </row>
    <row r="776" spans="1:17" x14ac:dyDescent="0.3">
      <c r="A776" t="s">
        <v>1694</v>
      </c>
      <c r="B776" t="s">
        <v>1695</v>
      </c>
      <c r="C776" t="s">
        <v>3127</v>
      </c>
      <c r="D776" t="s">
        <v>128</v>
      </c>
      <c r="E776">
        <v>4888.29</v>
      </c>
      <c r="F776">
        <v>8147.15</v>
      </c>
      <c r="G776">
        <v>11.0573847918736</v>
      </c>
      <c r="H776">
        <v>-9.7080363983438698</v>
      </c>
      <c r="I776">
        <v>12.521520385255799</v>
      </c>
      <c r="J776">
        <v>-8.4845165013225898</v>
      </c>
      <c r="K776">
        <v>8419.7646664913409</v>
      </c>
      <c r="L776">
        <v>7246.86424498411</v>
      </c>
      <c r="M776">
        <v>31.8286016189838</v>
      </c>
      <c r="N776">
        <v>0.52266659306910201</v>
      </c>
      <c r="O776">
        <v>19.318411960010501</v>
      </c>
      <c r="P776">
        <v>72.096830409480205</v>
      </c>
      <c r="Q776">
        <v>0.123832306928783</v>
      </c>
    </row>
    <row r="777" spans="1:17" x14ac:dyDescent="0.3">
      <c r="A777" t="s">
        <v>1696</v>
      </c>
      <c r="B777" t="s">
        <v>1697</v>
      </c>
      <c r="C777" t="s">
        <v>3130</v>
      </c>
      <c r="D777" t="s">
        <v>1145</v>
      </c>
      <c r="E777">
        <v>4856.9519732500003</v>
      </c>
      <c r="F777">
        <v>2897.45</v>
      </c>
      <c r="G777">
        <v>-14.758553100617201</v>
      </c>
      <c r="H777">
        <v>-0.397679834356721</v>
      </c>
      <c r="I777">
        <v>-20.954675893388998</v>
      </c>
      <c r="J777">
        <v>-0.70665521853776703</v>
      </c>
      <c r="K777">
        <v>3063.3586457568799</v>
      </c>
      <c r="L777">
        <v>3006.2048433461</v>
      </c>
      <c r="M777">
        <v>28.008734419921101</v>
      </c>
      <c r="N777">
        <v>0.37539829531279201</v>
      </c>
      <c r="O777">
        <v>27.698493502907699</v>
      </c>
      <c r="P777">
        <v>25.976086956521701</v>
      </c>
      <c r="Q777">
        <v>-7.2953878583136997E-2</v>
      </c>
    </row>
    <row r="778" spans="1:17" x14ac:dyDescent="0.3">
      <c r="A778" t="s">
        <v>1698</v>
      </c>
      <c r="B778" t="s">
        <v>1699</v>
      </c>
      <c r="C778" t="s">
        <v>3132</v>
      </c>
      <c r="D778" t="s">
        <v>1499</v>
      </c>
      <c r="E778">
        <v>4843.2418395900004</v>
      </c>
      <c r="F778">
        <v>856.1</v>
      </c>
      <c r="G778">
        <v>-20.742879447383402</v>
      </c>
      <c r="H778">
        <v>2.4573011808596599</v>
      </c>
      <c r="I778">
        <v>-23.991173320266601</v>
      </c>
      <c r="J778">
        <v>-2.1827116807580902</v>
      </c>
      <c r="K778">
        <v>873.33478640481599</v>
      </c>
      <c r="L778">
        <v>857.83448759629005</v>
      </c>
      <c r="M778">
        <v>34.0771085533964</v>
      </c>
      <c r="N778">
        <v>0.51944361372886905</v>
      </c>
      <c r="O778">
        <v>29.178834248335399</v>
      </c>
      <c r="P778">
        <v>11.174599052009601</v>
      </c>
      <c r="Q778">
        <v>0.15519008328982001</v>
      </c>
    </row>
    <row r="779" spans="1:17" hidden="1" x14ac:dyDescent="0.3">
      <c r="A779" t="s">
        <v>1700</v>
      </c>
      <c r="B779" t="s">
        <v>1701</v>
      </c>
      <c r="C779" t="s">
        <v>3120</v>
      </c>
      <c r="D779" t="s">
        <v>24</v>
      </c>
      <c r="E779">
        <v>4832.5936563750001</v>
      </c>
      <c r="F779">
        <v>462.05</v>
      </c>
      <c r="G779">
        <v>-1.2227344511113301</v>
      </c>
      <c r="H779">
        <v>-15.229432958400601</v>
      </c>
      <c r="I779">
        <v>-14.239516932794601</v>
      </c>
      <c r="J779">
        <v>-16.794266107243701</v>
      </c>
      <c r="K779">
        <v>567.08909671445099</v>
      </c>
      <c r="M779">
        <v>10.3797544324746</v>
      </c>
      <c r="N779">
        <v>0.85924562763967804</v>
      </c>
      <c r="O779">
        <v>64.679147278433007</v>
      </c>
      <c r="P779">
        <v>26.589041095890401</v>
      </c>
    </row>
    <row r="780" spans="1:17" x14ac:dyDescent="0.3">
      <c r="A780" t="s">
        <v>1702</v>
      </c>
      <c r="B780" t="s">
        <v>1703</v>
      </c>
      <c r="C780" t="s">
        <v>3131</v>
      </c>
      <c r="D780" t="s">
        <v>275</v>
      </c>
      <c r="E780">
        <v>4826.1798279000004</v>
      </c>
      <c r="F780">
        <v>1569</v>
      </c>
      <c r="G780">
        <v>-67.469662877445302</v>
      </c>
      <c r="H780">
        <v>-5.7810165856794402</v>
      </c>
      <c r="I780">
        <v>-25.2607787534408</v>
      </c>
      <c r="J780">
        <v>-10.882221901922399</v>
      </c>
      <c r="K780">
        <v>1754.30898101093</v>
      </c>
      <c r="L780">
        <v>1872.73404925717</v>
      </c>
      <c r="M780">
        <v>22.003004496574398</v>
      </c>
      <c r="N780">
        <v>1.3451173589355101</v>
      </c>
      <c r="O780">
        <v>77.428298279158696</v>
      </c>
      <c r="P780">
        <v>1.3533154613869001</v>
      </c>
      <c r="Q780">
        <v>-1.6366691311047E-2</v>
      </c>
    </row>
    <row r="781" spans="1:17" hidden="1" x14ac:dyDescent="0.3">
      <c r="A781" t="s">
        <v>1704</v>
      </c>
      <c r="B781" t="s">
        <v>1705</v>
      </c>
      <c r="C781" t="s">
        <v>3135</v>
      </c>
      <c r="D781" t="s">
        <v>258</v>
      </c>
      <c r="E781">
        <v>4810.7175452000001</v>
      </c>
      <c r="F781">
        <v>908.5</v>
      </c>
      <c r="G781">
        <v>42.483501419335397</v>
      </c>
      <c r="H781">
        <v>13.6272121850866</v>
      </c>
      <c r="I781">
        <v>31.751685797689198</v>
      </c>
      <c r="J781">
        <v>8.7962946104340496</v>
      </c>
      <c r="K781">
        <v>832.37297842820203</v>
      </c>
      <c r="L781">
        <v>724.17159577448899</v>
      </c>
      <c r="M781">
        <v>71.842722804302397</v>
      </c>
      <c r="N781">
        <v>0.38098912540170399</v>
      </c>
      <c r="O781">
        <v>2.51513483764447</v>
      </c>
      <c r="P781">
        <v>79.262036306235203</v>
      </c>
      <c r="Q781">
        <v>-5.2976764933096998E-2</v>
      </c>
    </row>
    <row r="782" spans="1:17" x14ac:dyDescent="0.3">
      <c r="A782" t="s">
        <v>1706</v>
      </c>
      <c r="B782" t="s">
        <v>1707</v>
      </c>
      <c r="C782" t="s">
        <v>3132</v>
      </c>
      <c r="D782" t="s">
        <v>518</v>
      </c>
      <c r="E782">
        <v>4805.6401516759997</v>
      </c>
      <c r="F782">
        <v>96.46</v>
      </c>
      <c r="G782">
        <v>-42.520872836124497</v>
      </c>
      <c r="H782">
        <v>-5.1932502883044496</v>
      </c>
      <c r="I782">
        <v>-13.7381646694712</v>
      </c>
      <c r="J782">
        <v>-6.5099187263653198</v>
      </c>
      <c r="K782">
        <v>106.492693198716</v>
      </c>
      <c r="L782">
        <v>108.132932919738</v>
      </c>
      <c r="M782">
        <v>13.178664976582899</v>
      </c>
      <c r="N782">
        <v>0.43857472783908402</v>
      </c>
      <c r="O782">
        <v>38.606676342525297</v>
      </c>
      <c r="P782">
        <v>5.4207650273223997</v>
      </c>
      <c r="Q782">
        <v>-9.7402902271021996E-2</v>
      </c>
    </row>
    <row r="783" spans="1:17" x14ac:dyDescent="0.3">
      <c r="A783" t="s">
        <v>1708</v>
      </c>
      <c r="B783" t="s">
        <v>1709</v>
      </c>
      <c r="C783" t="s">
        <v>3130</v>
      </c>
      <c r="D783" t="s">
        <v>72</v>
      </c>
      <c r="E783">
        <v>4749.1840000000002</v>
      </c>
      <c r="F783">
        <v>674.6</v>
      </c>
      <c r="G783">
        <v>27.043867318634099</v>
      </c>
      <c r="H783">
        <v>0.49480230698618399</v>
      </c>
      <c r="I783">
        <v>-31.5600198167547</v>
      </c>
      <c r="J783">
        <v>-0.57045620277617204</v>
      </c>
      <c r="K783">
        <v>735.40184586172302</v>
      </c>
      <c r="L783">
        <v>762.85556672309497</v>
      </c>
      <c r="M783">
        <v>42.218012300299399</v>
      </c>
      <c r="N783">
        <v>1.16571396441397</v>
      </c>
      <c r="O783">
        <v>72.694930329083803</v>
      </c>
      <c r="P783">
        <v>61.658279415288703</v>
      </c>
      <c r="Q783">
        <v>5.7535294857633E-2</v>
      </c>
    </row>
    <row r="784" spans="1:17" x14ac:dyDescent="0.3">
      <c r="A784" t="s">
        <v>1710</v>
      </c>
      <c r="B784" t="s">
        <v>1711</v>
      </c>
      <c r="C784" t="s">
        <v>3132</v>
      </c>
      <c r="D784" t="s">
        <v>120</v>
      </c>
      <c r="E784">
        <v>4739.9415178500003</v>
      </c>
      <c r="F784">
        <v>1002.1</v>
      </c>
      <c r="G784">
        <v>35.910325414739297</v>
      </c>
      <c r="H784">
        <v>4.60827431534182</v>
      </c>
      <c r="I784">
        <v>34.047082876517301</v>
      </c>
      <c r="J784">
        <v>0.80348255481200803</v>
      </c>
      <c r="K784">
        <v>937.79702932522605</v>
      </c>
      <c r="L784">
        <v>830.01724010797102</v>
      </c>
      <c r="M784">
        <v>56.5269595589224</v>
      </c>
      <c r="N784">
        <v>0.54463388487529296</v>
      </c>
      <c r="O784">
        <v>5.2389981039816202</v>
      </c>
      <c r="P784">
        <v>63.741830065359402</v>
      </c>
      <c r="Q784">
        <v>-1.5458756074237001E-2</v>
      </c>
    </row>
    <row r="785" spans="1:17" hidden="1" x14ac:dyDescent="0.3">
      <c r="A785" t="s">
        <v>1712</v>
      </c>
      <c r="B785" t="s">
        <v>1713</v>
      </c>
      <c r="C785" t="s">
        <v>3135</v>
      </c>
      <c r="D785" t="s">
        <v>445</v>
      </c>
      <c r="E785">
        <v>4727.6721547500001</v>
      </c>
      <c r="F785">
        <v>540.5</v>
      </c>
      <c r="G785">
        <v>-45.075949567508403</v>
      </c>
      <c r="H785">
        <v>-2.1850629936681698</v>
      </c>
      <c r="I785">
        <v>-11.8820415808046</v>
      </c>
      <c r="J785">
        <v>-6.2663324347909199</v>
      </c>
      <c r="K785">
        <v>567.81303263998302</v>
      </c>
      <c r="L785">
        <v>587.87523756026701</v>
      </c>
      <c r="M785">
        <v>31.545780243561399</v>
      </c>
      <c r="N785">
        <v>0.35856950794125902</v>
      </c>
      <c r="O785">
        <v>47.826086956521699</v>
      </c>
      <c r="P785">
        <v>5.7212713936430202</v>
      </c>
      <c r="Q785">
        <v>3.3076436699052997E-2</v>
      </c>
    </row>
    <row r="786" spans="1:17" x14ac:dyDescent="0.3">
      <c r="A786" t="s">
        <v>1714</v>
      </c>
      <c r="B786" t="s">
        <v>1715</v>
      </c>
      <c r="C786" t="s">
        <v>3126</v>
      </c>
      <c r="D786" t="s">
        <v>185</v>
      </c>
      <c r="E786">
        <v>4717.72774725</v>
      </c>
      <c r="F786">
        <v>659.65</v>
      </c>
      <c r="G786">
        <v>18.4408118562725</v>
      </c>
      <c r="H786">
        <v>2.3885379922916199</v>
      </c>
      <c r="I786">
        <v>-3.75818672444719</v>
      </c>
      <c r="J786">
        <v>-7.7872590633294996</v>
      </c>
      <c r="K786">
        <v>691.018991137076</v>
      </c>
      <c r="L786">
        <v>636.60252446438096</v>
      </c>
      <c r="M786">
        <v>30.224812918706199</v>
      </c>
      <c r="N786">
        <v>0.51098108595789704</v>
      </c>
      <c r="O786">
        <v>21.147578261199101</v>
      </c>
      <c r="P786">
        <v>60.596469872184997</v>
      </c>
      <c r="Q786">
        <v>0.13765965886557899</v>
      </c>
    </row>
    <row r="787" spans="1:17" x14ac:dyDescent="0.3">
      <c r="A787" t="s">
        <v>1716</v>
      </c>
      <c r="B787" t="s">
        <v>1717</v>
      </c>
      <c r="C787" t="s">
        <v>3129</v>
      </c>
      <c r="D787" t="s">
        <v>460</v>
      </c>
      <c r="E787">
        <v>4699.1444960899998</v>
      </c>
      <c r="F787">
        <v>283.3</v>
      </c>
      <c r="G787">
        <v>-58.414198192566403</v>
      </c>
      <c r="H787">
        <v>-4.4320892801912901</v>
      </c>
      <c r="I787">
        <v>-34.493774795127599</v>
      </c>
      <c r="J787">
        <v>-4.9504615898951396</v>
      </c>
      <c r="K787">
        <v>306.15473117562101</v>
      </c>
      <c r="L787">
        <v>343.99944675571197</v>
      </c>
      <c r="M787">
        <v>31.7217443226216</v>
      </c>
      <c r="N787">
        <v>0.34330570397875099</v>
      </c>
      <c r="O787">
        <v>91.457818566890197</v>
      </c>
      <c r="P787">
        <v>7.8621739958119203</v>
      </c>
      <c r="Q787">
        <v>-9.3989282091001006E-2</v>
      </c>
    </row>
    <row r="788" spans="1:17" hidden="1" x14ac:dyDescent="0.3">
      <c r="A788" t="s">
        <v>1718</v>
      </c>
      <c r="B788" t="s">
        <v>1719</v>
      </c>
      <c r="C788" t="s">
        <v>3135</v>
      </c>
      <c r="D788" t="s">
        <v>1006</v>
      </c>
      <c r="E788">
        <v>4675.8033359999999</v>
      </c>
      <c r="F788">
        <v>3728.8</v>
      </c>
      <c r="G788">
        <v>16.783336847700902</v>
      </c>
      <c r="H788">
        <v>17.379705696090902</v>
      </c>
      <c r="I788">
        <v>36.806784956900202</v>
      </c>
      <c r="J788">
        <v>-2.2877325298971201</v>
      </c>
      <c r="K788">
        <v>3505.3444521105798</v>
      </c>
      <c r="L788">
        <v>3042.9323435926599</v>
      </c>
      <c r="M788">
        <v>50.699310996327</v>
      </c>
      <c r="N788">
        <v>0.58107497258595997</v>
      </c>
      <c r="O788">
        <v>7.0853894014160002</v>
      </c>
      <c r="P788">
        <v>70.327060113283395</v>
      </c>
      <c r="Q788">
        <v>5.3834471639427998E-2</v>
      </c>
    </row>
    <row r="789" spans="1:17" x14ac:dyDescent="0.3">
      <c r="A789" t="s">
        <v>1720</v>
      </c>
      <c r="B789" t="s">
        <v>1721</v>
      </c>
      <c r="C789" t="s">
        <v>3129</v>
      </c>
      <c r="D789" t="s">
        <v>800</v>
      </c>
      <c r="E789">
        <v>4663.5198318499997</v>
      </c>
      <c r="F789">
        <v>380.3</v>
      </c>
      <c r="G789">
        <v>-19.132094059559101</v>
      </c>
      <c r="H789">
        <v>3.42043982762452</v>
      </c>
      <c r="I789">
        <v>9.8798292364189599</v>
      </c>
      <c r="J789">
        <v>-6.9014975100944298</v>
      </c>
      <c r="K789">
        <v>384.91550003205401</v>
      </c>
      <c r="L789">
        <v>357.85515073736701</v>
      </c>
      <c r="M789">
        <v>33.351705855057602</v>
      </c>
      <c r="N789">
        <v>1.1028979109872701</v>
      </c>
      <c r="O789">
        <v>18.301341046542198</v>
      </c>
      <c r="P789">
        <v>41.929464452323103</v>
      </c>
      <c r="Q789">
        <v>-2.2670807077909999E-2</v>
      </c>
    </row>
    <row r="790" spans="1:17" x14ac:dyDescent="0.3">
      <c r="A790" t="s">
        <v>1722</v>
      </c>
      <c r="B790" t="s">
        <v>1723</v>
      </c>
      <c r="C790" t="s">
        <v>3129</v>
      </c>
      <c r="D790" t="s">
        <v>295</v>
      </c>
      <c r="E790">
        <v>4657.1374774730002</v>
      </c>
      <c r="F790">
        <v>218.27</v>
      </c>
      <c r="G790">
        <v>-26.512848062376101</v>
      </c>
      <c r="H790">
        <v>-7.2940743782058197</v>
      </c>
      <c r="I790">
        <v>-9.07331250274928</v>
      </c>
      <c r="J790">
        <v>-6.4520764186385904</v>
      </c>
      <c r="K790">
        <v>245.11619946077801</v>
      </c>
      <c r="L790">
        <v>242.03664417291</v>
      </c>
      <c r="M790">
        <v>18.7689764182836</v>
      </c>
      <c r="N790">
        <v>0.50764894621124401</v>
      </c>
      <c r="O790">
        <v>36.1158198561414</v>
      </c>
      <c r="P790">
        <v>15.4867724867724</v>
      </c>
      <c r="Q790">
        <v>-0.121826520995448</v>
      </c>
    </row>
    <row r="791" spans="1:17" x14ac:dyDescent="0.3">
      <c r="A791" t="s">
        <v>1724</v>
      </c>
      <c r="B791" t="s">
        <v>1725</v>
      </c>
      <c r="C791" t="s">
        <v>611</v>
      </c>
      <c r="D791" t="s">
        <v>611</v>
      </c>
      <c r="E791">
        <v>4651.9920875999996</v>
      </c>
      <c r="F791">
        <v>225.24</v>
      </c>
      <c r="G791">
        <v>22.042823945319299</v>
      </c>
      <c r="H791">
        <v>13.911883480863199</v>
      </c>
      <c r="I791">
        <v>20.803074211922599</v>
      </c>
      <c r="J791">
        <v>-2.80839434237911E-3</v>
      </c>
      <c r="K791">
        <v>220.68437885614799</v>
      </c>
      <c r="L791">
        <v>192.67833607630399</v>
      </c>
      <c r="M791">
        <v>45.009973813595899</v>
      </c>
      <c r="N791">
        <v>1.77342240357523</v>
      </c>
      <c r="O791">
        <v>13.834132480909201</v>
      </c>
      <c r="P791">
        <v>67.964205816554795</v>
      </c>
      <c r="Q791">
        <v>9.6572011059899002E-2</v>
      </c>
    </row>
    <row r="792" spans="1:17" x14ac:dyDescent="0.3">
      <c r="A792" t="s">
        <v>1726</v>
      </c>
      <c r="B792" t="s">
        <v>1727</v>
      </c>
      <c r="C792" t="s">
        <v>3134</v>
      </c>
      <c r="D792" t="s">
        <v>265</v>
      </c>
      <c r="E792">
        <v>4639.9167440000001</v>
      </c>
      <c r="F792">
        <v>278</v>
      </c>
      <c r="G792">
        <v>0.12511076804111801</v>
      </c>
      <c r="H792">
        <v>6.9710003217025802</v>
      </c>
      <c r="I792">
        <v>-9.2071309975542004</v>
      </c>
      <c r="J792">
        <v>-5.3543367786218603</v>
      </c>
      <c r="K792">
        <v>287.20671183070903</v>
      </c>
      <c r="L792">
        <v>275.00163749055503</v>
      </c>
      <c r="M792">
        <v>37.3325541282207</v>
      </c>
      <c r="N792">
        <v>0.58437163971676898</v>
      </c>
      <c r="O792">
        <v>20.863309352517899</v>
      </c>
      <c r="P792">
        <v>32.192106514503003</v>
      </c>
      <c r="Q792">
        <v>-2.1963435849987001E-2</v>
      </c>
    </row>
    <row r="793" spans="1:17" hidden="1" x14ac:dyDescent="0.3">
      <c r="A793" t="s">
        <v>1728</v>
      </c>
      <c r="B793" t="s">
        <v>1729</v>
      </c>
      <c r="C793" t="s">
        <v>3135</v>
      </c>
      <c r="D793" t="s">
        <v>185</v>
      </c>
      <c r="E793">
        <v>4602.95118</v>
      </c>
      <c r="F793">
        <v>600</v>
      </c>
      <c r="G793">
        <v>17.936818752077698</v>
      </c>
      <c r="H793">
        <v>2.96860403301674</v>
      </c>
      <c r="I793">
        <v>-1.53285576231267</v>
      </c>
      <c r="J793">
        <v>0.60911837087980003</v>
      </c>
      <c r="K793">
        <v>607.73366339562801</v>
      </c>
      <c r="L793">
        <v>571.78593938905499</v>
      </c>
      <c r="M793">
        <v>46.406029826718303</v>
      </c>
      <c r="N793">
        <v>0.988606011789814</v>
      </c>
      <c r="O793">
        <v>17.1666666666666</v>
      </c>
      <c r="P793">
        <v>49.532710280373799</v>
      </c>
      <c r="Q793">
        <v>0.167882582313676</v>
      </c>
    </row>
    <row r="794" spans="1:17" x14ac:dyDescent="0.3">
      <c r="A794" t="s">
        <v>1730</v>
      </c>
      <c r="B794" t="s">
        <v>1731</v>
      </c>
      <c r="C794" t="s">
        <v>3129</v>
      </c>
      <c r="D794" t="s">
        <v>800</v>
      </c>
      <c r="E794">
        <v>4602.7657595250002</v>
      </c>
      <c r="F794">
        <v>371.95</v>
      </c>
      <c r="G794">
        <v>111.091050725549</v>
      </c>
      <c r="H794">
        <v>-0.38511114543216202</v>
      </c>
      <c r="I794">
        <v>32.290370375814099</v>
      </c>
      <c r="J794">
        <v>-1.38982406675746</v>
      </c>
      <c r="K794">
        <v>372.94758056120702</v>
      </c>
      <c r="L794">
        <v>309.620905085034</v>
      </c>
      <c r="M794">
        <v>43.552419035978502</v>
      </c>
      <c r="N794">
        <v>0.42722172893635602</v>
      </c>
      <c r="O794">
        <v>10.754133620110199</v>
      </c>
      <c r="P794">
        <v>149.88243197850099</v>
      </c>
      <c r="Q794">
        <v>6.0383111938019998E-2</v>
      </c>
    </row>
    <row r="795" spans="1:17" hidden="1" x14ac:dyDescent="0.3">
      <c r="A795" t="s">
        <v>1732</v>
      </c>
      <c r="B795" t="s">
        <v>1733</v>
      </c>
      <c r="C795" t="s">
        <v>3135</v>
      </c>
      <c r="D795" t="s">
        <v>412</v>
      </c>
      <c r="E795">
        <v>4599.9408483999996</v>
      </c>
      <c r="F795">
        <v>10826.6</v>
      </c>
      <c r="G795">
        <v>-5.4439427073942701</v>
      </c>
      <c r="H795">
        <v>-4.3324798865981702</v>
      </c>
      <c r="I795">
        <v>3.74641201940319</v>
      </c>
      <c r="J795">
        <v>0.54004829019340905</v>
      </c>
      <c r="K795">
        <v>11742.095340506599</v>
      </c>
      <c r="L795">
        <v>10848.7244087568</v>
      </c>
      <c r="M795">
        <v>32.481330477187797</v>
      </c>
      <c r="N795">
        <v>0.23473741844475399</v>
      </c>
      <c r="O795">
        <v>31.9389281953706</v>
      </c>
      <c r="P795">
        <v>29.928294980648602</v>
      </c>
      <c r="Q795">
        <v>-1.6643362995383E-2</v>
      </c>
    </row>
    <row r="796" spans="1:17" x14ac:dyDescent="0.3">
      <c r="A796" t="s">
        <v>1734</v>
      </c>
      <c r="B796" t="s">
        <v>1735</v>
      </c>
      <c r="C796" t="s">
        <v>3120</v>
      </c>
      <c r="D796" t="s">
        <v>405</v>
      </c>
      <c r="E796">
        <v>4563.3707586150003</v>
      </c>
      <c r="F796">
        <v>41.43</v>
      </c>
      <c r="G796">
        <v>-43.951419591856698</v>
      </c>
      <c r="H796">
        <v>-10.4684610906298</v>
      </c>
      <c r="I796">
        <v>-37.626866244901002</v>
      </c>
      <c r="J796">
        <v>-7.3058326988394304</v>
      </c>
      <c r="K796">
        <v>46.255815480689797</v>
      </c>
      <c r="L796">
        <v>49.822222797369797</v>
      </c>
      <c r="M796">
        <v>32.721685106002901</v>
      </c>
      <c r="N796">
        <v>1.05176301977955</v>
      </c>
      <c r="O796">
        <v>64.856384262611599</v>
      </c>
      <c r="P796">
        <v>5.8778430871453997</v>
      </c>
    </row>
    <row r="797" spans="1:17" hidden="1" x14ac:dyDescent="0.3">
      <c r="A797" t="s">
        <v>1736</v>
      </c>
      <c r="B797" t="s">
        <v>1737</v>
      </c>
      <c r="C797" t="s">
        <v>3135</v>
      </c>
      <c r="D797" t="s">
        <v>275</v>
      </c>
      <c r="E797">
        <v>4535.5953182399999</v>
      </c>
      <c r="F797">
        <v>1278.9000000000001</v>
      </c>
      <c r="G797">
        <v>66.152739125528697</v>
      </c>
      <c r="H797">
        <v>4.8080807466411297</v>
      </c>
      <c r="I797">
        <v>47.369669552598999</v>
      </c>
      <c r="J797">
        <v>-0.252373032398296</v>
      </c>
      <c r="K797">
        <v>1285.13425403776</v>
      </c>
      <c r="L797">
        <v>1039.0957344717799</v>
      </c>
      <c r="M797">
        <v>36.631486244759401</v>
      </c>
      <c r="N797">
        <v>0.66348915920223295</v>
      </c>
      <c r="O797">
        <v>13.972945500039</v>
      </c>
      <c r="P797">
        <v>105.280898876404</v>
      </c>
      <c r="Q797">
        <v>0.22470830144064899</v>
      </c>
    </row>
    <row r="798" spans="1:17" hidden="1" x14ac:dyDescent="0.3">
      <c r="A798" t="s">
        <v>1738</v>
      </c>
      <c r="B798" t="s">
        <v>1739</v>
      </c>
      <c r="C798" t="s">
        <v>3135</v>
      </c>
      <c r="D798" t="s">
        <v>1610</v>
      </c>
      <c r="E798">
        <v>4509.18424125</v>
      </c>
      <c r="F798">
        <v>8527.5</v>
      </c>
      <c r="G798">
        <v>-6.6602128683614703</v>
      </c>
      <c r="H798">
        <v>0.46048472098005699</v>
      </c>
      <c r="I798">
        <v>25.713442355222199</v>
      </c>
      <c r="J798">
        <v>-0.92612575116139895</v>
      </c>
      <c r="K798">
        <v>8602.9576665175391</v>
      </c>
      <c r="L798">
        <v>7837.4819176624196</v>
      </c>
      <c r="M798">
        <v>35.012327742230298</v>
      </c>
      <c r="N798">
        <v>0.29516284865027498</v>
      </c>
      <c r="O798">
        <v>6.7018469656991897</v>
      </c>
      <c r="P798">
        <v>46.771542413576398</v>
      </c>
      <c r="Q798">
        <v>8.0441696250399992E-3</v>
      </c>
    </row>
    <row r="799" spans="1:17" hidden="1" x14ac:dyDescent="0.3">
      <c r="A799" t="s">
        <v>1740</v>
      </c>
      <c r="B799" t="s">
        <v>1741</v>
      </c>
      <c r="C799" t="s">
        <v>3135</v>
      </c>
      <c r="D799" t="s">
        <v>117</v>
      </c>
      <c r="E799">
        <v>4505.9418158999997</v>
      </c>
      <c r="F799">
        <v>430.5</v>
      </c>
      <c r="G799">
        <v>-13.632622403231601</v>
      </c>
      <c r="K799">
        <v>425.76520424318301</v>
      </c>
      <c r="L799">
        <v>384.46648021701702</v>
      </c>
      <c r="M799">
        <v>38.331602171758398</v>
      </c>
      <c r="N799">
        <v>1</v>
      </c>
      <c r="O799">
        <v>7.2938443670151001</v>
      </c>
      <c r="P799">
        <v>18.939079983423099</v>
      </c>
      <c r="Q799">
        <v>9.3594908740256E-2</v>
      </c>
    </row>
    <row r="800" spans="1:17" x14ac:dyDescent="0.3">
      <c r="A800" t="s">
        <v>1742</v>
      </c>
      <c r="B800" t="s">
        <v>1743</v>
      </c>
      <c r="C800" t="s">
        <v>3126</v>
      </c>
      <c r="D800" t="s">
        <v>185</v>
      </c>
      <c r="E800">
        <v>4472.3122858500001</v>
      </c>
      <c r="F800">
        <v>112.1</v>
      </c>
      <c r="G800">
        <v>-25.737651378088501</v>
      </c>
      <c r="H800">
        <v>-4.9230097337643404</v>
      </c>
      <c r="I800">
        <v>-23.012345933751501</v>
      </c>
      <c r="J800">
        <v>-7.3297466146874299</v>
      </c>
      <c r="K800">
        <v>121.077265869258</v>
      </c>
      <c r="L800">
        <v>122.834719610498</v>
      </c>
      <c r="M800">
        <v>39.7800666556777</v>
      </c>
      <c r="N800">
        <v>0.88762255839917803</v>
      </c>
      <c r="O800">
        <v>33.5057983942908</v>
      </c>
      <c r="P800">
        <v>9.5261358085002303</v>
      </c>
      <c r="Q800">
        <v>-6.4183195723620003E-3</v>
      </c>
    </row>
    <row r="801" spans="1:17" x14ac:dyDescent="0.3">
      <c r="A801" t="s">
        <v>1744</v>
      </c>
      <c r="B801" t="s">
        <v>1745</v>
      </c>
      <c r="C801" t="s">
        <v>3124</v>
      </c>
      <c r="D801" t="s">
        <v>51</v>
      </c>
      <c r="E801">
        <v>4454.8887000000004</v>
      </c>
      <c r="F801">
        <v>488.1</v>
      </c>
      <c r="G801">
        <v>-25.9335984867873</v>
      </c>
      <c r="H801">
        <v>-0.26908512663612499</v>
      </c>
      <c r="I801">
        <v>-11.593820376084199</v>
      </c>
      <c r="J801">
        <v>-1.29307195648746</v>
      </c>
      <c r="K801">
        <v>519.04518510998298</v>
      </c>
      <c r="L801">
        <v>512.93785866785095</v>
      </c>
      <c r="M801">
        <v>14.7477042442867</v>
      </c>
      <c r="N801">
        <v>0.33606357693553501</v>
      </c>
      <c r="O801">
        <v>30.096291743495101</v>
      </c>
      <c r="P801">
        <v>13.235123535552701</v>
      </c>
      <c r="Q801">
        <v>-4.1977723034884E-2</v>
      </c>
    </row>
    <row r="802" spans="1:17" hidden="1" x14ac:dyDescent="0.3">
      <c r="A802" t="s">
        <v>1746</v>
      </c>
      <c r="B802" t="s">
        <v>1747</v>
      </c>
      <c r="C802" t="s">
        <v>3135</v>
      </c>
      <c r="D802" t="s">
        <v>740</v>
      </c>
      <c r="E802">
        <v>4449.3999170859997</v>
      </c>
      <c r="F802">
        <v>273.08999999999997</v>
      </c>
      <c r="G802">
        <v>1.3803786000999501</v>
      </c>
      <c r="H802">
        <v>0.57549182670936105</v>
      </c>
      <c r="I802">
        <v>0.95380195274177904</v>
      </c>
      <c r="J802">
        <v>-1.7273215506380099E-2</v>
      </c>
      <c r="K802">
        <v>278.68318337161702</v>
      </c>
      <c r="L802">
        <v>260.57033890911401</v>
      </c>
      <c r="M802">
        <v>58.987597709054498</v>
      </c>
      <c r="N802">
        <v>0.96838269562233903</v>
      </c>
      <c r="O802">
        <v>7.6531546376652404</v>
      </c>
      <c r="P802">
        <v>31.066423497792201</v>
      </c>
      <c r="Q802">
        <v>3.7892634135868998E-2</v>
      </c>
    </row>
    <row r="803" spans="1:17" hidden="1" x14ac:dyDescent="0.3">
      <c r="A803" t="s">
        <v>1748</v>
      </c>
      <c r="B803" t="s">
        <v>1749</v>
      </c>
      <c r="C803" t="s">
        <v>3135</v>
      </c>
      <c r="D803" t="s">
        <v>111</v>
      </c>
      <c r="E803">
        <v>4448.708092715</v>
      </c>
      <c r="F803">
        <v>1286.1500000000001</v>
      </c>
      <c r="G803">
        <v>563.08095805998903</v>
      </c>
      <c r="H803">
        <v>16.139232097129501</v>
      </c>
      <c r="I803">
        <v>133.93139797595899</v>
      </c>
      <c r="J803">
        <v>-8.4462479051623802</v>
      </c>
      <c r="K803">
        <v>1202.2071697844599</v>
      </c>
      <c r="L803">
        <v>785.54004253033099</v>
      </c>
      <c r="M803">
        <v>34.488301726054303</v>
      </c>
      <c r="N803">
        <v>0.56359842777795799</v>
      </c>
      <c r="O803">
        <v>15.383120164833</v>
      </c>
      <c r="P803">
        <v>603.77564979480098</v>
      </c>
      <c r="Q803">
        <v>0.184345792237425</v>
      </c>
    </row>
    <row r="804" spans="1:17" hidden="1" x14ac:dyDescent="0.3">
      <c r="A804" t="s">
        <v>1750</v>
      </c>
      <c r="B804" t="s">
        <v>1751</v>
      </c>
      <c r="C804" t="s">
        <v>3135</v>
      </c>
      <c r="D804" t="s">
        <v>51</v>
      </c>
      <c r="E804">
        <v>4429.2574400200001</v>
      </c>
      <c r="F804">
        <v>441.7</v>
      </c>
      <c r="G804">
        <v>48.306031694720701</v>
      </c>
      <c r="H804">
        <v>12.307589425910599</v>
      </c>
      <c r="I804">
        <v>28.508327218139399</v>
      </c>
      <c r="J804">
        <v>7.4603147493404496</v>
      </c>
      <c r="K804">
        <v>396.340257814913</v>
      </c>
      <c r="L804">
        <v>350.961754078323</v>
      </c>
      <c r="M804">
        <v>65.526291310196299</v>
      </c>
      <c r="N804">
        <v>1.30550609125615</v>
      </c>
      <c r="O804">
        <v>4.2562825447136099</v>
      </c>
      <c r="P804">
        <v>86.096481988624305</v>
      </c>
      <c r="Q804">
        <v>9.5023368871452005E-2</v>
      </c>
    </row>
    <row r="805" spans="1:17" hidden="1" x14ac:dyDescent="0.3">
      <c r="A805" t="s">
        <v>1752</v>
      </c>
      <c r="B805" t="s">
        <v>1753</v>
      </c>
      <c r="C805" t="s">
        <v>3135</v>
      </c>
      <c r="D805" t="s">
        <v>51</v>
      </c>
      <c r="E805">
        <v>4422.44668293</v>
      </c>
      <c r="F805">
        <v>797.4</v>
      </c>
      <c r="G805">
        <v>146.54755693266</v>
      </c>
      <c r="H805">
        <v>7.9340072036872904</v>
      </c>
      <c r="I805">
        <v>48.7799125202258</v>
      </c>
      <c r="J805">
        <v>7.0677690500109502</v>
      </c>
      <c r="K805">
        <v>733.76296212439502</v>
      </c>
      <c r="L805">
        <v>569.70867884636004</v>
      </c>
      <c r="M805">
        <v>57.910127030989301</v>
      </c>
      <c r="N805">
        <v>1.3582388530856</v>
      </c>
      <c r="O805">
        <v>6.6779533483822302</v>
      </c>
      <c r="P805">
        <v>202.56261716397199</v>
      </c>
      <c r="Q805">
        <v>-1.6540093833747001E-2</v>
      </c>
    </row>
    <row r="806" spans="1:17" x14ac:dyDescent="0.3">
      <c r="A806" t="s">
        <v>1754</v>
      </c>
      <c r="B806" t="s">
        <v>1755</v>
      </c>
      <c r="C806" t="s">
        <v>3122</v>
      </c>
      <c r="D806" t="s">
        <v>1006</v>
      </c>
      <c r="E806">
        <v>4417.3333391460001</v>
      </c>
      <c r="F806">
        <v>34.630000000000003</v>
      </c>
      <c r="G806">
        <v>17.263041622604401</v>
      </c>
      <c r="H806">
        <v>-7.0588408149083497</v>
      </c>
      <c r="I806">
        <v>-4.62075866905246</v>
      </c>
      <c r="J806">
        <v>-9.6022620898251798</v>
      </c>
      <c r="K806">
        <v>39.093611486641699</v>
      </c>
      <c r="L806">
        <v>35.811561137406997</v>
      </c>
      <c r="M806">
        <v>23.115201090331102</v>
      </c>
      <c r="N806">
        <v>0.45024553640334197</v>
      </c>
      <c r="O806">
        <v>33.121570892289903</v>
      </c>
      <c r="P806">
        <v>53.911111111111097</v>
      </c>
      <c r="Q806">
        <v>9.1003740266555E-2</v>
      </c>
    </row>
    <row r="807" spans="1:17" x14ac:dyDescent="0.3">
      <c r="A807" t="s">
        <v>1756</v>
      </c>
      <c r="B807" t="s">
        <v>1757</v>
      </c>
      <c r="C807" t="s">
        <v>3124</v>
      </c>
      <c r="D807" t="s">
        <v>51</v>
      </c>
      <c r="E807">
        <v>4412.1141757349997</v>
      </c>
      <c r="F807">
        <v>177.03</v>
      </c>
      <c r="G807">
        <v>61.002004502606503</v>
      </c>
      <c r="H807">
        <v>8.5713899240385096</v>
      </c>
      <c r="I807">
        <v>35.448343764780397</v>
      </c>
      <c r="J807">
        <v>-5.7363880606731401</v>
      </c>
      <c r="K807">
        <v>180.33142672365</v>
      </c>
      <c r="L807">
        <v>145.50472214213099</v>
      </c>
      <c r="M807">
        <v>27.3736595460378</v>
      </c>
      <c r="N807">
        <v>0.114779949231872</v>
      </c>
      <c r="O807">
        <v>35.965655538609198</v>
      </c>
      <c r="P807">
        <v>95.181918412348395</v>
      </c>
      <c r="Q807">
        <v>-3.1587312540049999E-3</v>
      </c>
    </row>
    <row r="808" spans="1:17" hidden="1" x14ac:dyDescent="0.3">
      <c r="A808" t="s">
        <v>1758</v>
      </c>
      <c r="B808" t="s">
        <v>1759</v>
      </c>
      <c r="C808" t="s">
        <v>3135</v>
      </c>
      <c r="D808" t="s">
        <v>51</v>
      </c>
      <c r="E808">
        <v>4397.328434475</v>
      </c>
      <c r="F808">
        <v>80.25</v>
      </c>
      <c r="G808">
        <v>116.085275936518</v>
      </c>
      <c r="H808">
        <v>-5.3273803255334196</v>
      </c>
      <c r="I808">
        <v>45.679664758259101</v>
      </c>
      <c r="J808">
        <v>-11.358801064336101</v>
      </c>
      <c r="K808">
        <v>81.123591094096994</v>
      </c>
      <c r="L808">
        <v>62.540561530160801</v>
      </c>
      <c r="M808">
        <v>37.5020941969874</v>
      </c>
      <c r="N808">
        <v>0.68554116714290203</v>
      </c>
      <c r="O808">
        <v>25.732087227414301</v>
      </c>
      <c r="P808">
        <v>156.389776357827</v>
      </c>
      <c r="Q808">
        <v>4.8152785987751003E-2</v>
      </c>
    </row>
    <row r="809" spans="1:17" x14ac:dyDescent="0.3">
      <c r="A809" t="s">
        <v>1760</v>
      </c>
      <c r="B809" t="s">
        <v>1761</v>
      </c>
      <c r="C809" t="s">
        <v>3124</v>
      </c>
      <c r="D809" t="s">
        <v>51</v>
      </c>
      <c r="E809">
        <v>4383.3416625</v>
      </c>
      <c r="F809">
        <v>355.5</v>
      </c>
      <c r="G809">
        <v>4.9136460960194697</v>
      </c>
      <c r="H809">
        <v>-4.2164303403306898</v>
      </c>
      <c r="I809">
        <v>3.36379012531137</v>
      </c>
      <c r="J809">
        <v>-2.5811127349060099</v>
      </c>
      <c r="K809">
        <v>356.47388912057397</v>
      </c>
      <c r="L809">
        <v>327.648368782315</v>
      </c>
      <c r="M809">
        <v>44.639765888211201</v>
      </c>
      <c r="N809">
        <v>0.79542790575203504</v>
      </c>
      <c r="O809">
        <v>15.583684950773501</v>
      </c>
      <c r="P809">
        <v>42.143142742902803</v>
      </c>
      <c r="Q809">
        <v>-6.2353881603149003E-2</v>
      </c>
    </row>
    <row r="810" spans="1:17" x14ac:dyDescent="0.3">
      <c r="A810" t="s">
        <v>1762</v>
      </c>
      <c r="B810" t="s">
        <v>1763</v>
      </c>
      <c r="C810" t="s">
        <v>3122</v>
      </c>
      <c r="D810" t="s">
        <v>1764</v>
      </c>
      <c r="E810">
        <v>4380.0892673999997</v>
      </c>
      <c r="F810">
        <v>856.5</v>
      </c>
      <c r="G810">
        <v>6.5269002213521601</v>
      </c>
      <c r="H810">
        <v>-13.764684910976101</v>
      </c>
      <c r="I810">
        <v>4.0730189890811497</v>
      </c>
      <c r="J810">
        <v>-2.6609666128759999</v>
      </c>
      <c r="K810">
        <v>985.18652818146404</v>
      </c>
      <c r="L810">
        <v>887.18768031863101</v>
      </c>
      <c r="M810">
        <v>26.712410932688702</v>
      </c>
      <c r="N810">
        <v>0.37296626993839099</v>
      </c>
      <c r="O810">
        <v>40.221833041447702</v>
      </c>
      <c r="P810">
        <v>47.367515485203</v>
      </c>
      <c r="Q810">
        <v>4.8260379162483998E-2</v>
      </c>
    </row>
    <row r="811" spans="1:17" hidden="1" x14ac:dyDescent="0.3">
      <c r="A811" t="s">
        <v>1765</v>
      </c>
      <c r="B811" t="s">
        <v>1766</v>
      </c>
      <c r="C811" t="s">
        <v>3135</v>
      </c>
      <c r="D811" t="s">
        <v>48</v>
      </c>
      <c r="E811">
        <v>4374.1616673899998</v>
      </c>
      <c r="F811">
        <v>787.7</v>
      </c>
      <c r="G811">
        <v>142.248649759996</v>
      </c>
      <c r="H811">
        <v>1.4889683095148101</v>
      </c>
      <c r="I811">
        <v>70.823178126141002</v>
      </c>
      <c r="J811">
        <v>0.66325116107663695</v>
      </c>
      <c r="K811">
        <v>787.96031877119003</v>
      </c>
      <c r="L811">
        <v>627.73413785212404</v>
      </c>
      <c r="M811">
        <v>42.861065405283099</v>
      </c>
      <c r="N811">
        <v>0.57557117620097897</v>
      </c>
      <c r="O811">
        <v>18.700012695188502</v>
      </c>
      <c r="P811">
        <v>184.316910304999</v>
      </c>
    </row>
    <row r="812" spans="1:17" x14ac:dyDescent="0.3">
      <c r="A812" t="s">
        <v>1767</v>
      </c>
      <c r="B812" t="s">
        <v>1768</v>
      </c>
      <c r="C812" t="s">
        <v>3134</v>
      </c>
      <c r="D812" t="s">
        <v>454</v>
      </c>
      <c r="E812">
        <v>4371.2294500799999</v>
      </c>
      <c r="F812">
        <v>381.6</v>
      </c>
      <c r="G812">
        <v>-0.51729790074816795</v>
      </c>
      <c r="H812">
        <v>3.8240608705215098</v>
      </c>
      <c r="I812">
        <v>-8.6632522230341706</v>
      </c>
      <c r="J812">
        <v>-1.96530777483876</v>
      </c>
      <c r="K812">
        <v>390.09477488733302</v>
      </c>
      <c r="L812">
        <v>369.86847642153299</v>
      </c>
      <c r="M812">
        <v>37.665991333746</v>
      </c>
      <c r="N812">
        <v>0.65750787849169801</v>
      </c>
      <c r="O812">
        <v>20.2437106918238</v>
      </c>
      <c r="P812">
        <v>35.535428875865698</v>
      </c>
      <c r="Q812">
        <v>0.12510374535707799</v>
      </c>
    </row>
    <row r="813" spans="1:17" x14ac:dyDescent="0.3">
      <c r="A813" t="s">
        <v>1769</v>
      </c>
      <c r="B813" t="s">
        <v>1770</v>
      </c>
      <c r="C813" t="s">
        <v>3131</v>
      </c>
      <c r="D813" t="s">
        <v>275</v>
      </c>
      <c r="E813">
        <v>4360.1021884499996</v>
      </c>
      <c r="F813">
        <v>478.9</v>
      </c>
      <c r="G813">
        <v>-3.52308538425837</v>
      </c>
      <c r="H813">
        <v>1.4809966949995601</v>
      </c>
      <c r="I813">
        <v>4.2134117248419498</v>
      </c>
      <c r="J813">
        <v>-3.0911220016519199</v>
      </c>
      <c r="K813">
        <v>509.81605224871299</v>
      </c>
      <c r="L813">
        <v>483.951925144673</v>
      </c>
      <c r="M813">
        <v>33.920989618280103</v>
      </c>
      <c r="N813">
        <v>0.423223375753283</v>
      </c>
      <c r="O813">
        <v>28.179160576320701</v>
      </c>
      <c r="P813">
        <v>32.990835878922503</v>
      </c>
      <c r="Q813">
        <v>-4.8393047152789997E-2</v>
      </c>
    </row>
    <row r="814" spans="1:17" hidden="1" x14ac:dyDescent="0.3">
      <c r="A814" t="s">
        <v>1771</v>
      </c>
      <c r="B814" t="s">
        <v>1772</v>
      </c>
      <c r="C814" t="s">
        <v>3135</v>
      </c>
      <c r="D814" t="s">
        <v>166</v>
      </c>
      <c r="E814">
        <v>4352.7433657000001</v>
      </c>
      <c r="F814">
        <v>1699</v>
      </c>
      <c r="G814">
        <v>170.09176294189101</v>
      </c>
      <c r="H814">
        <v>2.6703002098991502</v>
      </c>
      <c r="I814">
        <v>36.456224514752002</v>
      </c>
      <c r="J814">
        <v>0.72107811343277195</v>
      </c>
      <c r="K814">
        <v>1667.7929358147801</v>
      </c>
      <c r="L814">
        <v>1355.1583066062401</v>
      </c>
      <c r="M814">
        <v>53.760811056809203</v>
      </c>
      <c r="N814">
        <v>0.43027671365634401</v>
      </c>
      <c r="O814">
        <v>14.596821659799801</v>
      </c>
      <c r="P814">
        <v>217.125524965002</v>
      </c>
      <c r="Q814">
        <v>9.8635082714218003E-2</v>
      </c>
    </row>
    <row r="815" spans="1:17" hidden="1" x14ac:dyDescent="0.3">
      <c r="A815" t="s">
        <v>1773</v>
      </c>
      <c r="B815" t="s">
        <v>1774</v>
      </c>
      <c r="C815" t="s">
        <v>3135</v>
      </c>
      <c r="D815" t="s">
        <v>1334</v>
      </c>
      <c r="E815">
        <v>4329.4396431300001</v>
      </c>
      <c r="F815">
        <v>599.54999999999995</v>
      </c>
      <c r="G815">
        <v>13.3204115902757</v>
      </c>
      <c r="H815">
        <v>-13.560967630722599</v>
      </c>
      <c r="I815">
        <v>26.463086736792</v>
      </c>
      <c r="J815">
        <v>-12.4836238143412</v>
      </c>
      <c r="K815">
        <v>677.73857483574602</v>
      </c>
      <c r="L815">
        <v>572.49356595953702</v>
      </c>
      <c r="M815">
        <v>14.659262604544301</v>
      </c>
      <c r="N815">
        <v>0.29624845448113402</v>
      </c>
      <c r="O815">
        <v>43.40755566675</v>
      </c>
      <c r="P815">
        <v>59.879999999999903</v>
      </c>
      <c r="Q815">
        <v>-3.539200948302E-3</v>
      </c>
    </row>
    <row r="816" spans="1:17" hidden="1" x14ac:dyDescent="0.3">
      <c r="A816" t="s">
        <v>1775</v>
      </c>
      <c r="B816" t="s">
        <v>1776</v>
      </c>
      <c r="C816" t="s">
        <v>3135</v>
      </c>
      <c r="D816" t="s">
        <v>1777</v>
      </c>
      <c r="E816">
        <v>4328.1243750000003</v>
      </c>
      <c r="F816">
        <v>386.25</v>
      </c>
      <c r="G816">
        <v>-27.690180830618001</v>
      </c>
      <c r="H816">
        <v>-6.0463729999233102</v>
      </c>
      <c r="I816">
        <v>-28.029910791097699</v>
      </c>
      <c r="J816">
        <v>-6.3920616092689002</v>
      </c>
      <c r="K816">
        <v>419.27829783636003</v>
      </c>
      <c r="L816">
        <v>411.909417266704</v>
      </c>
      <c r="M816">
        <v>19.682805080977602</v>
      </c>
      <c r="N816">
        <v>0.79372814925758595</v>
      </c>
      <c r="O816">
        <v>65.307443365695704</v>
      </c>
      <c r="P816">
        <v>8.6039645719105895</v>
      </c>
      <c r="Q816">
        <v>0.31084868234583501</v>
      </c>
    </row>
    <row r="817" spans="1:17" x14ac:dyDescent="0.3">
      <c r="A817" t="s">
        <v>1778</v>
      </c>
      <c r="B817" t="s">
        <v>1779</v>
      </c>
      <c r="C817" t="s">
        <v>3134</v>
      </c>
      <c r="D817" t="s">
        <v>454</v>
      </c>
      <c r="E817">
        <v>4313.9138093800002</v>
      </c>
      <c r="F817">
        <v>779.3</v>
      </c>
      <c r="G817">
        <v>-28.826632318828299</v>
      </c>
      <c r="H817">
        <v>-10.3519671102648</v>
      </c>
      <c r="I817">
        <v>-6.1815533051013096</v>
      </c>
      <c r="J817">
        <v>-7.7003497158248999</v>
      </c>
      <c r="K817">
        <v>869.90136351863305</v>
      </c>
      <c r="L817">
        <v>820.74285255369398</v>
      </c>
      <c r="M817">
        <v>16.303915720708499</v>
      </c>
      <c r="N817">
        <v>0.35916406949976798</v>
      </c>
      <c r="O817">
        <v>24.817143590401599</v>
      </c>
      <c r="P817">
        <v>18.623943983560299</v>
      </c>
      <c r="Q817">
        <v>-0.144263023626794</v>
      </c>
    </row>
    <row r="818" spans="1:17" x14ac:dyDescent="0.3">
      <c r="A818" t="s">
        <v>1780</v>
      </c>
      <c r="B818" t="s">
        <v>1781</v>
      </c>
      <c r="C818" t="s">
        <v>3124</v>
      </c>
      <c r="D818" t="s">
        <v>51</v>
      </c>
      <c r="E818">
        <v>4309.85394</v>
      </c>
      <c r="F818">
        <v>535.5</v>
      </c>
      <c r="G818">
        <v>97.611533583999602</v>
      </c>
      <c r="H818">
        <v>-12.5203979165787</v>
      </c>
      <c r="I818">
        <v>26.5671815638586</v>
      </c>
      <c r="J818">
        <v>-6.6991339567523598</v>
      </c>
      <c r="K818">
        <v>548.04990380360596</v>
      </c>
      <c r="L818">
        <v>439.489348971379</v>
      </c>
      <c r="M818">
        <v>39.243717994266802</v>
      </c>
      <c r="N818">
        <v>0.33182854603302098</v>
      </c>
      <c r="O818">
        <v>26.050420168067198</v>
      </c>
      <c r="P818">
        <v>127.969348659003</v>
      </c>
      <c r="Q818">
        <v>-6.4090871659499996E-4</v>
      </c>
    </row>
    <row r="819" spans="1:17" hidden="1" x14ac:dyDescent="0.3">
      <c r="A819" t="s">
        <v>1782</v>
      </c>
      <c r="B819" t="s">
        <v>1783</v>
      </c>
      <c r="C819" t="s">
        <v>3135</v>
      </c>
      <c r="E819">
        <v>4308.6255952299998</v>
      </c>
      <c r="F819">
        <v>2330.35</v>
      </c>
      <c r="G819">
        <v>4939.2496185004802</v>
      </c>
      <c r="H819">
        <v>24.427835477665301</v>
      </c>
      <c r="I819">
        <v>339.375616185946</v>
      </c>
      <c r="J819">
        <v>-10.247193921479001</v>
      </c>
      <c r="K819">
        <v>2010.91474901784</v>
      </c>
      <c r="L819">
        <v>1045.99932665047</v>
      </c>
      <c r="M819">
        <v>32.668097985326</v>
      </c>
      <c r="N819">
        <v>0.633057675989255</v>
      </c>
      <c r="O819">
        <v>35.988156285536498</v>
      </c>
      <c r="P819">
        <v>4965.9782608695596</v>
      </c>
    </row>
    <row r="820" spans="1:17" x14ac:dyDescent="0.3">
      <c r="A820" t="s">
        <v>1784</v>
      </c>
      <c r="B820" t="s">
        <v>1785</v>
      </c>
      <c r="C820" t="s">
        <v>3126</v>
      </c>
      <c r="D820" t="s">
        <v>185</v>
      </c>
      <c r="E820">
        <v>4307.0028210540004</v>
      </c>
      <c r="F820">
        <v>169.38</v>
      </c>
      <c r="G820">
        <v>2.3719673870179898</v>
      </c>
      <c r="H820">
        <v>2.5023552384169299</v>
      </c>
      <c r="I820">
        <v>-15.740493028169601</v>
      </c>
      <c r="J820">
        <v>-6.5159290893057804</v>
      </c>
      <c r="K820">
        <v>175.342109819564</v>
      </c>
      <c r="L820">
        <v>171.66031809997401</v>
      </c>
      <c r="M820">
        <v>43.982071382118697</v>
      </c>
      <c r="N820">
        <v>0.69771795417690496</v>
      </c>
      <c r="O820">
        <v>33.250678946746902</v>
      </c>
      <c r="P820">
        <v>34.375247917492999</v>
      </c>
      <c r="Q820">
        <v>5.5816904898287001E-2</v>
      </c>
    </row>
    <row r="821" spans="1:17" hidden="1" x14ac:dyDescent="0.3">
      <c r="A821" t="s">
        <v>1786</v>
      </c>
      <c r="B821" t="s">
        <v>1787</v>
      </c>
      <c r="C821" t="s">
        <v>3135</v>
      </c>
      <c r="D821" t="s">
        <v>43</v>
      </c>
      <c r="E821">
        <v>4293.8080084800004</v>
      </c>
      <c r="F821">
        <v>610.20000000000005</v>
      </c>
      <c r="G821">
        <v>4.7516420523813201</v>
      </c>
      <c r="H821">
        <v>-6.1234807108119496</v>
      </c>
      <c r="I821">
        <v>16.935544885106999</v>
      </c>
      <c r="J821">
        <v>-5.2910938648760597</v>
      </c>
      <c r="K821">
        <v>628.57268659438</v>
      </c>
      <c r="M821">
        <v>30.480663893011599</v>
      </c>
      <c r="N821">
        <v>0.376946178318745</v>
      </c>
      <c r="O821">
        <v>17.363159619796701</v>
      </c>
      <c r="P821">
        <v>41.725699686447498</v>
      </c>
    </row>
    <row r="822" spans="1:17" hidden="1" x14ac:dyDescent="0.3">
      <c r="A822" t="s">
        <v>1788</v>
      </c>
      <c r="B822" t="s">
        <v>1789</v>
      </c>
      <c r="C822" t="s">
        <v>3135</v>
      </c>
      <c r="D822" t="s">
        <v>1045</v>
      </c>
      <c r="E822">
        <v>4278.1388338799998</v>
      </c>
      <c r="F822">
        <v>164.97</v>
      </c>
      <c r="G822">
        <v>38.241357630920398</v>
      </c>
      <c r="H822">
        <v>3.8337643476936298</v>
      </c>
      <c r="I822">
        <v>25.360344365505298</v>
      </c>
      <c r="J822">
        <v>-1.6824131136351601</v>
      </c>
      <c r="K822">
        <v>176.05712660319799</v>
      </c>
      <c r="L822">
        <v>149.50016037684</v>
      </c>
      <c r="M822">
        <v>46.411894884816903</v>
      </c>
      <c r="N822">
        <v>1.11374866182293</v>
      </c>
      <c r="O822">
        <v>35.661029278050499</v>
      </c>
      <c r="P822">
        <v>91.714119697849995</v>
      </c>
    </row>
    <row r="823" spans="1:17" hidden="1" x14ac:dyDescent="0.3">
      <c r="A823" t="s">
        <v>1790</v>
      </c>
      <c r="B823" t="s">
        <v>1791</v>
      </c>
      <c r="C823" t="s">
        <v>3135</v>
      </c>
      <c r="D823" t="s">
        <v>275</v>
      </c>
      <c r="E823">
        <v>4249.3954639499998</v>
      </c>
      <c r="F823">
        <v>926.45</v>
      </c>
      <c r="G823">
        <v>140.33679435620101</v>
      </c>
      <c r="H823">
        <v>-9.0099482665544492</v>
      </c>
      <c r="I823">
        <v>40.558809000731003</v>
      </c>
      <c r="J823">
        <v>-4.7240141979766896</v>
      </c>
      <c r="K823">
        <v>952.20673550950403</v>
      </c>
      <c r="L823">
        <v>748.36773743057904</v>
      </c>
      <c r="M823">
        <v>37.980789586352699</v>
      </c>
      <c r="N823">
        <v>0.388299184223588</v>
      </c>
      <c r="O823">
        <v>17.761347077554099</v>
      </c>
      <c r="P823">
        <v>199.14433322570201</v>
      </c>
      <c r="Q823">
        <v>8.8355920352942E-2</v>
      </c>
    </row>
    <row r="824" spans="1:17" hidden="1" x14ac:dyDescent="0.3">
      <c r="A824" t="s">
        <v>1792</v>
      </c>
      <c r="B824" t="s">
        <v>1793</v>
      </c>
      <c r="C824" t="s">
        <v>3135</v>
      </c>
      <c r="D824" t="s">
        <v>265</v>
      </c>
      <c r="E824">
        <v>4246.2250125</v>
      </c>
      <c r="F824">
        <v>2414.6</v>
      </c>
      <c r="G824">
        <v>50.6133575574747</v>
      </c>
      <c r="H824">
        <v>5.5900787130759202</v>
      </c>
      <c r="I824">
        <v>47.768296871763603</v>
      </c>
      <c r="J824">
        <v>-4.0938805048575997</v>
      </c>
      <c r="K824">
        <v>2493.2730503282</v>
      </c>
      <c r="L824">
        <v>2079.2417562373798</v>
      </c>
      <c r="M824">
        <v>35.317854427036202</v>
      </c>
      <c r="N824">
        <v>0.77820145400643104</v>
      </c>
      <c r="O824">
        <v>19.274413981611801</v>
      </c>
      <c r="P824">
        <v>91.931958189261096</v>
      </c>
      <c r="Q824">
        <v>4.7115033095002E-2</v>
      </c>
    </row>
    <row r="825" spans="1:17" x14ac:dyDescent="0.3">
      <c r="A825" t="s">
        <v>1794</v>
      </c>
      <c r="B825" t="s">
        <v>1795</v>
      </c>
      <c r="C825" t="s">
        <v>3131</v>
      </c>
      <c r="D825" t="s">
        <v>275</v>
      </c>
      <c r="E825">
        <v>4238.8367575379998</v>
      </c>
      <c r="F825">
        <v>182.33</v>
      </c>
      <c r="G825">
        <v>16.071517184171299</v>
      </c>
      <c r="H825">
        <v>7.6746743652708602</v>
      </c>
      <c r="I825">
        <v>26.8240490145837</v>
      </c>
      <c r="J825">
        <v>-3.6438104628323802</v>
      </c>
      <c r="K825">
        <v>174.841589263732</v>
      </c>
      <c r="L825">
        <v>156.99585645400899</v>
      </c>
      <c r="M825">
        <v>49.4200441896839</v>
      </c>
      <c r="N825">
        <v>1.2061578915437401</v>
      </c>
      <c r="O825">
        <v>9.1427631218120808</v>
      </c>
      <c r="P825">
        <v>62.721999107541201</v>
      </c>
      <c r="Q825">
        <v>3.1072713517599E-2</v>
      </c>
    </row>
    <row r="826" spans="1:17" hidden="1" x14ac:dyDescent="0.3">
      <c r="A826" t="s">
        <v>1796</v>
      </c>
      <c r="B826" t="s">
        <v>1797</v>
      </c>
      <c r="C826" t="s">
        <v>3135</v>
      </c>
      <c r="D826" t="s">
        <v>51</v>
      </c>
      <c r="E826">
        <v>4219.2681166499997</v>
      </c>
      <c r="F826">
        <v>2551.1</v>
      </c>
      <c r="G826">
        <v>59.442269110158499</v>
      </c>
      <c r="H826">
        <v>21.168432510181098</v>
      </c>
      <c r="I826">
        <v>56.391218038959302</v>
      </c>
      <c r="J826">
        <v>-8.2741682936059799</v>
      </c>
      <c r="K826">
        <v>2389.3793162479501</v>
      </c>
      <c r="L826">
        <v>1864.0690403444901</v>
      </c>
      <c r="M826">
        <v>36.687922925022001</v>
      </c>
      <c r="N826">
        <v>0.67330467522023596</v>
      </c>
      <c r="O826">
        <v>16.6144016306691</v>
      </c>
      <c r="P826">
        <v>97.453560371517</v>
      </c>
      <c r="Q826">
        <v>0.161243040861555</v>
      </c>
    </row>
    <row r="827" spans="1:17" hidden="1" x14ac:dyDescent="0.3">
      <c r="A827" t="s">
        <v>1798</v>
      </c>
      <c r="B827" t="s">
        <v>1799</v>
      </c>
      <c r="C827" t="s">
        <v>3135</v>
      </c>
      <c r="D827" t="s">
        <v>1800</v>
      </c>
      <c r="E827">
        <v>4203.1962686400002</v>
      </c>
      <c r="F827">
        <v>140.15</v>
      </c>
      <c r="G827">
        <v>35.669967132658499</v>
      </c>
      <c r="H827">
        <v>8.4801191909653504</v>
      </c>
      <c r="I827">
        <v>28.5641611383307</v>
      </c>
      <c r="J827">
        <v>-8.7712583190999798</v>
      </c>
      <c r="K827">
        <v>143.45703444222099</v>
      </c>
      <c r="L827">
        <v>125.527579409284</v>
      </c>
      <c r="M827">
        <v>34.054476938536403</v>
      </c>
      <c r="N827">
        <v>1.57456657014474</v>
      </c>
      <c r="O827">
        <v>17.652515162326001</v>
      </c>
      <c r="P827">
        <v>69.059107358262906</v>
      </c>
      <c r="Q827">
        <v>5.7821646402209999E-2</v>
      </c>
    </row>
    <row r="828" spans="1:17" hidden="1" x14ac:dyDescent="0.3">
      <c r="A828" t="s">
        <v>1801</v>
      </c>
      <c r="B828" t="s">
        <v>1802</v>
      </c>
      <c r="C828" t="s">
        <v>3135</v>
      </c>
      <c r="D828" t="s">
        <v>89</v>
      </c>
      <c r="E828">
        <v>4194.0995507999996</v>
      </c>
      <c r="F828">
        <v>1854.9</v>
      </c>
      <c r="G828">
        <v>198.00875258890301</v>
      </c>
      <c r="H828">
        <v>12.651382681562</v>
      </c>
      <c r="I828">
        <v>70.765618883710601</v>
      </c>
      <c r="J828">
        <v>3.1174265553593101</v>
      </c>
      <c r="K828">
        <v>1610.50604175175</v>
      </c>
      <c r="L828">
        <v>1225.70103140314</v>
      </c>
      <c r="M828">
        <v>67.3972094150553</v>
      </c>
      <c r="N828">
        <v>1.08334056816677</v>
      </c>
      <c r="O828">
        <v>3.8870019947166901</v>
      </c>
      <c r="P828">
        <v>259.79051498399701</v>
      </c>
      <c r="Q828">
        <v>0.19768752395391001</v>
      </c>
    </row>
    <row r="829" spans="1:17" hidden="1" x14ac:dyDescent="0.3">
      <c r="A829" t="s">
        <v>1803</v>
      </c>
      <c r="B829" t="s">
        <v>1804</v>
      </c>
      <c r="C829" t="s">
        <v>3135</v>
      </c>
      <c r="D829" t="s">
        <v>275</v>
      </c>
      <c r="E829">
        <v>4185.3862607000001</v>
      </c>
      <c r="F829">
        <v>340.25</v>
      </c>
      <c r="G829">
        <v>509.25266604213499</v>
      </c>
      <c r="H829">
        <v>-3.0806737459641398</v>
      </c>
      <c r="I829">
        <v>170.10828056618499</v>
      </c>
      <c r="J829">
        <v>-6.6109505352356202</v>
      </c>
      <c r="K829">
        <v>341.70536588335602</v>
      </c>
      <c r="L829">
        <v>214.26024011137901</v>
      </c>
      <c r="M829">
        <v>23.642844484184899</v>
      </c>
      <c r="N829">
        <v>0.46579894979557401</v>
      </c>
      <c r="O829">
        <v>30.462894930198299</v>
      </c>
      <c r="P829">
        <v>548.96051878695403</v>
      </c>
      <c r="Q829">
        <v>0.30146592871735001</v>
      </c>
    </row>
    <row r="830" spans="1:17" x14ac:dyDescent="0.3">
      <c r="A830" t="s">
        <v>1805</v>
      </c>
      <c r="B830" t="s">
        <v>1806</v>
      </c>
      <c r="C830" t="s">
        <v>3130</v>
      </c>
      <c r="D830" t="s">
        <v>445</v>
      </c>
      <c r="E830">
        <v>4183.0181949919997</v>
      </c>
      <c r="F830">
        <v>83.72</v>
      </c>
      <c r="G830">
        <v>-31.157866113371799</v>
      </c>
      <c r="H830">
        <v>-6.24468985587795</v>
      </c>
      <c r="I830">
        <v>-28.471286896310399</v>
      </c>
      <c r="J830">
        <v>-2.7522491438432501</v>
      </c>
      <c r="K830">
        <v>93.320465935872207</v>
      </c>
      <c r="L830">
        <v>98.260728174374293</v>
      </c>
      <c r="M830">
        <v>20.343877336412302</v>
      </c>
      <c r="N830">
        <v>0.67610326604496496</v>
      </c>
      <c r="O830">
        <v>45.186335403726602</v>
      </c>
      <c r="P830">
        <v>2.9133374308543298</v>
      </c>
      <c r="Q830">
        <v>-1.3885770829470999E-2</v>
      </c>
    </row>
    <row r="831" spans="1:17" hidden="1" x14ac:dyDescent="0.3">
      <c r="A831" t="s">
        <v>1807</v>
      </c>
      <c r="B831" t="s">
        <v>1808</v>
      </c>
      <c r="C831" t="s">
        <v>3135</v>
      </c>
      <c r="D831" t="s">
        <v>117</v>
      </c>
      <c r="E831">
        <v>4179.1764421759999</v>
      </c>
      <c r="F831">
        <v>43.04</v>
      </c>
      <c r="G831">
        <v>-4.9747526943978198</v>
      </c>
      <c r="H831">
        <v>-10.0992542803415</v>
      </c>
      <c r="I831">
        <v>-23.420582761729101</v>
      </c>
      <c r="J831">
        <v>-4.8950646815681296</v>
      </c>
      <c r="K831">
        <v>47.887470680525702</v>
      </c>
      <c r="L831">
        <v>46.928434629591202</v>
      </c>
      <c r="M831">
        <v>17.298877686780202</v>
      </c>
      <c r="N831">
        <v>0.43847016867167199</v>
      </c>
      <c r="O831">
        <v>51.951672862453499</v>
      </c>
      <c r="P831">
        <v>34.710485133020299</v>
      </c>
      <c r="Q831">
        <v>3.7141524549374E-2</v>
      </c>
    </row>
    <row r="832" spans="1:17" hidden="1" x14ac:dyDescent="0.3">
      <c r="A832" t="s">
        <v>1809</v>
      </c>
      <c r="B832" t="s">
        <v>1810</v>
      </c>
      <c r="C832" t="s">
        <v>3135</v>
      </c>
      <c r="D832" t="s">
        <v>460</v>
      </c>
      <c r="E832">
        <v>4172.9776499150003</v>
      </c>
      <c r="F832">
        <v>909.95</v>
      </c>
      <c r="G832">
        <v>9.6956454869923991</v>
      </c>
      <c r="H832">
        <v>9.1610619643505498</v>
      </c>
      <c r="I832">
        <v>41.974167760281901</v>
      </c>
      <c r="J832">
        <v>-3.51756355939205</v>
      </c>
      <c r="K832">
        <v>929.92567891994099</v>
      </c>
      <c r="L832">
        <v>768.58913907800695</v>
      </c>
      <c r="M832">
        <v>34.471196275843901</v>
      </c>
      <c r="N832">
        <v>0.53588009874442</v>
      </c>
      <c r="O832">
        <v>20.336282213308401</v>
      </c>
      <c r="P832">
        <v>74.319923371647505</v>
      </c>
      <c r="Q832">
        <v>0.166388519347765</v>
      </c>
    </row>
    <row r="833" spans="1:17" x14ac:dyDescent="0.3">
      <c r="A833" t="s">
        <v>1811</v>
      </c>
      <c r="B833" t="s">
        <v>1812</v>
      </c>
      <c r="C833" t="s">
        <v>3132</v>
      </c>
      <c r="D833" t="s">
        <v>288</v>
      </c>
      <c r="E833">
        <v>4167.5768732039996</v>
      </c>
      <c r="F833">
        <v>189.39</v>
      </c>
      <c r="G833">
        <v>8.5982600960865607</v>
      </c>
      <c r="H833">
        <v>-2.6962807377126499</v>
      </c>
      <c r="I833">
        <v>-11.820275658347899</v>
      </c>
      <c r="J833">
        <v>-3.20112870346696</v>
      </c>
      <c r="K833">
        <v>200.009322711957</v>
      </c>
      <c r="L833">
        <v>191.31677686054499</v>
      </c>
      <c r="M833">
        <v>28.937239908938398</v>
      </c>
      <c r="N833">
        <v>0.56978921583810305</v>
      </c>
      <c r="O833">
        <v>25.587412218174101</v>
      </c>
      <c r="P833">
        <v>38.240875912408697</v>
      </c>
    </row>
    <row r="834" spans="1:17" hidden="1" x14ac:dyDescent="0.3">
      <c r="A834" t="s">
        <v>1813</v>
      </c>
      <c r="B834" t="s">
        <v>1814</v>
      </c>
      <c r="C834" t="s">
        <v>3135</v>
      </c>
      <c r="D834" t="s">
        <v>454</v>
      </c>
      <c r="E834">
        <v>4167.1582141050003</v>
      </c>
      <c r="F834">
        <v>301.05</v>
      </c>
      <c r="G834">
        <v>90.635978569548598</v>
      </c>
      <c r="H834">
        <v>20.348167098721699</v>
      </c>
      <c r="I834">
        <v>25.334444066592301</v>
      </c>
      <c r="J834">
        <v>-9.5600223973509504</v>
      </c>
      <c r="K834">
        <v>276.16627941952203</v>
      </c>
      <c r="L834">
        <v>219.638965748939</v>
      </c>
      <c r="M834">
        <v>43.841627535624603</v>
      </c>
      <c r="N834">
        <v>0.60420720172362696</v>
      </c>
      <c r="O834">
        <v>11.692409898687901</v>
      </c>
      <c r="P834">
        <v>134.09797822706</v>
      </c>
      <c r="Q834">
        <v>6.4317265755444997E-2</v>
      </c>
    </row>
    <row r="835" spans="1:17" x14ac:dyDescent="0.3">
      <c r="A835" t="s">
        <v>1815</v>
      </c>
      <c r="B835" t="s">
        <v>1816</v>
      </c>
      <c r="C835" t="s">
        <v>3123</v>
      </c>
      <c r="D835" t="s">
        <v>48</v>
      </c>
      <c r="E835">
        <v>4153.5974047749996</v>
      </c>
      <c r="F835">
        <v>600.25</v>
      </c>
      <c r="G835">
        <v>-28.6004749667581</v>
      </c>
      <c r="H835">
        <v>-7.5670523822979296</v>
      </c>
      <c r="I835">
        <v>-8.4793078789743301</v>
      </c>
      <c r="J835">
        <v>-6.9644423593156697</v>
      </c>
      <c r="K835">
        <v>663.52789147410704</v>
      </c>
      <c r="L835">
        <v>628.87049528293596</v>
      </c>
      <c r="M835">
        <v>28.447791635218799</v>
      </c>
      <c r="N835">
        <v>0.63296643516346496</v>
      </c>
      <c r="O835">
        <v>68.1049562682215</v>
      </c>
      <c r="P835">
        <v>40.656121851200901</v>
      </c>
      <c r="Q835">
        <v>0.13507896249589099</v>
      </c>
    </row>
    <row r="836" spans="1:17" hidden="1" x14ac:dyDescent="0.3">
      <c r="A836" t="s">
        <v>1817</v>
      </c>
      <c r="B836" t="s">
        <v>1818</v>
      </c>
      <c r="C836" t="s">
        <v>3135</v>
      </c>
      <c r="D836" t="s">
        <v>275</v>
      </c>
      <c r="E836">
        <v>4145.05730752</v>
      </c>
      <c r="F836">
        <v>1299.7</v>
      </c>
      <c r="G836">
        <v>0.96207826755648096</v>
      </c>
      <c r="H836">
        <v>-3.3866441392815698</v>
      </c>
      <c r="I836">
        <v>-10.4479344416291</v>
      </c>
      <c r="J836">
        <v>-4.1908071021942801</v>
      </c>
      <c r="K836">
        <v>1350.5321214600499</v>
      </c>
      <c r="L836">
        <v>1286.79138104342</v>
      </c>
      <c r="M836">
        <v>43.130602470965599</v>
      </c>
      <c r="N836">
        <v>0.67245033716696401</v>
      </c>
      <c r="O836">
        <v>21.166423020697</v>
      </c>
      <c r="P836">
        <v>34.837638759207401</v>
      </c>
      <c r="Q836">
        <v>0.113486962188239</v>
      </c>
    </row>
    <row r="837" spans="1:17" x14ac:dyDescent="0.3">
      <c r="A837" t="s">
        <v>1819</v>
      </c>
      <c r="B837" t="s">
        <v>1820</v>
      </c>
      <c r="C837" t="s">
        <v>3126</v>
      </c>
      <c r="D837" t="s">
        <v>185</v>
      </c>
      <c r="E837">
        <v>4138.8821587499997</v>
      </c>
      <c r="F837">
        <v>634.45000000000005</v>
      </c>
      <c r="G837">
        <v>48.970609915606097</v>
      </c>
      <c r="H837">
        <v>-12.9931711274692</v>
      </c>
      <c r="I837">
        <v>-3.7300601171234198</v>
      </c>
      <c r="J837">
        <v>-6.94063487296284</v>
      </c>
      <c r="K837">
        <v>710.64862833596101</v>
      </c>
      <c r="L837">
        <v>642.16155614114496</v>
      </c>
      <c r="M837">
        <v>25.698364210144799</v>
      </c>
      <c r="N837">
        <v>0.33809370533841898</v>
      </c>
      <c r="O837">
        <v>30.412168019544399</v>
      </c>
      <c r="P837">
        <v>80.935405675174593</v>
      </c>
      <c r="Q837">
        <v>5.5836912780356997E-2</v>
      </c>
    </row>
    <row r="838" spans="1:17" hidden="1" x14ac:dyDescent="0.3">
      <c r="A838" t="s">
        <v>1821</v>
      </c>
      <c r="B838" t="s">
        <v>1822</v>
      </c>
      <c r="C838" t="s">
        <v>3135</v>
      </c>
      <c r="D838" t="s">
        <v>51</v>
      </c>
      <c r="E838">
        <v>4119.9087633549998</v>
      </c>
      <c r="F838">
        <v>719.95</v>
      </c>
      <c r="G838">
        <v>6.25067052342136</v>
      </c>
      <c r="H838">
        <v>-8.3296194990435897</v>
      </c>
      <c r="I838">
        <v>44.166217884701503</v>
      </c>
      <c r="J838">
        <v>-4.9894792114556603</v>
      </c>
      <c r="K838">
        <v>712.477146183738</v>
      </c>
      <c r="L838">
        <v>569.28596050910505</v>
      </c>
      <c r="M838">
        <v>44.903274309392998</v>
      </c>
      <c r="N838">
        <v>0.56510202685251298</v>
      </c>
      <c r="O838">
        <v>16.890061809847801</v>
      </c>
      <c r="P838">
        <v>70.867449863533807</v>
      </c>
    </row>
    <row r="839" spans="1:17" hidden="1" x14ac:dyDescent="0.3">
      <c r="A839" t="s">
        <v>1823</v>
      </c>
      <c r="B839" t="s">
        <v>1824</v>
      </c>
      <c r="C839" t="s">
        <v>3135</v>
      </c>
      <c r="D839" t="s">
        <v>295</v>
      </c>
      <c r="E839">
        <v>4111.7373490050004</v>
      </c>
      <c r="F839">
        <v>428.45</v>
      </c>
      <c r="G839">
        <v>79.653823912230607</v>
      </c>
      <c r="H839">
        <v>7.4403085019141102</v>
      </c>
      <c r="I839">
        <v>99.502317234992006</v>
      </c>
      <c r="J839">
        <v>2.9110953201435699</v>
      </c>
      <c r="K839">
        <v>346.82965303492801</v>
      </c>
      <c r="M839">
        <v>70.803779170087495</v>
      </c>
      <c r="N839">
        <v>0.25731434355461402</v>
      </c>
      <c r="O839">
        <v>1.3187069669739799</v>
      </c>
      <c r="P839">
        <v>184.49535192562999</v>
      </c>
    </row>
    <row r="840" spans="1:17" x14ac:dyDescent="0.3">
      <c r="A840" t="s">
        <v>1825</v>
      </c>
      <c r="B840" t="s">
        <v>1826</v>
      </c>
      <c r="C840" t="s">
        <v>3132</v>
      </c>
      <c r="D840" t="s">
        <v>1499</v>
      </c>
      <c r="E840">
        <v>4094.51140205</v>
      </c>
      <c r="F840">
        <v>75.5</v>
      </c>
      <c r="G840">
        <v>40.491734153622502</v>
      </c>
      <c r="H840">
        <v>-7.1758045738762002</v>
      </c>
      <c r="I840">
        <v>-20.3149643989141</v>
      </c>
      <c r="J840">
        <v>-7.9449712197094602</v>
      </c>
      <c r="K840">
        <v>83.147341562861698</v>
      </c>
      <c r="L840">
        <v>77.810817873894507</v>
      </c>
      <c r="M840">
        <v>34.999392813684999</v>
      </c>
      <c r="N840">
        <v>0.34395370815774401</v>
      </c>
      <c r="O840">
        <v>36.754966887417197</v>
      </c>
      <c r="P840">
        <v>75.990675990675996</v>
      </c>
      <c r="Q840">
        <v>0.16219477387551201</v>
      </c>
    </row>
    <row r="841" spans="1:17" hidden="1" x14ac:dyDescent="0.3">
      <c r="A841" t="s">
        <v>1827</v>
      </c>
      <c r="B841" t="s">
        <v>1828</v>
      </c>
      <c r="C841" t="s">
        <v>3135</v>
      </c>
      <c r="D841" t="s">
        <v>268</v>
      </c>
      <c r="E841">
        <v>4090.3318595400001</v>
      </c>
      <c r="F841">
        <v>215.4</v>
      </c>
      <c r="G841">
        <v>136.08248501012901</v>
      </c>
      <c r="H841">
        <v>-11.357373268370299</v>
      </c>
      <c r="I841">
        <v>25.0294194321629</v>
      </c>
      <c r="J841">
        <v>-0.41031958794102102</v>
      </c>
      <c r="K841">
        <v>236.32215399915299</v>
      </c>
      <c r="L841">
        <v>193.056153935731</v>
      </c>
      <c r="M841">
        <v>32.647588914197598</v>
      </c>
      <c r="N841">
        <v>1.04445775449522</v>
      </c>
      <c r="O841">
        <v>51.717734447539399</v>
      </c>
      <c r="P841">
        <v>179.74025974025901</v>
      </c>
      <c r="Q841">
        <v>0.13082611495518701</v>
      </c>
    </row>
    <row r="842" spans="1:17" x14ac:dyDescent="0.3">
      <c r="A842" t="s">
        <v>1829</v>
      </c>
      <c r="B842" t="s">
        <v>1830</v>
      </c>
      <c r="C842" t="s">
        <v>3123</v>
      </c>
      <c r="D842" t="s">
        <v>48</v>
      </c>
      <c r="E842">
        <v>4080.809888235</v>
      </c>
      <c r="F842">
        <v>50.55</v>
      </c>
      <c r="G842">
        <v>-18.1357315205296</v>
      </c>
      <c r="H842">
        <v>-9.26587125417511</v>
      </c>
      <c r="I842">
        <v>-29.824419170805101</v>
      </c>
      <c r="J842">
        <v>-3.9216285601993501</v>
      </c>
      <c r="K842">
        <v>56.411489495057801</v>
      </c>
      <c r="L842">
        <v>57.183582297852404</v>
      </c>
      <c r="M842">
        <v>25.746245484735802</v>
      </c>
      <c r="N842">
        <v>0.64010371112558195</v>
      </c>
      <c r="O842">
        <v>56.280909990108803</v>
      </c>
      <c r="P842">
        <v>20.2140309155766</v>
      </c>
      <c r="Q842">
        <v>8.6284128175600994E-2</v>
      </c>
    </row>
    <row r="843" spans="1:17" x14ac:dyDescent="0.3">
      <c r="A843" t="s">
        <v>1831</v>
      </c>
      <c r="B843" t="s">
        <v>1832</v>
      </c>
      <c r="C843" t="s">
        <v>3126</v>
      </c>
      <c r="D843" t="s">
        <v>185</v>
      </c>
      <c r="E843">
        <v>4070.9934105000002</v>
      </c>
      <c r="F843">
        <v>1546.75</v>
      </c>
      <c r="G843">
        <v>48.978502922298297</v>
      </c>
      <c r="H843">
        <v>-4.5269796248800098</v>
      </c>
      <c r="I843">
        <v>25.856020131138202</v>
      </c>
      <c r="J843">
        <v>-7.7569341812192603</v>
      </c>
      <c r="K843">
        <v>1588.4716485438501</v>
      </c>
      <c r="L843">
        <v>1343.76547242741</v>
      </c>
      <c r="M843">
        <v>31.268502063598699</v>
      </c>
      <c r="N843">
        <v>0.57702144263163202</v>
      </c>
      <c r="O843">
        <v>15.7265233554226</v>
      </c>
      <c r="P843">
        <v>88.169099756690997</v>
      </c>
      <c r="Q843">
        <v>0.10350196091786</v>
      </c>
    </row>
    <row r="844" spans="1:17" hidden="1" x14ac:dyDescent="0.3">
      <c r="A844" t="s">
        <v>1833</v>
      </c>
      <c r="B844" t="s">
        <v>1834</v>
      </c>
      <c r="C844" t="s">
        <v>3135</v>
      </c>
      <c r="D844" t="s">
        <v>405</v>
      </c>
      <c r="E844">
        <v>4069.911838429</v>
      </c>
      <c r="F844">
        <v>109.43</v>
      </c>
      <c r="G844">
        <v>-48.703686932359403</v>
      </c>
      <c r="H844">
        <v>-3.6354402306478901</v>
      </c>
      <c r="I844">
        <v>-21.699115164520698</v>
      </c>
      <c r="J844">
        <v>-1.0424060767108101</v>
      </c>
      <c r="K844">
        <v>116.54772244606499</v>
      </c>
      <c r="L844">
        <v>123.809285366011</v>
      </c>
      <c r="M844">
        <v>34.273346265560797</v>
      </c>
      <c r="N844">
        <v>0.53585477376776103</v>
      </c>
      <c r="O844">
        <v>40.363702823722903</v>
      </c>
      <c r="P844">
        <v>2.25191552980752</v>
      </c>
    </row>
    <row r="845" spans="1:17" hidden="1" x14ac:dyDescent="0.3">
      <c r="A845" t="s">
        <v>1835</v>
      </c>
      <c r="B845" t="s">
        <v>1836</v>
      </c>
      <c r="C845" t="s">
        <v>3135</v>
      </c>
      <c r="D845" t="s">
        <v>275</v>
      </c>
      <c r="E845">
        <v>4065.5470500000001</v>
      </c>
      <c r="F845">
        <v>416.25</v>
      </c>
      <c r="G845">
        <v>9.9753544781075298</v>
      </c>
      <c r="H845">
        <v>2.9053560750304301</v>
      </c>
      <c r="I845">
        <v>5.7017941221994697</v>
      </c>
      <c r="J845">
        <v>-5.8203073896040696</v>
      </c>
      <c r="K845">
        <v>439.80995662369901</v>
      </c>
      <c r="L845">
        <v>405.86771569534199</v>
      </c>
      <c r="M845">
        <v>30.8817837629392</v>
      </c>
      <c r="N845">
        <v>0.63128958068367103</v>
      </c>
      <c r="O845">
        <v>30.450450450450401</v>
      </c>
      <c r="P845">
        <v>39.449572019631802</v>
      </c>
      <c r="Q845">
        <v>0.14902438952545599</v>
      </c>
    </row>
    <row r="846" spans="1:17" hidden="1" x14ac:dyDescent="0.3">
      <c r="A846" t="s">
        <v>1837</v>
      </c>
      <c r="B846" t="s">
        <v>1838</v>
      </c>
      <c r="C846" t="s">
        <v>3135</v>
      </c>
      <c r="D846" t="s">
        <v>1040</v>
      </c>
      <c r="E846">
        <v>4060.8879999999999</v>
      </c>
      <c r="F846">
        <v>118</v>
      </c>
      <c r="G846">
        <v>-25.004504438045</v>
      </c>
      <c r="K846">
        <v>104.378999999999</v>
      </c>
      <c r="M846">
        <v>99.990560428137201</v>
      </c>
      <c r="N846">
        <v>1</v>
      </c>
      <c r="O846">
        <v>0</v>
      </c>
      <c r="P846">
        <v>5.3571428571428603</v>
      </c>
    </row>
    <row r="847" spans="1:17" hidden="1" x14ac:dyDescent="0.3">
      <c r="A847" t="s">
        <v>1839</v>
      </c>
      <c r="B847" t="s">
        <v>1840</v>
      </c>
      <c r="C847" t="s">
        <v>3135</v>
      </c>
      <c r="D847" t="s">
        <v>412</v>
      </c>
      <c r="E847">
        <v>4060.3133974000002</v>
      </c>
      <c r="F847">
        <v>326.3</v>
      </c>
      <c r="G847">
        <v>95.9257418001459</v>
      </c>
      <c r="H847">
        <v>-5.0641828522291599</v>
      </c>
      <c r="I847">
        <v>57.9530315868627</v>
      </c>
      <c r="J847">
        <v>-7.5429180935007496</v>
      </c>
      <c r="K847">
        <v>352.43947522783998</v>
      </c>
      <c r="L847">
        <v>273.20616944278697</v>
      </c>
      <c r="M847">
        <v>28.5010236804603</v>
      </c>
      <c r="N847">
        <v>0.27707797537202999</v>
      </c>
      <c r="O847">
        <v>37.2050260496475</v>
      </c>
      <c r="P847">
        <v>136.973020080612</v>
      </c>
      <c r="Q847">
        <v>0.15537473458952</v>
      </c>
    </row>
    <row r="848" spans="1:17" hidden="1" x14ac:dyDescent="0.3">
      <c r="A848" t="s">
        <v>1841</v>
      </c>
      <c r="B848" t="s">
        <v>1842</v>
      </c>
      <c r="C848" t="s">
        <v>3135</v>
      </c>
      <c r="D848" t="s">
        <v>48</v>
      </c>
      <c r="E848">
        <v>4049.8788457400001</v>
      </c>
      <c r="F848">
        <v>25.9</v>
      </c>
      <c r="G848">
        <v>30.563182918292199</v>
      </c>
      <c r="H848">
        <v>-14.107833334619899</v>
      </c>
      <c r="I848">
        <v>21.7979609006901</v>
      </c>
      <c r="J848">
        <v>-11.058622986710301</v>
      </c>
      <c r="K848">
        <v>26.927054543828099</v>
      </c>
      <c r="L848">
        <v>22.072260327021301</v>
      </c>
      <c r="M848">
        <v>33.1294885108003</v>
      </c>
      <c r="N848">
        <v>0.47201740260493302</v>
      </c>
      <c r="O848">
        <v>29.150579150579102</v>
      </c>
      <c r="P848">
        <v>73.372778671384296</v>
      </c>
      <c r="Q848">
        <v>0.114091273104064</v>
      </c>
    </row>
    <row r="849" spans="1:17" hidden="1" x14ac:dyDescent="0.3">
      <c r="A849" t="s">
        <v>1843</v>
      </c>
      <c r="B849" t="s">
        <v>1844</v>
      </c>
      <c r="C849" t="s">
        <v>3135</v>
      </c>
      <c r="D849" t="s">
        <v>163</v>
      </c>
      <c r="E849">
        <v>4035.7449999999999</v>
      </c>
      <c r="F849">
        <v>234.5</v>
      </c>
      <c r="G849">
        <v>3601.41126224141</v>
      </c>
      <c r="H849">
        <v>17.4706810302721</v>
      </c>
      <c r="I849">
        <v>405.57576518674102</v>
      </c>
      <c r="J849">
        <v>-13.0433402150479</v>
      </c>
      <c r="K849">
        <v>223.63577574644</v>
      </c>
      <c r="L849">
        <v>111.41252345319</v>
      </c>
      <c r="M849">
        <v>24.1055621075201</v>
      </c>
      <c r="N849">
        <v>0.89934354210646095</v>
      </c>
      <c r="O849">
        <v>51.812366737739801</v>
      </c>
      <c r="P849">
        <v>4021.2653778558802</v>
      </c>
      <c r="Q849">
        <v>0.242344887451556</v>
      </c>
    </row>
    <row r="850" spans="1:17" x14ac:dyDescent="0.3">
      <c r="A850" t="s">
        <v>1845</v>
      </c>
      <c r="B850" t="s">
        <v>1846</v>
      </c>
      <c r="C850" t="s">
        <v>3131</v>
      </c>
      <c r="D850" t="s">
        <v>100</v>
      </c>
      <c r="E850">
        <v>4023.3224502500002</v>
      </c>
      <c r="F850">
        <v>998.5</v>
      </c>
      <c r="G850">
        <v>17.064560395897399</v>
      </c>
      <c r="H850">
        <v>-8.1101937811909099</v>
      </c>
      <c r="I850">
        <v>26.358161402329198</v>
      </c>
      <c r="J850">
        <v>-8.8863489037309495</v>
      </c>
      <c r="K850">
        <v>1121.05574722656</v>
      </c>
      <c r="L850">
        <v>1014.66660710469</v>
      </c>
      <c r="M850">
        <v>34.097105588219101</v>
      </c>
      <c r="N850">
        <v>1.3154071655464801</v>
      </c>
      <c r="O850">
        <v>59.509263895843702</v>
      </c>
      <c r="P850">
        <v>63.688524590163901</v>
      </c>
      <c r="Q850">
        <v>-2.4952658523440001E-3</v>
      </c>
    </row>
    <row r="851" spans="1:17" x14ac:dyDescent="0.3">
      <c r="A851" t="s">
        <v>1847</v>
      </c>
      <c r="B851" t="s">
        <v>1848</v>
      </c>
      <c r="C851" t="s">
        <v>3136</v>
      </c>
      <c r="D851" t="s">
        <v>114</v>
      </c>
      <c r="E851">
        <v>4008.33015024</v>
      </c>
      <c r="F851">
        <v>234.4</v>
      </c>
      <c r="G851">
        <v>46.452000408903402</v>
      </c>
      <c r="H851">
        <v>-7.1796286828588203</v>
      </c>
      <c r="I851">
        <v>-15.314042834326299</v>
      </c>
      <c r="J851">
        <v>-4.2599592685816896</v>
      </c>
      <c r="K851">
        <v>264.10345701850002</v>
      </c>
      <c r="L851">
        <v>252.011943623805</v>
      </c>
      <c r="M851">
        <v>28.925147482080099</v>
      </c>
      <c r="N851">
        <v>0.66168589229444996</v>
      </c>
      <c r="O851">
        <v>36.710750853242303</v>
      </c>
      <c r="P851">
        <v>81.143740340030902</v>
      </c>
      <c r="Q851">
        <v>6.7632990779072005E-2</v>
      </c>
    </row>
    <row r="852" spans="1:17" x14ac:dyDescent="0.3">
      <c r="A852" t="s">
        <v>1849</v>
      </c>
      <c r="B852" t="s">
        <v>1850</v>
      </c>
      <c r="C852" t="s">
        <v>3120</v>
      </c>
      <c r="D852" t="s">
        <v>54</v>
      </c>
      <c r="E852">
        <v>3989.1113591599901</v>
      </c>
      <c r="F852">
        <v>44.42</v>
      </c>
      <c r="G852">
        <v>-9.2154148558520408</v>
      </c>
      <c r="H852">
        <v>-16.978266050377002</v>
      </c>
      <c r="I852">
        <v>-52.0745179959235</v>
      </c>
      <c r="J852">
        <v>-9.2801922919298399</v>
      </c>
      <c r="K852">
        <v>58.163064919810701</v>
      </c>
      <c r="L852">
        <v>60.664825548089198</v>
      </c>
      <c r="M852">
        <v>9.4728509530100506</v>
      </c>
      <c r="N852">
        <v>1.05297069039953</v>
      </c>
      <c r="O852">
        <v>124.290859972985</v>
      </c>
      <c r="P852">
        <v>26.103619588360498</v>
      </c>
      <c r="Q852">
        <v>3.0094349550849999E-3</v>
      </c>
    </row>
    <row r="853" spans="1:17" hidden="1" x14ac:dyDescent="0.3">
      <c r="A853" t="s">
        <v>1851</v>
      </c>
      <c r="B853" t="s">
        <v>1852</v>
      </c>
      <c r="C853" t="s">
        <v>3135</v>
      </c>
      <c r="D853" t="s">
        <v>366</v>
      </c>
      <c r="E853">
        <v>3969.6540469900001</v>
      </c>
      <c r="F853">
        <v>269.05</v>
      </c>
      <c r="G853">
        <v>121.243707861335</v>
      </c>
      <c r="H853">
        <v>-1.7380223941175501</v>
      </c>
      <c r="I853">
        <v>116.091893210688</v>
      </c>
      <c r="J853">
        <v>-3.8702068653537198</v>
      </c>
      <c r="K853">
        <v>254.91482931262999</v>
      </c>
      <c r="L853">
        <v>190.49268808653699</v>
      </c>
      <c r="M853">
        <v>52.915479984022703</v>
      </c>
      <c r="N853">
        <v>0.21508828169997701</v>
      </c>
      <c r="O853">
        <v>25.5157034008548</v>
      </c>
      <c r="P853">
        <v>183.210526315789</v>
      </c>
      <c r="Q853">
        <v>0.13634747221809501</v>
      </c>
    </row>
    <row r="854" spans="1:17" hidden="1" x14ac:dyDescent="0.3">
      <c r="A854" t="s">
        <v>1853</v>
      </c>
      <c r="B854" t="s">
        <v>1854</v>
      </c>
      <c r="C854" t="s">
        <v>3135</v>
      </c>
      <c r="D854" t="s">
        <v>51</v>
      </c>
      <c r="E854">
        <v>3962.7072724</v>
      </c>
      <c r="F854">
        <v>1594</v>
      </c>
      <c r="G854">
        <v>122.33385763091999</v>
      </c>
      <c r="H854">
        <v>18.5517920344119</v>
      </c>
      <c r="I854">
        <v>42.972316462675501</v>
      </c>
      <c r="J854">
        <v>3.5391581193373098</v>
      </c>
      <c r="K854">
        <v>1456.0287753941</v>
      </c>
      <c r="L854">
        <v>1125.17237109503</v>
      </c>
      <c r="M854">
        <v>56.448299499995002</v>
      </c>
      <c r="N854">
        <v>0.338067780503152</v>
      </c>
      <c r="O854">
        <v>5.8343789209535704</v>
      </c>
      <c r="P854">
        <v>181.625441696113</v>
      </c>
      <c r="Q854">
        <v>0.236761404653371</v>
      </c>
    </row>
    <row r="855" spans="1:17" hidden="1" x14ac:dyDescent="0.3">
      <c r="A855" t="s">
        <v>1855</v>
      </c>
      <c r="B855" t="s">
        <v>1856</v>
      </c>
      <c r="C855" t="s">
        <v>3135</v>
      </c>
      <c r="D855" t="s">
        <v>405</v>
      </c>
      <c r="E855">
        <v>3938.6611651199901</v>
      </c>
      <c r="F855">
        <v>244.2</v>
      </c>
      <c r="G855">
        <v>-51.218438287446901</v>
      </c>
      <c r="H855">
        <v>-24.4384168309378</v>
      </c>
      <c r="I855">
        <v>-33.732911082888002</v>
      </c>
      <c r="J855">
        <v>-8.8212532472747505</v>
      </c>
      <c r="M855">
        <v>13.062118166619801</v>
      </c>
      <c r="O855">
        <v>43.325143325143301</v>
      </c>
      <c r="P855">
        <v>1.47517141076252</v>
      </c>
    </row>
    <row r="856" spans="1:17" hidden="1" x14ac:dyDescent="0.3">
      <c r="A856" t="s">
        <v>1857</v>
      </c>
      <c r="B856" t="s">
        <v>1858</v>
      </c>
      <c r="C856" t="s">
        <v>3135</v>
      </c>
      <c r="D856" t="s">
        <v>460</v>
      </c>
      <c r="E856">
        <v>3936.924943725</v>
      </c>
      <c r="F856">
        <v>638.85</v>
      </c>
      <c r="G856">
        <v>-38.495785522176703</v>
      </c>
      <c r="H856">
        <v>0.62444512220982795</v>
      </c>
      <c r="I856">
        <v>-16.481390175410802</v>
      </c>
      <c r="J856">
        <v>0.185786678168255</v>
      </c>
      <c r="K856">
        <v>651.69504119477699</v>
      </c>
      <c r="L856">
        <v>671.13866375338398</v>
      </c>
      <c r="M856">
        <v>37.677581970946299</v>
      </c>
      <c r="N856">
        <v>0.630621535423739</v>
      </c>
      <c r="O856">
        <v>29.521796978946501</v>
      </c>
      <c r="P856">
        <v>7.1626268556571304</v>
      </c>
      <c r="Q856">
        <v>0.108132259023865</v>
      </c>
    </row>
    <row r="857" spans="1:17" x14ac:dyDescent="0.3">
      <c r="A857" t="s">
        <v>1859</v>
      </c>
      <c r="B857" t="s">
        <v>1860</v>
      </c>
      <c r="C857" t="s">
        <v>3134</v>
      </c>
      <c r="D857" t="s">
        <v>265</v>
      </c>
      <c r="E857">
        <v>3931.49127</v>
      </c>
      <c r="F857">
        <v>1269.8</v>
      </c>
      <c r="G857">
        <v>67.474921139370295</v>
      </c>
      <c r="H857">
        <v>4.3812318279329796</v>
      </c>
      <c r="I857">
        <v>42.865174246116503</v>
      </c>
      <c r="J857">
        <v>-8.9981551133569297</v>
      </c>
      <c r="K857">
        <v>1289.2427476498499</v>
      </c>
      <c r="L857">
        <v>1045.2481022516999</v>
      </c>
      <c r="M857">
        <v>30.538224741833101</v>
      </c>
      <c r="N857">
        <v>0.59402227581840705</v>
      </c>
      <c r="O857">
        <v>21.983776972751599</v>
      </c>
      <c r="P857">
        <v>104.32858637058401</v>
      </c>
      <c r="Q857">
        <v>3.9820378374303002E-2</v>
      </c>
    </row>
    <row r="858" spans="1:17" x14ac:dyDescent="0.3">
      <c r="A858" t="s">
        <v>1861</v>
      </c>
      <c r="B858" t="s">
        <v>1862</v>
      </c>
      <c r="C858" t="s">
        <v>3131</v>
      </c>
      <c r="D858" t="s">
        <v>1863</v>
      </c>
      <c r="E858">
        <v>3915.0506707599998</v>
      </c>
      <c r="F858">
        <v>57.98</v>
      </c>
      <c r="G858">
        <v>-26.935182816583801</v>
      </c>
      <c r="H858">
        <v>-8.2831664834197998</v>
      </c>
      <c r="I858">
        <v>-11.4690848103892</v>
      </c>
      <c r="J858">
        <v>-6.1462373399690904</v>
      </c>
      <c r="K858">
        <v>65.462016982917007</v>
      </c>
      <c r="L858">
        <v>64.557673483686301</v>
      </c>
      <c r="M858">
        <v>25.4362026471482</v>
      </c>
      <c r="N858">
        <v>0.49304424541813302</v>
      </c>
      <c r="O858">
        <v>45.205243187305904</v>
      </c>
      <c r="P858">
        <v>32.981651376146701</v>
      </c>
      <c r="Q858">
        <v>3.2450672453342003E-2</v>
      </c>
    </row>
    <row r="859" spans="1:17" hidden="1" x14ac:dyDescent="0.3">
      <c r="A859" t="s">
        <v>1864</v>
      </c>
      <c r="B859" t="s">
        <v>1865</v>
      </c>
      <c r="C859" t="s">
        <v>3135</v>
      </c>
      <c r="D859" t="s">
        <v>275</v>
      </c>
      <c r="E859">
        <v>3898.0836160099998</v>
      </c>
      <c r="F859">
        <v>3843.1</v>
      </c>
      <c r="G859">
        <v>17.350687302691998</v>
      </c>
      <c r="H859">
        <v>4.7914349088499097</v>
      </c>
      <c r="I859">
        <v>46.310191724493997</v>
      </c>
      <c r="J859">
        <v>-2.9385007174696698</v>
      </c>
      <c r="K859">
        <v>3897.5765895916702</v>
      </c>
      <c r="L859">
        <v>3305.2705650296198</v>
      </c>
      <c r="M859">
        <v>36.033209817312503</v>
      </c>
      <c r="N859">
        <v>0.52970172487441303</v>
      </c>
      <c r="O859">
        <v>17.092971819624701</v>
      </c>
      <c r="P859">
        <v>78.251391465677102</v>
      </c>
      <c r="Q859">
        <v>0.109122137135218</v>
      </c>
    </row>
    <row r="860" spans="1:17" x14ac:dyDescent="0.3">
      <c r="A860" t="s">
        <v>1866</v>
      </c>
      <c r="B860" t="s">
        <v>1867</v>
      </c>
      <c r="C860" t="s">
        <v>3131</v>
      </c>
      <c r="D860" t="s">
        <v>117</v>
      </c>
      <c r="E860">
        <v>3877.3571983199899</v>
      </c>
      <c r="F860">
        <v>197.28</v>
      </c>
      <c r="G860">
        <v>-37.2998119067042</v>
      </c>
      <c r="H860">
        <v>-4.1370022468951397</v>
      </c>
      <c r="I860">
        <v>-14.1455012816573</v>
      </c>
      <c r="J860">
        <v>-4.7673395849829401</v>
      </c>
      <c r="K860">
        <v>219.95674687537701</v>
      </c>
      <c r="L860">
        <v>219.32463050618199</v>
      </c>
      <c r="M860">
        <v>18.616449838384899</v>
      </c>
      <c r="N860">
        <v>0.29426525373121998</v>
      </c>
      <c r="O860">
        <v>40.916463909164598</v>
      </c>
      <c r="P860">
        <v>18.2025164769322</v>
      </c>
      <c r="Q860">
        <v>5.2539929100587003E-2</v>
      </c>
    </row>
    <row r="861" spans="1:17" x14ac:dyDescent="0.3">
      <c r="A861" t="s">
        <v>1868</v>
      </c>
      <c r="B861" t="s">
        <v>1869</v>
      </c>
      <c r="C861" t="s">
        <v>3119</v>
      </c>
      <c r="D861" t="s">
        <v>268</v>
      </c>
      <c r="E861">
        <v>3874.1549204399998</v>
      </c>
      <c r="F861">
        <v>1419.1</v>
      </c>
      <c r="G861">
        <v>21.7671458378999</v>
      </c>
      <c r="H861">
        <v>5.7712930293606499</v>
      </c>
      <c r="I861">
        <v>3.1742017444189301</v>
      </c>
      <c r="J861">
        <v>2.0773473864867298</v>
      </c>
      <c r="K861">
        <v>1381.3337811753399</v>
      </c>
      <c r="L861">
        <v>1268.4649473965801</v>
      </c>
      <c r="M861">
        <v>76.917306211313701</v>
      </c>
      <c r="N861">
        <v>2.0985329446675798</v>
      </c>
      <c r="O861">
        <v>1.3001197942357801</v>
      </c>
      <c r="P861">
        <v>55.662809192124101</v>
      </c>
      <c r="Q861">
        <v>0.10352854609184101</v>
      </c>
    </row>
    <row r="862" spans="1:17" hidden="1" x14ac:dyDescent="0.3">
      <c r="A862" t="s">
        <v>1870</v>
      </c>
      <c r="B862" t="s">
        <v>1871</v>
      </c>
      <c r="C862" t="s">
        <v>3135</v>
      </c>
      <c r="D862" t="s">
        <v>506</v>
      </c>
      <c r="E862">
        <v>3859.9251221999998</v>
      </c>
      <c r="F862">
        <v>4467.75</v>
      </c>
      <c r="G862">
        <v>1.65866761109226</v>
      </c>
      <c r="H862">
        <v>5.93842149337347</v>
      </c>
      <c r="I862">
        <v>26.447524451588102</v>
      </c>
      <c r="J862">
        <v>2.0085685145713299</v>
      </c>
      <c r="K862">
        <v>4363.7533530036699</v>
      </c>
      <c r="L862">
        <v>3889.3668542321402</v>
      </c>
      <c r="M862">
        <v>44.235087438256599</v>
      </c>
      <c r="N862">
        <v>0.43033120967144101</v>
      </c>
      <c r="O862">
        <v>8.3319344188909508</v>
      </c>
      <c r="P862">
        <v>49.103924709651501</v>
      </c>
      <c r="Q862">
        <v>3.7636427471438E-2</v>
      </c>
    </row>
    <row r="863" spans="1:17" hidden="1" x14ac:dyDescent="0.3">
      <c r="A863" t="s">
        <v>1872</v>
      </c>
      <c r="B863" t="s">
        <v>1873</v>
      </c>
      <c r="C863" t="s">
        <v>3135</v>
      </c>
      <c r="D863" t="s">
        <v>89</v>
      </c>
      <c r="E863">
        <v>3859.04173346999</v>
      </c>
      <c r="F863">
        <v>361.35</v>
      </c>
      <c r="G863">
        <v>161.19964448351001</v>
      </c>
      <c r="H863">
        <v>3.9752578152686202</v>
      </c>
      <c r="I863">
        <v>98.728107857062</v>
      </c>
      <c r="J863">
        <v>-2.1503118429937098</v>
      </c>
      <c r="K863">
        <v>327.78183850522402</v>
      </c>
      <c r="L863">
        <v>236.38646014295799</v>
      </c>
      <c r="M863">
        <v>48.0915813282557</v>
      </c>
      <c r="N863">
        <v>0.63198057361673299</v>
      </c>
      <c r="O863">
        <v>12.1350491213504</v>
      </c>
      <c r="P863">
        <v>200.49896049896</v>
      </c>
      <c r="Q863">
        <v>6.4423876402300004E-2</v>
      </c>
    </row>
    <row r="864" spans="1:17" hidden="1" x14ac:dyDescent="0.3">
      <c r="A864" t="s">
        <v>1874</v>
      </c>
      <c r="B864" t="s">
        <v>1875</v>
      </c>
      <c r="C864" t="s">
        <v>3135</v>
      </c>
      <c r="D864" t="s">
        <v>48</v>
      </c>
      <c r="E864">
        <v>3849.0846029999998</v>
      </c>
      <c r="F864">
        <v>2006.55</v>
      </c>
      <c r="G864">
        <v>506.85203334926501</v>
      </c>
      <c r="H864">
        <v>4.6974629844856501</v>
      </c>
      <c r="I864">
        <v>49.546897892892197</v>
      </c>
      <c r="J864">
        <v>-1.7854757269520301</v>
      </c>
      <c r="K864">
        <v>2104.77816809041</v>
      </c>
      <c r="L864">
        <v>1653.64306025113</v>
      </c>
      <c r="M864">
        <v>38.063450453522897</v>
      </c>
      <c r="N864">
        <v>0.49918729824338298</v>
      </c>
      <c r="O864">
        <v>48.7129650394956</v>
      </c>
      <c r="P864">
        <v>557.885245901639</v>
      </c>
    </row>
    <row r="865" spans="1:17" hidden="1" x14ac:dyDescent="0.3">
      <c r="A865" t="s">
        <v>1876</v>
      </c>
      <c r="B865" t="s">
        <v>1877</v>
      </c>
      <c r="C865" t="s">
        <v>3135</v>
      </c>
      <c r="D865" t="s">
        <v>141</v>
      </c>
      <c r="E865">
        <v>3837.9902742650002</v>
      </c>
      <c r="F865">
        <v>317.64999999999998</v>
      </c>
      <c r="G865">
        <v>14.4805152214961</v>
      </c>
      <c r="H865">
        <v>-3.3476712586683801</v>
      </c>
      <c r="I865">
        <v>0.93725250804254501</v>
      </c>
      <c r="J865">
        <v>-8.0369106245473407</v>
      </c>
      <c r="K865">
        <v>343.73225433194801</v>
      </c>
      <c r="M865">
        <v>45.588999029845098</v>
      </c>
      <c r="N865">
        <v>1.02245779217494</v>
      </c>
      <c r="O865">
        <v>66.850306941602398</v>
      </c>
      <c r="P865">
        <v>87.514757969303403</v>
      </c>
    </row>
    <row r="866" spans="1:17" x14ac:dyDescent="0.3">
      <c r="A866" t="s">
        <v>1878</v>
      </c>
      <c r="B866" t="s">
        <v>1879</v>
      </c>
      <c r="C866" t="s">
        <v>3130</v>
      </c>
      <c r="D866" t="s">
        <v>445</v>
      </c>
      <c r="E866">
        <v>3837.4262997000001</v>
      </c>
      <c r="F866">
        <v>999.85</v>
      </c>
      <c r="G866">
        <v>-50.927876666490498</v>
      </c>
      <c r="H866">
        <v>-2.7064669607476701</v>
      </c>
      <c r="I866">
        <v>-14.993221211558399</v>
      </c>
      <c r="J866">
        <v>0.34954671652377001</v>
      </c>
      <c r="K866">
        <v>1079.5305554255899</v>
      </c>
      <c r="L866">
        <v>1165.8910951100199</v>
      </c>
      <c r="M866">
        <v>16.680346434739999</v>
      </c>
      <c r="N866">
        <v>0.54254111769436697</v>
      </c>
      <c r="O866">
        <v>44.796719507926099</v>
      </c>
      <c r="P866">
        <v>1.590123958545</v>
      </c>
      <c r="Q866">
        <v>-0.116052730584108</v>
      </c>
    </row>
    <row r="867" spans="1:17" hidden="1" x14ac:dyDescent="0.3">
      <c r="A867" t="s">
        <v>1880</v>
      </c>
      <c r="B867" t="s">
        <v>1881</v>
      </c>
      <c r="C867" t="s">
        <v>3135</v>
      </c>
      <c r="D867" t="s">
        <v>465</v>
      </c>
      <c r="E867">
        <v>3837.0387412499999</v>
      </c>
      <c r="F867">
        <v>278.85000000000002</v>
      </c>
      <c r="G867">
        <v>68.544466874617896</v>
      </c>
      <c r="H867">
        <v>-2.0573772084289699</v>
      </c>
      <c r="I867">
        <v>43.551405383424402</v>
      </c>
      <c r="J867">
        <v>-1.27237543288097</v>
      </c>
      <c r="K867">
        <v>268.89455456117798</v>
      </c>
      <c r="L867">
        <v>218.01597501803101</v>
      </c>
      <c r="M867">
        <v>52.282475827663298</v>
      </c>
      <c r="N867">
        <v>0.663648718460917</v>
      </c>
      <c r="O867">
        <v>9.2702169625246302</v>
      </c>
      <c r="P867">
        <v>104.886113152094</v>
      </c>
      <c r="Q867">
        <v>0.248505398022458</v>
      </c>
    </row>
    <row r="868" spans="1:17" hidden="1" x14ac:dyDescent="0.3">
      <c r="A868" t="s">
        <v>1882</v>
      </c>
      <c r="B868" t="s">
        <v>1883</v>
      </c>
      <c r="C868" t="s">
        <v>3135</v>
      </c>
      <c r="D868" t="s">
        <v>231</v>
      </c>
      <c r="E868">
        <v>3829.9781332919902</v>
      </c>
      <c r="F868">
        <v>171.79</v>
      </c>
      <c r="G868">
        <v>104.48266314909</v>
      </c>
      <c r="H868">
        <v>-2.0406381402637699</v>
      </c>
      <c r="I868">
        <v>88.443881383235194</v>
      </c>
      <c r="J868">
        <v>-9.4654742069075493</v>
      </c>
      <c r="K868">
        <v>164.79448653543599</v>
      </c>
      <c r="L868">
        <v>119.658494860468</v>
      </c>
      <c r="M868">
        <v>36.397744324540902</v>
      </c>
      <c r="N868">
        <v>0.516723732359475</v>
      </c>
      <c r="O868">
        <v>19.5645846673264</v>
      </c>
      <c r="P868">
        <v>136.137457044673</v>
      </c>
      <c r="Q868">
        <v>0.30479825280725797</v>
      </c>
    </row>
    <row r="869" spans="1:17" hidden="1" x14ac:dyDescent="0.3">
      <c r="A869" t="s">
        <v>1884</v>
      </c>
      <c r="B869" t="s">
        <v>1885</v>
      </c>
      <c r="C869" t="s">
        <v>3135</v>
      </c>
      <c r="D869" t="s">
        <v>1610</v>
      </c>
      <c r="E869">
        <v>3803.415</v>
      </c>
      <c r="F869">
        <v>342.65</v>
      </c>
      <c r="G869">
        <v>-48.202230085362302</v>
      </c>
      <c r="H869">
        <v>0.22071530971818301</v>
      </c>
      <c r="I869">
        <v>-1.7282108658072199</v>
      </c>
      <c r="J869">
        <v>-2.3366256069597302</v>
      </c>
      <c r="K869">
        <v>346.27998046225599</v>
      </c>
      <c r="L869">
        <v>345.02405231582401</v>
      </c>
      <c r="M869">
        <v>41.615961675077003</v>
      </c>
      <c r="N869">
        <v>0.94688376339539204</v>
      </c>
      <c r="O869">
        <v>34.729315628191998</v>
      </c>
      <c r="P869">
        <v>17.9924242424242</v>
      </c>
      <c r="Q869">
        <v>2.588741373285E-3</v>
      </c>
    </row>
    <row r="870" spans="1:17" x14ac:dyDescent="0.3">
      <c r="A870" t="s">
        <v>1886</v>
      </c>
      <c r="B870" t="s">
        <v>1887</v>
      </c>
      <c r="C870" t="s">
        <v>3129</v>
      </c>
      <c r="D870" t="s">
        <v>48</v>
      </c>
      <c r="E870">
        <v>3799.8397923000002</v>
      </c>
      <c r="F870">
        <v>2242.0500000000002</v>
      </c>
      <c r="G870">
        <v>9.3552397589287004</v>
      </c>
      <c r="H870">
        <v>12.880747514687</v>
      </c>
      <c r="I870">
        <v>22.0859616864633</v>
      </c>
      <c r="J870">
        <v>-1.79927069932671</v>
      </c>
      <c r="K870">
        <v>2122.5345096934002</v>
      </c>
      <c r="L870">
        <v>1861.32745611377</v>
      </c>
      <c r="M870">
        <v>46.9470484010143</v>
      </c>
      <c r="N870">
        <v>2.7133310642469901</v>
      </c>
      <c r="O870">
        <v>21.986574786467699</v>
      </c>
      <c r="P870">
        <v>58.560820367750999</v>
      </c>
      <c r="Q870">
        <v>8.3976828968294004E-2</v>
      </c>
    </row>
    <row r="871" spans="1:17" hidden="1" x14ac:dyDescent="0.3">
      <c r="A871" t="s">
        <v>1888</v>
      </c>
      <c r="B871" t="s">
        <v>1889</v>
      </c>
      <c r="C871" t="s">
        <v>3135</v>
      </c>
      <c r="D871" t="s">
        <v>1006</v>
      </c>
      <c r="E871">
        <v>3777.0325744949901</v>
      </c>
      <c r="F871">
        <v>466.65</v>
      </c>
      <c r="G871">
        <v>-14.0792760443964</v>
      </c>
      <c r="H871">
        <v>-6.7982240842212098</v>
      </c>
      <c r="I871">
        <v>12.122294458366101</v>
      </c>
      <c r="J871">
        <v>-12.2804446962929</v>
      </c>
      <c r="K871">
        <v>487.25022612545899</v>
      </c>
      <c r="L871">
        <v>432.430623468222</v>
      </c>
      <c r="M871">
        <v>29.187555131154099</v>
      </c>
      <c r="N871">
        <v>0.406238946673037</v>
      </c>
      <c r="O871">
        <v>25.361620057859199</v>
      </c>
      <c r="P871">
        <v>38.041709806241599</v>
      </c>
      <c r="Q871">
        <v>9.8614981353529994E-3</v>
      </c>
    </row>
    <row r="872" spans="1:17" x14ac:dyDescent="0.3">
      <c r="A872" t="s">
        <v>1890</v>
      </c>
      <c r="B872" t="s">
        <v>1891</v>
      </c>
      <c r="C872" t="s">
        <v>3131</v>
      </c>
      <c r="D872" t="s">
        <v>141</v>
      </c>
      <c r="E872">
        <v>3771.3595293499998</v>
      </c>
      <c r="F872">
        <v>571.54999999999995</v>
      </c>
      <c r="G872">
        <v>-13.043908405877101</v>
      </c>
      <c r="H872">
        <v>-1.0082861661376901</v>
      </c>
      <c r="I872">
        <v>1.59757134764836</v>
      </c>
      <c r="J872">
        <v>-9.1753988408469702</v>
      </c>
      <c r="K872">
        <v>561.14014723869002</v>
      </c>
      <c r="L872">
        <v>529.71743687932496</v>
      </c>
      <c r="M872">
        <v>46.236829833648301</v>
      </c>
      <c r="N872">
        <v>1.1764804178386701</v>
      </c>
      <c r="O872">
        <v>16.700201207243399</v>
      </c>
      <c r="P872">
        <v>34.482352941176401</v>
      </c>
    </row>
    <row r="873" spans="1:17" hidden="1" x14ac:dyDescent="0.3">
      <c r="A873" t="s">
        <v>1892</v>
      </c>
      <c r="B873" t="s">
        <v>1893</v>
      </c>
      <c r="C873" t="s">
        <v>3135</v>
      </c>
      <c r="D873" t="s">
        <v>108</v>
      </c>
      <c r="E873">
        <v>3756.6477</v>
      </c>
      <c r="F873">
        <v>563.29999999999995</v>
      </c>
      <c r="G873">
        <v>191.28039037461599</v>
      </c>
      <c r="H873">
        <v>39.321514821732599</v>
      </c>
      <c r="I873">
        <v>28.1974118575604</v>
      </c>
      <c r="J873">
        <v>8.2688895807725</v>
      </c>
      <c r="K873">
        <v>464.589166751466</v>
      </c>
      <c r="L873">
        <v>386.43067865869602</v>
      </c>
      <c r="M873">
        <v>67.966402418307993</v>
      </c>
      <c r="N873">
        <v>1.4168150733007301</v>
      </c>
      <c r="O873">
        <v>7.0477543049884703</v>
      </c>
      <c r="P873">
        <v>250.601659751037</v>
      </c>
      <c r="Q873">
        <v>0.25171782737367598</v>
      </c>
    </row>
    <row r="874" spans="1:17" x14ac:dyDescent="0.3">
      <c r="A874" t="s">
        <v>1894</v>
      </c>
      <c r="B874" t="s">
        <v>1895</v>
      </c>
      <c r="C874" t="s">
        <v>3131</v>
      </c>
      <c r="D874" t="s">
        <v>117</v>
      </c>
      <c r="E874">
        <v>3752.91363</v>
      </c>
      <c r="F874">
        <v>651.5</v>
      </c>
      <c r="G874">
        <v>-0.81059057163078296</v>
      </c>
      <c r="H874">
        <v>11.6044084806454</v>
      </c>
      <c r="I874">
        <v>3.5414429589104</v>
      </c>
      <c r="J874">
        <v>-7.6203449052857302</v>
      </c>
      <c r="K874">
        <v>628.82779834258395</v>
      </c>
      <c r="L874">
        <v>584.82210595741299</v>
      </c>
      <c r="M874">
        <v>43.509037669280197</v>
      </c>
      <c r="N874">
        <v>1.2664229065028001</v>
      </c>
      <c r="O874">
        <v>12.018419033000701</v>
      </c>
      <c r="P874">
        <v>41.630434782608702</v>
      </c>
      <c r="Q874">
        <v>0.130456772261661</v>
      </c>
    </row>
    <row r="875" spans="1:17" hidden="1" x14ac:dyDescent="0.3">
      <c r="A875" t="s">
        <v>1896</v>
      </c>
      <c r="B875" t="s">
        <v>1897</v>
      </c>
      <c r="C875" t="s">
        <v>3135</v>
      </c>
      <c r="D875" t="s">
        <v>220</v>
      </c>
      <c r="E875">
        <v>3737.7912616199901</v>
      </c>
      <c r="F875">
        <v>7277.4</v>
      </c>
      <c r="G875">
        <v>169.12467903916399</v>
      </c>
      <c r="H875">
        <v>65.394808723764498</v>
      </c>
      <c r="I875">
        <v>92.137721916074099</v>
      </c>
      <c r="J875">
        <v>33.393927903288699</v>
      </c>
      <c r="K875">
        <v>5141.7687496101998</v>
      </c>
      <c r="L875">
        <v>4110.8979961466202</v>
      </c>
      <c r="M875">
        <v>78.055745663996703</v>
      </c>
      <c r="N875">
        <v>3.1491162088979401</v>
      </c>
      <c r="O875">
        <v>16.455739687250901</v>
      </c>
      <c r="P875">
        <v>209.61072112316501</v>
      </c>
      <c r="Q875">
        <v>0.14909230871815099</v>
      </c>
    </row>
    <row r="876" spans="1:17" hidden="1" x14ac:dyDescent="0.3">
      <c r="A876" t="s">
        <v>1898</v>
      </c>
      <c r="B876" t="s">
        <v>1899</v>
      </c>
      <c r="C876" t="s">
        <v>3135</v>
      </c>
      <c r="D876" t="s">
        <v>138</v>
      </c>
      <c r="E876">
        <v>3731.3374462000002</v>
      </c>
      <c r="F876">
        <v>414.05</v>
      </c>
      <c r="G876">
        <v>-24.7709964690549</v>
      </c>
      <c r="H876">
        <v>4.8223697730975204</v>
      </c>
      <c r="I876">
        <v>-13.586421159669101</v>
      </c>
      <c r="J876">
        <v>1.3837584594733801</v>
      </c>
      <c r="K876">
        <v>421.89468081819899</v>
      </c>
      <c r="L876">
        <v>422.97216983474999</v>
      </c>
      <c r="M876">
        <v>44.096783518687197</v>
      </c>
      <c r="N876">
        <v>6.4126687046051095E-2</v>
      </c>
      <c r="O876">
        <v>15.6865112909069</v>
      </c>
      <c r="P876">
        <v>8.67454068241471</v>
      </c>
      <c r="Q876">
        <v>-2.0980255287051001E-2</v>
      </c>
    </row>
    <row r="877" spans="1:17" x14ac:dyDescent="0.3">
      <c r="A877" t="s">
        <v>1900</v>
      </c>
      <c r="B877" t="s">
        <v>1901</v>
      </c>
      <c r="C877" t="s">
        <v>3131</v>
      </c>
      <c r="D877" t="s">
        <v>117</v>
      </c>
      <c r="E877">
        <v>3731.0339012999998</v>
      </c>
      <c r="F877">
        <v>1838.3</v>
      </c>
      <c r="G877">
        <v>17.446095876479401</v>
      </c>
      <c r="H877">
        <v>-17.825192789979599</v>
      </c>
      <c r="I877">
        <v>-22.6411459743384</v>
      </c>
      <c r="J877">
        <v>-10.1583327320867</v>
      </c>
      <c r="K877">
        <v>2086.7936743404498</v>
      </c>
      <c r="L877">
        <v>1937.08402266696</v>
      </c>
      <c r="M877">
        <v>34.768544593690997</v>
      </c>
      <c r="N877">
        <v>0.916443451487994</v>
      </c>
      <c r="O877">
        <v>33.294348038949003</v>
      </c>
      <c r="P877">
        <v>48.844176349135601</v>
      </c>
      <c r="Q877">
        <v>0.246618710828551</v>
      </c>
    </row>
    <row r="878" spans="1:17" hidden="1" x14ac:dyDescent="0.3">
      <c r="A878" t="s">
        <v>1902</v>
      </c>
      <c r="B878" t="s">
        <v>1903</v>
      </c>
      <c r="C878" t="s">
        <v>3135</v>
      </c>
      <c r="D878" t="s">
        <v>1040</v>
      </c>
      <c r="E878">
        <v>3730.8735000000001</v>
      </c>
      <c r="F878">
        <v>61.81</v>
      </c>
      <c r="G878">
        <v>-38.516854157291299</v>
      </c>
      <c r="H878">
        <v>3.8499623616587</v>
      </c>
      <c r="I878">
        <v>-17.345999493988401</v>
      </c>
      <c r="J878">
        <v>2.4857441930380499</v>
      </c>
      <c r="K878">
        <v>62.572465377355599</v>
      </c>
      <c r="L878">
        <v>65.302853613491294</v>
      </c>
      <c r="M878">
        <v>80.428401478298795</v>
      </c>
      <c r="N878">
        <v>0.94141923254408</v>
      </c>
      <c r="O878">
        <v>15.5961818475974</v>
      </c>
      <c r="P878">
        <v>2.58921161825727</v>
      </c>
      <c r="Q878">
        <v>-6.679688381315E-3</v>
      </c>
    </row>
    <row r="879" spans="1:17" hidden="1" x14ac:dyDescent="0.3">
      <c r="A879" t="s">
        <v>1904</v>
      </c>
      <c r="B879" t="s">
        <v>1905</v>
      </c>
      <c r="C879" t="s">
        <v>3135</v>
      </c>
      <c r="D879" t="s">
        <v>48</v>
      </c>
      <c r="E879">
        <v>3729.3484800000001</v>
      </c>
      <c r="F879">
        <v>299.2</v>
      </c>
      <c r="G879">
        <v>39.817419417728097</v>
      </c>
      <c r="H879">
        <v>33.5432540013555</v>
      </c>
      <c r="I879">
        <v>73.307220405948996</v>
      </c>
      <c r="J879">
        <v>8.5062135161788994</v>
      </c>
      <c r="K879">
        <v>257.60679507766002</v>
      </c>
      <c r="L879">
        <v>220.75836798842701</v>
      </c>
      <c r="M879">
        <v>62.115455466496002</v>
      </c>
      <c r="N879">
        <v>1.50611870652963</v>
      </c>
      <c r="O879">
        <v>12.2994652406417</v>
      </c>
      <c r="P879">
        <v>112.198581560283</v>
      </c>
    </row>
    <row r="880" spans="1:17" hidden="1" x14ac:dyDescent="0.3">
      <c r="A880" t="s">
        <v>1906</v>
      </c>
      <c r="B880" t="s">
        <v>1907</v>
      </c>
      <c r="C880" t="s">
        <v>3135</v>
      </c>
      <c r="D880" t="s">
        <v>740</v>
      </c>
      <c r="E880">
        <v>3724.7253936799998</v>
      </c>
      <c r="F880">
        <v>165.85</v>
      </c>
      <c r="G880">
        <v>14.6609569489084</v>
      </c>
      <c r="H880">
        <v>8.8455941672244904</v>
      </c>
      <c r="I880">
        <v>8.1728140390190696</v>
      </c>
      <c r="J880">
        <v>2.2301023046109401</v>
      </c>
      <c r="K880">
        <v>161.54560293803701</v>
      </c>
      <c r="L880">
        <v>151.375625277848</v>
      </c>
      <c r="M880">
        <v>58.331342908403499</v>
      </c>
      <c r="N880">
        <v>0.46242581375224701</v>
      </c>
      <c r="O880">
        <v>5.5170334639734699</v>
      </c>
      <c r="P880">
        <v>46.964997784669897</v>
      </c>
      <c r="Q880">
        <v>8.2626113561340003E-3</v>
      </c>
    </row>
    <row r="881" spans="1:17" hidden="1" x14ac:dyDescent="0.3">
      <c r="A881" t="s">
        <v>1908</v>
      </c>
      <c r="B881" t="s">
        <v>1909</v>
      </c>
      <c r="C881" t="s">
        <v>3135</v>
      </c>
      <c r="D881" t="s">
        <v>138</v>
      </c>
      <c r="E881">
        <v>3714.5122176599998</v>
      </c>
      <c r="F881">
        <v>815.4</v>
      </c>
      <c r="G881">
        <v>118.615121735027</v>
      </c>
      <c r="H881">
        <v>12.3070652481798</v>
      </c>
      <c r="I881">
        <v>7.4593322377978302</v>
      </c>
      <c r="J881">
        <v>-4.7706103635275099</v>
      </c>
      <c r="K881">
        <v>784.57171340353398</v>
      </c>
      <c r="L881">
        <v>668.34501465643905</v>
      </c>
      <c r="M881">
        <v>45.817111359992097</v>
      </c>
      <c r="N881">
        <v>0.68085695312529404</v>
      </c>
      <c r="O881">
        <v>10.6205543291636</v>
      </c>
      <c r="P881">
        <v>163.883495145631</v>
      </c>
      <c r="Q881">
        <v>0.155410821022054</v>
      </c>
    </row>
    <row r="882" spans="1:17" x14ac:dyDescent="0.3">
      <c r="A882" t="s">
        <v>1910</v>
      </c>
      <c r="B882" t="s">
        <v>1911</v>
      </c>
      <c r="C882" t="s">
        <v>3139</v>
      </c>
      <c r="D882" t="s">
        <v>1382</v>
      </c>
      <c r="E882">
        <v>3697.7481143800001</v>
      </c>
      <c r="F882">
        <v>559.85</v>
      </c>
      <c r="G882">
        <v>-47.865422197224298</v>
      </c>
      <c r="H882">
        <v>-4.6089325199296498</v>
      </c>
      <c r="I882">
        <v>-18.299320492655799</v>
      </c>
      <c r="J882">
        <v>-7.1347617625239899</v>
      </c>
      <c r="K882">
        <v>610.75988199144297</v>
      </c>
      <c r="L882">
        <v>628.02780382446895</v>
      </c>
      <c r="M882">
        <v>18.9823668040518</v>
      </c>
      <c r="N882">
        <v>0.87754051447161496</v>
      </c>
      <c r="O882">
        <v>45.574707510940399</v>
      </c>
      <c r="P882">
        <v>1.49564902102972</v>
      </c>
      <c r="Q882">
        <v>9.1516393372602006E-2</v>
      </c>
    </row>
    <row r="883" spans="1:17" hidden="1" x14ac:dyDescent="0.3">
      <c r="A883" t="s">
        <v>1912</v>
      </c>
      <c r="B883" t="s">
        <v>1913</v>
      </c>
      <c r="C883" t="s">
        <v>3135</v>
      </c>
      <c r="D883" t="s">
        <v>265</v>
      </c>
      <c r="E883">
        <v>3697.3842956049998</v>
      </c>
      <c r="F883">
        <v>3053.05</v>
      </c>
      <c r="G883">
        <v>9.9128864871873592</v>
      </c>
      <c r="H883">
        <v>-6.11049564799879</v>
      </c>
      <c r="I883">
        <v>51.642717312490298</v>
      </c>
      <c r="J883">
        <v>-8.2104691718494998</v>
      </c>
      <c r="K883">
        <v>3165.72455089605</v>
      </c>
      <c r="L883">
        <v>2608.2546948171498</v>
      </c>
      <c r="M883">
        <v>34.432665513506898</v>
      </c>
      <c r="N883">
        <v>0.24017185664421101</v>
      </c>
      <c r="O883">
        <v>22.318664941615701</v>
      </c>
      <c r="P883">
        <v>102.369668246445</v>
      </c>
      <c r="Q883">
        <v>0.115952816243897</v>
      </c>
    </row>
    <row r="884" spans="1:17" hidden="1" x14ac:dyDescent="0.3">
      <c r="A884" t="s">
        <v>1914</v>
      </c>
      <c r="B884" t="s">
        <v>1915</v>
      </c>
      <c r="C884" t="s">
        <v>3135</v>
      </c>
      <c r="D884" t="s">
        <v>460</v>
      </c>
      <c r="E884">
        <v>3697.1991902699901</v>
      </c>
      <c r="F884">
        <v>583.95000000000005</v>
      </c>
      <c r="G884">
        <v>37.325297791055299</v>
      </c>
      <c r="I884">
        <v>21.190210723350599</v>
      </c>
      <c r="K884">
        <v>555.13151102030702</v>
      </c>
      <c r="L884">
        <v>481.76224515429197</v>
      </c>
      <c r="M884">
        <v>64.780785260819798</v>
      </c>
      <c r="N884">
        <v>2.1040851235387299</v>
      </c>
      <c r="O884">
        <v>5.9851014641664397</v>
      </c>
      <c r="P884">
        <v>77.492401215805501</v>
      </c>
      <c r="Q884">
        <v>-3.9150349227047E-2</v>
      </c>
    </row>
    <row r="885" spans="1:17" hidden="1" x14ac:dyDescent="0.3">
      <c r="A885" t="s">
        <v>1916</v>
      </c>
      <c r="B885" t="s">
        <v>1917</v>
      </c>
      <c r="C885" t="s">
        <v>3135</v>
      </c>
      <c r="D885" t="s">
        <v>258</v>
      </c>
      <c r="E885">
        <v>3663.25308</v>
      </c>
      <c r="F885">
        <v>399.6</v>
      </c>
      <c r="G885">
        <v>126.022780780825</v>
      </c>
      <c r="H885">
        <v>-8.7747087952328098</v>
      </c>
      <c r="I885">
        <v>35.4084685458865</v>
      </c>
      <c r="J885">
        <v>-11.737176499876201</v>
      </c>
      <c r="K885">
        <v>405.65141564155101</v>
      </c>
      <c r="L885">
        <v>297.91404547313198</v>
      </c>
      <c r="M885">
        <v>31.135836753139799</v>
      </c>
      <c r="N885">
        <v>0.30744716679302497</v>
      </c>
      <c r="O885">
        <v>21.121121121121099</v>
      </c>
      <c r="P885">
        <v>168.18791946308701</v>
      </c>
      <c r="Q885">
        <v>0.16596298096568199</v>
      </c>
    </row>
    <row r="886" spans="1:17" hidden="1" x14ac:dyDescent="0.3">
      <c r="A886" t="s">
        <v>1918</v>
      </c>
      <c r="B886" t="s">
        <v>1919</v>
      </c>
      <c r="C886" t="s">
        <v>3135</v>
      </c>
      <c r="D886" t="s">
        <v>545</v>
      </c>
      <c r="E886">
        <v>3660.2258736239901</v>
      </c>
      <c r="F886">
        <v>131.19</v>
      </c>
      <c r="G886">
        <v>148.70466583645299</v>
      </c>
      <c r="H886">
        <v>-6.9006517696268999</v>
      </c>
      <c r="I886">
        <v>62.274507014086502</v>
      </c>
      <c r="J886">
        <v>-7.7145280957668199</v>
      </c>
      <c r="K886">
        <v>130.15633232954599</v>
      </c>
      <c r="L886">
        <v>99.772384897954495</v>
      </c>
      <c r="M886">
        <v>43.592050834913202</v>
      </c>
      <c r="N886">
        <v>0.490615105912383</v>
      </c>
      <c r="O886">
        <v>21.478979778708698</v>
      </c>
      <c r="P886">
        <v>184.57855476704401</v>
      </c>
      <c r="Q886">
        <v>5.8693499175249998E-2</v>
      </c>
    </row>
    <row r="887" spans="1:17" hidden="1" x14ac:dyDescent="0.3">
      <c r="A887" t="s">
        <v>1920</v>
      </c>
      <c r="B887" t="s">
        <v>1921</v>
      </c>
      <c r="C887" t="s">
        <v>3135</v>
      </c>
      <c r="D887" t="s">
        <v>89</v>
      </c>
      <c r="E887">
        <v>3659.72073831748</v>
      </c>
      <c r="F887">
        <v>3444.5</v>
      </c>
      <c r="G887">
        <v>309.64305586364299</v>
      </c>
      <c r="H887">
        <v>41.602472885475699</v>
      </c>
      <c r="I887">
        <v>220.595053943972</v>
      </c>
      <c r="J887">
        <v>10.065243640958499</v>
      </c>
      <c r="K887">
        <v>2731.56827682109</v>
      </c>
      <c r="L887">
        <v>1866.51840909871</v>
      </c>
      <c r="M887">
        <v>58.022691378153901</v>
      </c>
      <c r="N887">
        <v>1.05163560967073</v>
      </c>
      <c r="O887">
        <v>1.0306285382493701</v>
      </c>
      <c r="P887">
        <v>404.79958965340302</v>
      </c>
    </row>
    <row r="888" spans="1:17" hidden="1" x14ac:dyDescent="0.3">
      <c r="A888" t="s">
        <v>1922</v>
      </c>
      <c r="B888" t="s">
        <v>1923</v>
      </c>
      <c r="C888" t="s">
        <v>3135</v>
      </c>
      <c r="D888" t="s">
        <v>506</v>
      </c>
      <c r="E888">
        <v>3641.4157500000001</v>
      </c>
      <c r="F888">
        <v>2997.05</v>
      </c>
      <c r="G888">
        <v>26.514359037030601</v>
      </c>
      <c r="H888">
        <v>-6.3216976288236602</v>
      </c>
      <c r="I888">
        <v>11.874282289510299</v>
      </c>
      <c r="J888">
        <v>-0.53201943838694998</v>
      </c>
      <c r="K888">
        <v>3096.3944304063598</v>
      </c>
      <c r="L888">
        <v>2764.8882392529799</v>
      </c>
      <c r="M888">
        <v>44.074198258156997</v>
      </c>
      <c r="N888">
        <v>1.47768524987415</v>
      </c>
      <c r="O888">
        <v>15.780517508883699</v>
      </c>
      <c r="P888">
        <v>55.5616111284127</v>
      </c>
      <c r="Q888">
        <v>6.2818925826962996E-2</v>
      </c>
    </row>
    <row r="889" spans="1:17" x14ac:dyDescent="0.3">
      <c r="A889" t="s">
        <v>1924</v>
      </c>
      <c r="B889" t="s">
        <v>1925</v>
      </c>
      <c r="C889" t="s">
        <v>3131</v>
      </c>
      <c r="D889" t="s">
        <v>265</v>
      </c>
      <c r="E889">
        <v>3640.5838181399999</v>
      </c>
      <c r="F889">
        <v>1159.7</v>
      </c>
      <c r="G889">
        <v>-21.444938329134001</v>
      </c>
      <c r="H889">
        <v>2.5033138292883499</v>
      </c>
      <c r="I889">
        <v>21.574707734520398</v>
      </c>
      <c r="J889">
        <v>5.32894297562349E-2</v>
      </c>
      <c r="K889">
        <v>1157.00480928201</v>
      </c>
      <c r="L889">
        <v>1088.3671795084699</v>
      </c>
      <c r="M889">
        <v>51.214924895135297</v>
      </c>
      <c r="N889">
        <v>0.50854081261429596</v>
      </c>
      <c r="O889">
        <v>18.565146158489199</v>
      </c>
      <c r="P889">
        <v>54.287234750216101</v>
      </c>
      <c r="Q889">
        <v>-4.8049656144949E-2</v>
      </c>
    </row>
    <row r="890" spans="1:17" x14ac:dyDescent="0.3">
      <c r="A890" t="s">
        <v>1926</v>
      </c>
      <c r="B890" t="s">
        <v>1927</v>
      </c>
      <c r="C890" t="s">
        <v>3127</v>
      </c>
      <c r="D890" t="s">
        <v>117</v>
      </c>
      <c r="E890">
        <v>3640.4328495999998</v>
      </c>
      <c r="F890">
        <v>202</v>
      </c>
      <c r="G890">
        <v>-9.2184620316741004</v>
      </c>
      <c r="H890">
        <v>-0.94411385511097201</v>
      </c>
      <c r="I890">
        <v>-12.2908713440263</v>
      </c>
      <c r="J890">
        <v>-7.3341574064245396</v>
      </c>
      <c r="K890">
        <v>221.85881160606601</v>
      </c>
      <c r="L890">
        <v>215.88542041634901</v>
      </c>
      <c r="M890">
        <v>27.7912433000437</v>
      </c>
      <c r="N890">
        <v>0.53641159461893295</v>
      </c>
      <c r="O890">
        <v>36.113861386138602</v>
      </c>
      <c r="P890">
        <v>27.0040867651681</v>
      </c>
      <c r="Q890">
        <v>8.9185597365904007E-2</v>
      </c>
    </row>
    <row r="891" spans="1:17" hidden="1" x14ac:dyDescent="0.3">
      <c r="A891" t="s">
        <v>1928</v>
      </c>
      <c r="B891" t="s">
        <v>1929</v>
      </c>
      <c r="C891" t="s">
        <v>3135</v>
      </c>
      <c r="D891" t="s">
        <v>54</v>
      </c>
      <c r="E891">
        <v>3636.0387624</v>
      </c>
      <c r="F891">
        <v>267.2</v>
      </c>
      <c r="G891">
        <v>31.051103718903899</v>
      </c>
      <c r="H891">
        <v>-11.1346600881834</v>
      </c>
      <c r="I891">
        <v>-5.7975092798904697</v>
      </c>
      <c r="J891">
        <v>-3.2231003361055901</v>
      </c>
      <c r="K891">
        <v>275.90402176786102</v>
      </c>
      <c r="L891">
        <v>242.10175285461301</v>
      </c>
      <c r="M891">
        <v>37.822217668052197</v>
      </c>
      <c r="N891">
        <v>0.710063989086401</v>
      </c>
      <c r="O891">
        <v>28.368263473053901</v>
      </c>
      <c r="P891">
        <v>69.650793650793602</v>
      </c>
      <c r="Q891">
        <v>4.8852766554759999E-3</v>
      </c>
    </row>
    <row r="892" spans="1:17" hidden="1" x14ac:dyDescent="0.3">
      <c r="A892" t="s">
        <v>1930</v>
      </c>
      <c r="B892" t="s">
        <v>1931</v>
      </c>
      <c r="C892" t="s">
        <v>3135</v>
      </c>
      <c r="D892" t="s">
        <v>457</v>
      </c>
      <c r="E892">
        <v>3635.425330866</v>
      </c>
      <c r="F892">
        <v>178.99</v>
      </c>
      <c r="G892">
        <v>64.397892601555697</v>
      </c>
      <c r="H892">
        <v>-9.5729138842007195</v>
      </c>
      <c r="I892">
        <v>29.724276139827001</v>
      </c>
      <c r="J892">
        <v>-8.6357060837885502</v>
      </c>
      <c r="K892">
        <v>185.23641574891101</v>
      </c>
      <c r="L892">
        <v>152.117245145966</v>
      </c>
      <c r="M892">
        <v>29.927896598760402</v>
      </c>
      <c r="N892">
        <v>0.71225630352436498</v>
      </c>
      <c r="O892">
        <v>17.799877088105401</v>
      </c>
      <c r="P892">
        <v>96.476399560922005</v>
      </c>
      <c r="Q892">
        <v>0.11051686159647001</v>
      </c>
    </row>
    <row r="893" spans="1:17" hidden="1" x14ac:dyDescent="0.3">
      <c r="A893" t="s">
        <v>1932</v>
      </c>
      <c r="B893" t="s">
        <v>1933</v>
      </c>
      <c r="C893" t="s">
        <v>3135</v>
      </c>
      <c r="D893" t="s">
        <v>48</v>
      </c>
      <c r="E893">
        <v>3607.2944423250001</v>
      </c>
      <c r="F893">
        <v>648.54999999999995</v>
      </c>
      <c r="G893">
        <v>-33.351635674097203</v>
      </c>
      <c r="H893">
        <v>-3.0270565262889599</v>
      </c>
      <c r="I893">
        <v>-15.8661084695383</v>
      </c>
      <c r="J893">
        <v>-9.3259876957980694</v>
      </c>
      <c r="K893">
        <v>695.05694041231595</v>
      </c>
      <c r="M893">
        <v>36.311480259627103</v>
      </c>
      <c r="N893">
        <v>1.87989705970278</v>
      </c>
      <c r="O893">
        <v>38.3470819520468</v>
      </c>
      <c r="P893">
        <v>17.9181818181818</v>
      </c>
    </row>
    <row r="894" spans="1:17" x14ac:dyDescent="0.3">
      <c r="A894" t="s">
        <v>1934</v>
      </c>
      <c r="B894" t="s">
        <v>1935</v>
      </c>
      <c r="C894" t="s">
        <v>3127</v>
      </c>
      <c r="D894" t="s">
        <v>117</v>
      </c>
      <c r="E894">
        <v>3600.3574933800001</v>
      </c>
      <c r="F894">
        <v>667.3</v>
      </c>
      <c r="G894">
        <v>37.327903420717597</v>
      </c>
      <c r="H894">
        <v>2.8732812374518901</v>
      </c>
      <c r="I894">
        <v>-12.679914238393801</v>
      </c>
      <c r="J894">
        <v>-7.9510218614947901</v>
      </c>
      <c r="K894">
        <v>684.92242805485103</v>
      </c>
      <c r="L894">
        <v>646.35266876051298</v>
      </c>
      <c r="M894">
        <v>39.317794477862797</v>
      </c>
      <c r="N894">
        <v>0.98813868241518399</v>
      </c>
      <c r="O894">
        <v>31.874719016933899</v>
      </c>
      <c r="P894">
        <v>72.317624273724903</v>
      </c>
      <c r="Q894">
        <v>5.2074041030728997E-2</v>
      </c>
    </row>
    <row r="895" spans="1:17" hidden="1" x14ac:dyDescent="0.3">
      <c r="A895" t="s">
        <v>1936</v>
      </c>
      <c r="B895" t="s">
        <v>1937</v>
      </c>
      <c r="C895" t="s">
        <v>3135</v>
      </c>
      <c r="D895" t="s">
        <v>1615</v>
      </c>
      <c r="E895">
        <v>3595.16148673</v>
      </c>
      <c r="F895">
        <v>2119.6999999999998</v>
      </c>
      <c r="G895">
        <v>7.3023408746763501</v>
      </c>
      <c r="H895">
        <v>4.6869490759519303</v>
      </c>
      <c r="I895">
        <v>21.4009526320894</v>
      </c>
      <c r="J895">
        <v>3.34690100798176</v>
      </c>
      <c r="K895">
        <v>2127.0860277023498</v>
      </c>
      <c r="L895">
        <v>1907.6010962156699</v>
      </c>
      <c r="M895">
        <v>51.327587177138803</v>
      </c>
      <c r="N895">
        <v>0.54575381476203699</v>
      </c>
      <c r="O895">
        <v>16.478746992498898</v>
      </c>
      <c r="P895">
        <v>49.691041982980799</v>
      </c>
      <c r="Q895">
        <v>0.11020855660418</v>
      </c>
    </row>
    <row r="896" spans="1:17" x14ac:dyDescent="0.3">
      <c r="A896" t="s">
        <v>1938</v>
      </c>
      <c r="B896" t="s">
        <v>1939</v>
      </c>
      <c r="C896" t="s">
        <v>3136</v>
      </c>
      <c r="D896" t="s">
        <v>445</v>
      </c>
      <c r="E896">
        <v>3566.4812681399999</v>
      </c>
      <c r="F896">
        <v>23.13</v>
      </c>
      <c r="G896">
        <v>-26.381570785565401</v>
      </c>
      <c r="H896">
        <v>-2.9614071045982002E-2</v>
      </c>
      <c r="I896">
        <v>-17.4574008788064</v>
      </c>
      <c r="J896">
        <v>-8.6818378078519896</v>
      </c>
      <c r="K896">
        <v>23.245507853846799</v>
      </c>
      <c r="L896">
        <v>23.8408721698646</v>
      </c>
      <c r="M896">
        <v>44.797679398814701</v>
      </c>
      <c r="N896">
        <v>1.9256595646018999</v>
      </c>
      <c r="O896">
        <v>95.201037613488893</v>
      </c>
      <c r="P896">
        <v>38.502994011976</v>
      </c>
    </row>
    <row r="897" spans="1:17" x14ac:dyDescent="0.3">
      <c r="A897" t="s">
        <v>1940</v>
      </c>
      <c r="B897" t="s">
        <v>1941</v>
      </c>
      <c r="C897" t="s">
        <v>3131</v>
      </c>
      <c r="D897" t="s">
        <v>465</v>
      </c>
      <c r="E897">
        <v>3564.33392</v>
      </c>
      <c r="F897">
        <v>411.7</v>
      </c>
      <c r="G897">
        <v>-3.1228478783492499</v>
      </c>
      <c r="H897">
        <v>-44.796436649976499</v>
      </c>
      <c r="I897">
        <v>-49.426907979892498</v>
      </c>
      <c r="J897">
        <v>-8.4406199644625701</v>
      </c>
      <c r="K897">
        <v>429.72128000064998</v>
      </c>
      <c r="L897">
        <v>466.60519214638498</v>
      </c>
      <c r="M897">
        <v>46.602523293917599</v>
      </c>
      <c r="N897">
        <v>0.95268802685160503</v>
      </c>
      <c r="O897">
        <v>81.558173427252797</v>
      </c>
      <c r="P897">
        <v>32.806451612903203</v>
      </c>
      <c r="Q897">
        <v>0.13743118197305901</v>
      </c>
    </row>
    <row r="898" spans="1:17" x14ac:dyDescent="0.3">
      <c r="A898" t="s">
        <v>1942</v>
      </c>
      <c r="B898" t="s">
        <v>1943</v>
      </c>
      <c r="C898" t="s">
        <v>3120</v>
      </c>
      <c r="D898" t="s">
        <v>545</v>
      </c>
      <c r="E898">
        <v>3549.4375635400002</v>
      </c>
      <c r="F898">
        <v>60.94</v>
      </c>
      <c r="G898">
        <v>31.147005299314198</v>
      </c>
      <c r="H898">
        <v>19.608201280537401</v>
      </c>
      <c r="I898">
        <v>5.09084355968188</v>
      </c>
      <c r="J898">
        <v>-7.0711393636349298</v>
      </c>
      <c r="K898">
        <v>56.606387060653198</v>
      </c>
      <c r="L898">
        <v>50.282428694495003</v>
      </c>
      <c r="M898">
        <v>50.837813320413801</v>
      </c>
      <c r="N898">
        <v>2.1735365223947798</v>
      </c>
      <c r="O898">
        <v>13.226124056448899</v>
      </c>
      <c r="P898">
        <v>83.278195488721707</v>
      </c>
      <c r="Q898">
        <v>-3.6730509751257003E-2</v>
      </c>
    </row>
    <row r="899" spans="1:17" hidden="1" x14ac:dyDescent="0.3">
      <c r="A899" t="s">
        <v>1944</v>
      </c>
      <c r="B899" t="s">
        <v>1945</v>
      </c>
      <c r="C899" t="s">
        <v>3135</v>
      </c>
      <c r="D899" t="s">
        <v>108</v>
      </c>
      <c r="E899">
        <v>3546.9721906199902</v>
      </c>
      <c r="F899">
        <v>941.65</v>
      </c>
      <c r="G899">
        <v>32.589520222917699</v>
      </c>
      <c r="H899">
        <v>26.829177370102599</v>
      </c>
      <c r="I899">
        <v>5.85191630892544</v>
      </c>
      <c r="J899">
        <v>-14.7443811553308</v>
      </c>
      <c r="K899">
        <v>914.02380054563105</v>
      </c>
      <c r="L899">
        <v>808.22287946736299</v>
      </c>
      <c r="M899">
        <v>40.716248224035802</v>
      </c>
      <c r="N899">
        <v>1.25645229851658</v>
      </c>
      <c r="O899">
        <v>19.906547018531199</v>
      </c>
      <c r="P899">
        <v>75.304849669552198</v>
      </c>
      <c r="Q899">
        <v>8.5266879204385998E-2</v>
      </c>
    </row>
    <row r="900" spans="1:17" hidden="1" x14ac:dyDescent="0.3">
      <c r="A900" t="s">
        <v>1946</v>
      </c>
      <c r="B900" t="s">
        <v>1947</v>
      </c>
      <c r="C900" t="s">
        <v>3135</v>
      </c>
      <c r="D900" t="s">
        <v>185</v>
      </c>
      <c r="E900">
        <v>3545.2230255750001</v>
      </c>
      <c r="F900">
        <v>520.15</v>
      </c>
      <c r="G900">
        <v>24.302135795844901</v>
      </c>
      <c r="H900">
        <v>-4.6419045152649003</v>
      </c>
      <c r="I900">
        <v>0.58585443007383997</v>
      </c>
      <c r="J900">
        <v>-7.9908732459568004</v>
      </c>
      <c r="K900">
        <v>550.06104035271005</v>
      </c>
      <c r="L900">
        <v>499.68699159378201</v>
      </c>
      <c r="M900">
        <v>24.604708197766801</v>
      </c>
      <c r="N900">
        <v>0.59360686595351597</v>
      </c>
      <c r="O900">
        <v>17.264250696914299</v>
      </c>
      <c r="P900">
        <v>56.506694749510999</v>
      </c>
      <c r="Q900">
        <v>0.15695413631179</v>
      </c>
    </row>
    <row r="901" spans="1:17" hidden="1" x14ac:dyDescent="0.3">
      <c r="A901" t="s">
        <v>1948</v>
      </c>
      <c r="B901" t="s">
        <v>1949</v>
      </c>
      <c r="C901" t="s">
        <v>3135</v>
      </c>
      <c r="D901" t="s">
        <v>719</v>
      </c>
      <c r="E901">
        <v>3509.722901825</v>
      </c>
      <c r="F901">
        <v>754.45</v>
      </c>
      <c r="G901">
        <v>-48.417452832023301</v>
      </c>
      <c r="H901">
        <v>-12.5681679985021</v>
      </c>
      <c r="I901">
        <v>-20.5781721629929</v>
      </c>
      <c r="J901">
        <v>-3.7157027317309299</v>
      </c>
      <c r="K901">
        <v>817.94226980498695</v>
      </c>
      <c r="L901">
        <v>868.723891412331</v>
      </c>
      <c r="M901">
        <v>32.1306691123308</v>
      </c>
      <c r="N901">
        <v>0.122689373193968</v>
      </c>
      <c r="O901">
        <v>37.848764000265</v>
      </c>
      <c r="P901">
        <v>4.9596549805230996</v>
      </c>
      <c r="Q901">
        <v>-8.5716640040088998E-2</v>
      </c>
    </row>
    <row r="902" spans="1:17" x14ac:dyDescent="0.3">
      <c r="A902" t="s">
        <v>1950</v>
      </c>
      <c r="B902" t="s">
        <v>1951</v>
      </c>
      <c r="C902" t="s">
        <v>3120</v>
      </c>
      <c r="D902" t="s">
        <v>24</v>
      </c>
      <c r="E902">
        <v>3506.9932742400001</v>
      </c>
      <c r="F902">
        <v>111.84</v>
      </c>
      <c r="G902">
        <v>-30.852088575680501</v>
      </c>
      <c r="H902">
        <v>-0.85352711452424601</v>
      </c>
      <c r="I902">
        <v>-18.9767713388548</v>
      </c>
      <c r="J902">
        <v>-0.74120283843980395</v>
      </c>
      <c r="K902">
        <v>119.850233070488</v>
      </c>
      <c r="L902">
        <v>124.896571664888</v>
      </c>
      <c r="M902">
        <v>18.1539656258572</v>
      </c>
      <c r="N902">
        <v>0.77104606120943397</v>
      </c>
      <c r="O902">
        <v>46.146280400572202</v>
      </c>
      <c r="P902">
        <v>2.1183345507669902</v>
      </c>
      <c r="Q902">
        <v>1.3059505475111E-2</v>
      </c>
    </row>
    <row r="903" spans="1:17" hidden="1" x14ac:dyDescent="0.3">
      <c r="A903" t="s">
        <v>1952</v>
      </c>
      <c r="B903" t="s">
        <v>1953</v>
      </c>
      <c r="C903" t="s">
        <v>3135</v>
      </c>
      <c r="D903" t="s">
        <v>395</v>
      </c>
      <c r="E903">
        <v>3506.8005857500002</v>
      </c>
      <c r="F903">
        <v>1172.5</v>
      </c>
      <c r="G903">
        <v>3.0301004374719902</v>
      </c>
      <c r="H903">
        <v>19.638800664635099</v>
      </c>
      <c r="I903">
        <v>-5.08570199937905</v>
      </c>
      <c r="J903">
        <v>-3.4241032610048898</v>
      </c>
      <c r="K903">
        <v>1091.75575341793</v>
      </c>
      <c r="L903">
        <v>1032.0997807372901</v>
      </c>
      <c r="M903">
        <v>48.9233448041402</v>
      </c>
      <c r="N903">
        <v>1.376965956229</v>
      </c>
      <c r="O903">
        <v>9.1257995735607604</v>
      </c>
      <c r="P903">
        <v>41.061116458132801</v>
      </c>
      <c r="Q903">
        <v>5.5704635168735001E-2</v>
      </c>
    </row>
    <row r="904" spans="1:17" hidden="1" x14ac:dyDescent="0.3">
      <c r="A904" t="s">
        <v>1954</v>
      </c>
      <c r="B904" t="s">
        <v>1955</v>
      </c>
      <c r="C904" t="s">
        <v>3135</v>
      </c>
      <c r="D904" t="s">
        <v>265</v>
      </c>
      <c r="E904">
        <v>3503.4372064999998</v>
      </c>
      <c r="F904">
        <v>511</v>
      </c>
      <c r="G904">
        <v>15.1566831897153</v>
      </c>
      <c r="H904">
        <v>-2.2739208573026599</v>
      </c>
      <c r="I904">
        <v>-19.0162236663305</v>
      </c>
      <c r="J904">
        <v>-3.6986699602331501</v>
      </c>
      <c r="K904">
        <v>561.56848401121397</v>
      </c>
      <c r="L904">
        <v>513.49799056486495</v>
      </c>
      <c r="M904">
        <v>20.639746157428799</v>
      </c>
      <c r="N904">
        <v>0.64024427644230397</v>
      </c>
      <c r="O904">
        <v>28.180039138943201</v>
      </c>
      <c r="P904">
        <v>62.2222222222222</v>
      </c>
      <c r="Q904">
        <v>6.2524500185313997E-2</v>
      </c>
    </row>
    <row r="905" spans="1:17" hidden="1" x14ac:dyDescent="0.3">
      <c r="A905" t="s">
        <v>1956</v>
      </c>
      <c r="B905" t="s">
        <v>1957</v>
      </c>
      <c r="C905" t="s">
        <v>3135</v>
      </c>
      <c r="D905" t="s">
        <v>1958</v>
      </c>
      <c r="E905">
        <v>3487.6961909400002</v>
      </c>
      <c r="F905">
        <v>730.05</v>
      </c>
      <c r="G905">
        <v>91.522478707153596</v>
      </c>
      <c r="H905">
        <v>-3.21594947477268</v>
      </c>
      <c r="I905">
        <v>85.022451626325406</v>
      </c>
      <c r="J905">
        <v>-7.1933638859371101</v>
      </c>
      <c r="K905">
        <v>747.26974899012703</v>
      </c>
      <c r="L905">
        <v>508.12198195137597</v>
      </c>
      <c r="M905">
        <v>28.935483658804401</v>
      </c>
      <c r="N905">
        <v>2.1335179976253902</v>
      </c>
      <c r="O905">
        <v>16.019450722553199</v>
      </c>
      <c r="P905">
        <v>185.398749022673</v>
      </c>
    </row>
    <row r="906" spans="1:17" x14ac:dyDescent="0.3">
      <c r="A906" t="s">
        <v>1959</v>
      </c>
      <c r="B906" t="s">
        <v>1960</v>
      </c>
      <c r="C906" t="s">
        <v>3122</v>
      </c>
      <c r="D906" t="s">
        <v>240</v>
      </c>
      <c r="E906">
        <v>3486.1266758449901</v>
      </c>
      <c r="F906">
        <v>413.05</v>
      </c>
      <c r="G906">
        <v>-37.6804586890105</v>
      </c>
      <c r="H906">
        <v>-8.5803267854415495</v>
      </c>
      <c r="I906">
        <v>-35.681227363986402</v>
      </c>
      <c r="J906">
        <v>-3.4338332630854498</v>
      </c>
      <c r="K906">
        <v>464.73177762870699</v>
      </c>
      <c r="L906">
        <v>491.78275621323399</v>
      </c>
      <c r="M906">
        <v>14.2891411238349</v>
      </c>
      <c r="N906">
        <v>1.2525028971648899</v>
      </c>
      <c r="O906">
        <v>69.228906911996106</v>
      </c>
      <c r="P906">
        <v>0.44990272373541801</v>
      </c>
    </row>
    <row r="907" spans="1:17" hidden="1" x14ac:dyDescent="0.3">
      <c r="A907" t="s">
        <v>1961</v>
      </c>
      <c r="B907" t="s">
        <v>1962</v>
      </c>
      <c r="C907" t="s">
        <v>3135</v>
      </c>
      <c r="D907" t="s">
        <v>21</v>
      </c>
      <c r="E907">
        <v>3476.4465881800002</v>
      </c>
      <c r="F907">
        <v>645.54999999999995</v>
      </c>
      <c r="G907">
        <v>95.071735572854706</v>
      </c>
      <c r="H907">
        <v>-0.20502188283515099</v>
      </c>
      <c r="I907">
        <v>16.8654997993393</v>
      </c>
      <c r="J907">
        <v>-16.0846208953892</v>
      </c>
      <c r="K907">
        <v>670.32898327987505</v>
      </c>
      <c r="L907">
        <v>542.40200512931096</v>
      </c>
      <c r="M907">
        <v>35.417576634475203</v>
      </c>
      <c r="N907">
        <v>1.5806130486941901</v>
      </c>
      <c r="O907">
        <v>27.798001703973299</v>
      </c>
      <c r="P907">
        <v>126.469040519207</v>
      </c>
      <c r="Q907">
        <v>0.109795735609845</v>
      </c>
    </row>
    <row r="908" spans="1:17" x14ac:dyDescent="0.3">
      <c r="A908" t="s">
        <v>1963</v>
      </c>
      <c r="B908" t="s">
        <v>1964</v>
      </c>
      <c r="C908" t="s">
        <v>3134</v>
      </c>
      <c r="D908" t="s">
        <v>265</v>
      </c>
      <c r="E908">
        <v>3466.3494893400002</v>
      </c>
      <c r="F908">
        <v>139.29</v>
      </c>
      <c r="G908">
        <v>31.107051681911901</v>
      </c>
      <c r="H908">
        <v>-5.3746635220102501</v>
      </c>
      <c r="I908">
        <v>26.252993784895502</v>
      </c>
      <c r="J908">
        <v>-8.7159050264437194</v>
      </c>
      <c r="K908">
        <v>151.22717935439499</v>
      </c>
      <c r="L908">
        <v>128.185401165153</v>
      </c>
      <c r="M908">
        <v>31.816499025073298</v>
      </c>
      <c r="N908">
        <v>0.866070399881124</v>
      </c>
      <c r="O908">
        <v>27.073013138057298</v>
      </c>
      <c r="P908">
        <v>70.698529411764696</v>
      </c>
      <c r="Q908">
        <v>2.3314812519977999E-2</v>
      </c>
    </row>
    <row r="909" spans="1:17" hidden="1" x14ac:dyDescent="0.3">
      <c r="A909" t="s">
        <v>1965</v>
      </c>
      <c r="B909" t="s">
        <v>1966</v>
      </c>
      <c r="C909" t="s">
        <v>3135</v>
      </c>
      <c r="E909">
        <v>3457.9724999999999</v>
      </c>
      <c r="F909">
        <v>646.35</v>
      </c>
      <c r="G909">
        <v>718.17331841523401</v>
      </c>
      <c r="H909">
        <v>5.6303336449694301</v>
      </c>
      <c r="I909">
        <v>5.5818981593378503</v>
      </c>
      <c r="J909">
        <v>-2.11078594402397</v>
      </c>
      <c r="K909">
        <v>644.21129184209894</v>
      </c>
      <c r="L909">
        <v>533.81225899164701</v>
      </c>
      <c r="M909">
        <v>46.023324553596403</v>
      </c>
      <c r="N909">
        <v>0.11230564560822</v>
      </c>
      <c r="O909">
        <v>22.634795389494801</v>
      </c>
      <c r="P909">
        <v>789.06464924346596</v>
      </c>
      <c r="Q909">
        <v>0.16717026260338</v>
      </c>
    </row>
    <row r="910" spans="1:17" hidden="1" x14ac:dyDescent="0.3">
      <c r="A910" t="s">
        <v>1967</v>
      </c>
      <c r="B910" t="s">
        <v>1968</v>
      </c>
      <c r="C910" t="s">
        <v>3135</v>
      </c>
      <c r="D910" t="s">
        <v>231</v>
      </c>
      <c r="E910">
        <v>3453.8159727000002</v>
      </c>
      <c r="F910">
        <v>193.32</v>
      </c>
      <c r="G910">
        <v>42.999189062000298</v>
      </c>
      <c r="H910">
        <v>6.2576932639945504</v>
      </c>
      <c r="I910">
        <v>32.435155264207701</v>
      </c>
      <c r="J910">
        <v>-8.4675443257916694</v>
      </c>
      <c r="K910">
        <v>190.26988979797201</v>
      </c>
      <c r="L910">
        <v>156.57089135667999</v>
      </c>
      <c r="M910">
        <v>40.1599199893083</v>
      </c>
      <c r="N910">
        <v>0.82314894392613702</v>
      </c>
      <c r="O910">
        <v>14.3182288433685</v>
      </c>
      <c r="P910">
        <v>86.692419121197403</v>
      </c>
      <c r="Q910">
        <v>0.15699824600652601</v>
      </c>
    </row>
    <row r="911" spans="1:17" x14ac:dyDescent="0.3">
      <c r="A911" t="s">
        <v>1969</v>
      </c>
      <c r="B911" t="s">
        <v>1970</v>
      </c>
      <c r="C911" t="s">
        <v>3131</v>
      </c>
      <c r="D911" t="s">
        <v>117</v>
      </c>
      <c r="E911">
        <v>3442.4803115999998</v>
      </c>
      <c r="F911">
        <v>788.6</v>
      </c>
      <c r="G911">
        <v>48.496332633697897</v>
      </c>
      <c r="H911">
        <v>-4.1503138521419203</v>
      </c>
      <c r="I911">
        <v>-18.458564424867198</v>
      </c>
      <c r="J911">
        <v>-4.71856417505367</v>
      </c>
      <c r="K911">
        <v>826.29171005822695</v>
      </c>
      <c r="L911">
        <v>782.96324070054402</v>
      </c>
      <c r="M911">
        <v>34.7104159779404</v>
      </c>
      <c r="N911">
        <v>0.36560789443035902</v>
      </c>
      <c r="O911">
        <v>37.331980725336003</v>
      </c>
      <c r="P911">
        <v>86.210153482880699</v>
      </c>
      <c r="Q911">
        <v>8.4518925999206004E-2</v>
      </c>
    </row>
    <row r="912" spans="1:17" x14ac:dyDescent="0.3">
      <c r="A912" t="s">
        <v>1971</v>
      </c>
      <c r="B912" t="s">
        <v>1972</v>
      </c>
      <c r="C912" t="s">
        <v>3120</v>
      </c>
      <c r="D912" t="s">
        <v>1973</v>
      </c>
      <c r="E912">
        <v>3419.0253085300001</v>
      </c>
      <c r="F912">
        <v>204.07</v>
      </c>
      <c r="G912">
        <v>-50.053834929665697</v>
      </c>
      <c r="H912">
        <v>-5.42663659656814</v>
      </c>
      <c r="I912">
        <v>-24.689562233093302</v>
      </c>
      <c r="J912">
        <v>-7.1903439087466401</v>
      </c>
      <c r="K912">
        <v>224.90250307053299</v>
      </c>
      <c r="L912">
        <v>230.685150932749</v>
      </c>
      <c r="M912">
        <v>16.382761623685401</v>
      </c>
      <c r="N912">
        <v>0.49055779747011502</v>
      </c>
      <c r="O912">
        <v>37.697848777380301</v>
      </c>
      <c r="P912">
        <v>3.7995930824008002</v>
      </c>
    </row>
    <row r="913" spans="1:17" hidden="1" x14ac:dyDescent="0.3">
      <c r="A913" t="s">
        <v>1974</v>
      </c>
      <c r="B913" t="s">
        <v>1975</v>
      </c>
      <c r="C913" t="s">
        <v>3135</v>
      </c>
      <c r="D913" t="s">
        <v>1976</v>
      </c>
      <c r="E913">
        <v>3409.6196249999998</v>
      </c>
      <c r="F913">
        <v>1341.05</v>
      </c>
      <c r="G913">
        <v>71.710244875667399</v>
      </c>
      <c r="H913">
        <v>-1.2571144387186499</v>
      </c>
      <c r="I913">
        <v>11.817593479126201</v>
      </c>
      <c r="J913">
        <v>-5.9905980398831096</v>
      </c>
      <c r="K913">
        <v>1416.7810362437699</v>
      </c>
      <c r="L913">
        <v>1255.95268853578</v>
      </c>
      <c r="M913">
        <v>40.023997642580198</v>
      </c>
      <c r="N913">
        <v>0.28012099284019298</v>
      </c>
      <c r="O913">
        <v>24.5255583311584</v>
      </c>
      <c r="P913">
        <v>113.017234532602</v>
      </c>
      <c r="Q913">
        <v>1.8999100455726999E-2</v>
      </c>
    </row>
    <row r="914" spans="1:17" hidden="1" x14ac:dyDescent="0.3">
      <c r="A914" t="s">
        <v>1977</v>
      </c>
      <c r="B914" t="s">
        <v>1978</v>
      </c>
      <c r="C914" t="s">
        <v>3135</v>
      </c>
      <c r="D914" t="s">
        <v>220</v>
      </c>
      <c r="E914">
        <v>3401.90479233</v>
      </c>
      <c r="F914">
        <v>7793.05</v>
      </c>
      <c r="G914">
        <v>167.21006578744999</v>
      </c>
      <c r="H914">
        <v>34.172059739935797</v>
      </c>
      <c r="I914">
        <v>72.975859524203102</v>
      </c>
      <c r="J914">
        <v>23.2261060258061</v>
      </c>
      <c r="K914">
        <v>6405.6511722753603</v>
      </c>
      <c r="L914">
        <v>5133.0592302412097</v>
      </c>
      <c r="M914">
        <v>71.377389539852402</v>
      </c>
      <c r="N914">
        <v>3.99417195680503</v>
      </c>
      <c r="O914">
        <v>5.6255253078063099</v>
      </c>
      <c r="P914">
        <v>216.26996205434099</v>
      </c>
      <c r="Q914">
        <v>0.15614141479891</v>
      </c>
    </row>
    <row r="915" spans="1:17" x14ac:dyDescent="0.3">
      <c r="A915" t="s">
        <v>1979</v>
      </c>
      <c r="B915" t="s">
        <v>1980</v>
      </c>
      <c r="C915" t="s">
        <v>3119</v>
      </c>
      <c r="D915" t="s">
        <v>21</v>
      </c>
      <c r="E915">
        <v>3398.3693699999999</v>
      </c>
      <c r="F915">
        <v>575</v>
      </c>
      <c r="G915">
        <v>-28.058543698980898</v>
      </c>
      <c r="H915">
        <v>-4.7098862266183996</v>
      </c>
      <c r="I915">
        <v>-13.8470139617003</v>
      </c>
      <c r="J915">
        <v>-4.3807394188858702</v>
      </c>
      <c r="K915">
        <v>610.37789876889201</v>
      </c>
      <c r="L915">
        <v>603.21013110818001</v>
      </c>
      <c r="M915">
        <v>33.512316811471401</v>
      </c>
      <c r="N915">
        <v>0.38730765903470399</v>
      </c>
      <c r="O915">
        <v>37.652173913043399</v>
      </c>
      <c r="P915">
        <v>27.7777777777777</v>
      </c>
      <c r="Q915">
        <v>6.4698945281513001E-2</v>
      </c>
    </row>
    <row r="916" spans="1:17" hidden="1" x14ac:dyDescent="0.3">
      <c r="A916" t="s">
        <v>1981</v>
      </c>
      <c r="B916" t="s">
        <v>1982</v>
      </c>
      <c r="C916" t="s">
        <v>3135</v>
      </c>
      <c r="D916" t="s">
        <v>366</v>
      </c>
      <c r="E916">
        <v>3393.1766749950002</v>
      </c>
      <c r="F916">
        <v>1025.55</v>
      </c>
      <c r="G916">
        <v>57.639896956763103</v>
      </c>
      <c r="H916">
        <v>0.90989443557027005</v>
      </c>
      <c r="I916">
        <v>37.799683602415897</v>
      </c>
      <c r="J916">
        <v>-11.2536483104635</v>
      </c>
      <c r="K916">
        <v>1031.4834803661599</v>
      </c>
      <c r="L916">
        <v>837.67931497663994</v>
      </c>
      <c r="M916">
        <v>39.663969896722698</v>
      </c>
      <c r="N916">
        <v>0.36290314363450898</v>
      </c>
      <c r="O916">
        <v>32.611769294524898</v>
      </c>
      <c r="P916">
        <v>100.420168067226</v>
      </c>
      <c r="Q916">
        <v>2.4749425836882E-2</v>
      </c>
    </row>
    <row r="917" spans="1:17" hidden="1" x14ac:dyDescent="0.3">
      <c r="A917" t="s">
        <v>1983</v>
      </c>
      <c r="B917" t="s">
        <v>1984</v>
      </c>
      <c r="C917" t="s">
        <v>3135</v>
      </c>
      <c r="D917" t="s">
        <v>138</v>
      </c>
      <c r="E917">
        <v>3352.1222761549998</v>
      </c>
      <c r="F917">
        <v>259.14999999999998</v>
      </c>
      <c r="G917">
        <v>337.28210069269301</v>
      </c>
      <c r="H917">
        <v>2.9125777543896101</v>
      </c>
      <c r="I917">
        <v>75.864027692622102</v>
      </c>
      <c r="J917">
        <v>-0.37313377110305901</v>
      </c>
      <c r="K917">
        <v>267.47408702942602</v>
      </c>
      <c r="L917">
        <v>193.77309298883401</v>
      </c>
      <c r="M917">
        <v>32.458846162021999</v>
      </c>
      <c r="N917">
        <v>0.82763575900962705</v>
      </c>
      <c r="O917">
        <v>32.8574184835037</v>
      </c>
      <c r="P917">
        <v>414.18650793650698</v>
      </c>
      <c r="Q917">
        <v>0.163241422705627</v>
      </c>
    </row>
    <row r="918" spans="1:17" x14ac:dyDescent="0.3">
      <c r="A918" t="s">
        <v>1985</v>
      </c>
      <c r="B918" t="s">
        <v>1986</v>
      </c>
      <c r="C918" t="s">
        <v>3137</v>
      </c>
      <c r="D918" t="s">
        <v>1987</v>
      </c>
      <c r="E918">
        <v>3350.8078184999999</v>
      </c>
      <c r="F918">
        <v>18.93</v>
      </c>
      <c r="G918">
        <v>-20.6782222010123</v>
      </c>
      <c r="H918">
        <v>-4.6172218363502102</v>
      </c>
      <c r="I918">
        <v>-25.6669562241233</v>
      </c>
      <c r="J918">
        <v>-7.0591560557302904</v>
      </c>
      <c r="K918">
        <v>20.632549751960401</v>
      </c>
      <c r="L918">
        <v>21.054163008048999</v>
      </c>
      <c r="M918">
        <v>28.180295066280401</v>
      </c>
      <c r="N918">
        <v>0.64426168050759003</v>
      </c>
      <c r="O918">
        <v>47.649234020073898</v>
      </c>
      <c r="P918">
        <v>11.3529411764705</v>
      </c>
      <c r="Q918">
        <v>-4.7482325251202002E-2</v>
      </c>
    </row>
    <row r="919" spans="1:17" x14ac:dyDescent="0.3">
      <c r="A919" t="s">
        <v>1988</v>
      </c>
      <c r="B919" t="s">
        <v>1989</v>
      </c>
      <c r="C919" t="s">
        <v>3120</v>
      </c>
      <c r="D919" t="s">
        <v>54</v>
      </c>
      <c r="E919">
        <v>3334.2285334399999</v>
      </c>
      <c r="F919">
        <v>467.6</v>
      </c>
      <c r="G919">
        <v>-68.154171618735006</v>
      </c>
      <c r="H919">
        <v>-17.540721025841201</v>
      </c>
      <c r="I919">
        <v>-56.139941012002403</v>
      </c>
      <c r="J919">
        <v>-8.3354032392091799</v>
      </c>
      <c r="K919">
        <v>578.40800530496006</v>
      </c>
      <c r="L919">
        <v>715.02136249860405</v>
      </c>
      <c r="M919">
        <v>12.6366736636644</v>
      </c>
      <c r="N919">
        <v>1.13505802289728</v>
      </c>
      <c r="O919">
        <v>165.86826347305299</v>
      </c>
      <c r="P919">
        <v>2.7579386880562402</v>
      </c>
      <c r="Q919">
        <v>-1.2523846762323E-2</v>
      </c>
    </row>
    <row r="920" spans="1:17" hidden="1" x14ac:dyDescent="0.3">
      <c r="A920" t="s">
        <v>1990</v>
      </c>
      <c r="B920" t="s">
        <v>1991</v>
      </c>
      <c r="C920" t="s">
        <v>3135</v>
      </c>
      <c r="D920" t="s">
        <v>1334</v>
      </c>
      <c r="E920">
        <v>3314.6314640999999</v>
      </c>
      <c r="F920">
        <v>757</v>
      </c>
      <c r="G920">
        <v>-11.138475931455501</v>
      </c>
      <c r="H920">
        <v>0.37182570805639298</v>
      </c>
      <c r="I920">
        <v>30.000883731828001</v>
      </c>
      <c r="J920">
        <v>-6.5132147146082398</v>
      </c>
      <c r="K920">
        <v>778.10905505000005</v>
      </c>
      <c r="L920">
        <v>705.02708816008396</v>
      </c>
      <c r="M920">
        <v>40.036801740428402</v>
      </c>
      <c r="N920">
        <v>0.56899269032056499</v>
      </c>
      <c r="O920">
        <v>29.8546895640686</v>
      </c>
      <c r="P920">
        <v>68.521816562778199</v>
      </c>
      <c r="Q920">
        <v>-3.0124789277287001E-2</v>
      </c>
    </row>
    <row r="921" spans="1:17" x14ac:dyDescent="0.3">
      <c r="A921" t="s">
        <v>1992</v>
      </c>
      <c r="B921" t="s">
        <v>1993</v>
      </c>
      <c r="C921" t="s">
        <v>3131</v>
      </c>
      <c r="D921" t="s">
        <v>552</v>
      </c>
      <c r="E921">
        <v>3298.7090356049998</v>
      </c>
      <c r="F921">
        <v>296.14999999999998</v>
      </c>
      <c r="G921">
        <v>-17.387678736072299</v>
      </c>
      <c r="H921">
        <v>-11.014244487039299</v>
      </c>
      <c r="I921">
        <v>-17.256781882955199</v>
      </c>
      <c r="J921">
        <v>-6.8808018069772396</v>
      </c>
      <c r="K921">
        <v>330.37057271052601</v>
      </c>
      <c r="L921">
        <v>330.77429111392502</v>
      </c>
      <c r="M921">
        <v>30.333940783727101</v>
      </c>
      <c r="N921">
        <v>0.57824852252897396</v>
      </c>
      <c r="O921">
        <v>52.591592098598603</v>
      </c>
      <c r="P921">
        <v>25.860603484912801</v>
      </c>
    </row>
    <row r="922" spans="1:17" hidden="1" x14ac:dyDescent="0.3">
      <c r="A922" t="s">
        <v>1994</v>
      </c>
      <c r="B922" t="s">
        <v>1995</v>
      </c>
      <c r="C922" t="s">
        <v>3135</v>
      </c>
      <c r="D922" t="s">
        <v>138</v>
      </c>
      <c r="E922">
        <v>3272.1703720649998</v>
      </c>
      <c r="F922">
        <v>904.05</v>
      </c>
      <c r="G922">
        <v>138.45406363476599</v>
      </c>
      <c r="H922">
        <v>26.567901456904298</v>
      </c>
      <c r="I922">
        <v>8.2026595788821695</v>
      </c>
      <c r="J922">
        <v>11.9307421123592</v>
      </c>
      <c r="K922">
        <v>718.63614692658405</v>
      </c>
      <c r="L922">
        <v>639.28242672285705</v>
      </c>
      <c r="M922">
        <v>73.862096786345603</v>
      </c>
      <c r="N922">
        <v>4.1369907621814903</v>
      </c>
      <c r="O922">
        <v>4.36369669819147</v>
      </c>
      <c r="P922">
        <v>176.014112305411</v>
      </c>
      <c r="Q922">
        <v>0.10884408210615901</v>
      </c>
    </row>
    <row r="923" spans="1:17" hidden="1" x14ac:dyDescent="0.3">
      <c r="A923" t="s">
        <v>1996</v>
      </c>
      <c r="B923" t="s">
        <v>1997</v>
      </c>
      <c r="C923" t="s">
        <v>3135</v>
      </c>
      <c r="D923" t="s">
        <v>231</v>
      </c>
      <c r="E923">
        <v>3267.1076936599902</v>
      </c>
      <c r="F923">
        <v>508.1</v>
      </c>
      <c r="G923">
        <v>129.49929509940199</v>
      </c>
      <c r="H923">
        <v>-8.8182531419215007</v>
      </c>
      <c r="I923">
        <v>32.4270367942134</v>
      </c>
      <c r="J923">
        <v>-8.1690849800607097</v>
      </c>
      <c r="K923">
        <v>558.38527658714895</v>
      </c>
      <c r="L923">
        <v>456.83849706245701</v>
      </c>
      <c r="M923">
        <v>29.198471270194901</v>
      </c>
      <c r="N923">
        <v>0.37637757915507702</v>
      </c>
      <c r="O923">
        <v>36.587285967329201</v>
      </c>
      <c r="P923">
        <v>183.85474860335199</v>
      </c>
      <c r="Q923">
        <v>0.18384486567264299</v>
      </c>
    </row>
    <row r="924" spans="1:17" hidden="1" x14ac:dyDescent="0.3">
      <c r="A924" t="s">
        <v>1998</v>
      </c>
      <c r="B924" t="s">
        <v>1999</v>
      </c>
      <c r="C924" t="s">
        <v>3135</v>
      </c>
      <c r="D924" t="s">
        <v>51</v>
      </c>
      <c r="E924">
        <v>3263.5096867500001</v>
      </c>
      <c r="F924">
        <v>299.5</v>
      </c>
      <c r="G924">
        <v>99.025126475141505</v>
      </c>
      <c r="H924">
        <v>-12.135810798514701</v>
      </c>
      <c r="I924">
        <v>3.12556917765035</v>
      </c>
      <c r="J924">
        <v>-10.9555465750219</v>
      </c>
      <c r="K924">
        <v>339.10826254629501</v>
      </c>
      <c r="L924">
        <v>286.78420177074003</v>
      </c>
      <c r="M924">
        <v>22.796640965952498</v>
      </c>
      <c r="N924">
        <v>0.56075497968893995</v>
      </c>
      <c r="O924">
        <v>30.2170283806343</v>
      </c>
      <c r="P924">
        <v>176.802218114602</v>
      </c>
      <c r="Q924">
        <v>0.14755633998574899</v>
      </c>
    </row>
    <row r="925" spans="1:17" hidden="1" x14ac:dyDescent="0.3">
      <c r="A925" t="s">
        <v>2000</v>
      </c>
      <c r="B925" t="s">
        <v>2001</v>
      </c>
      <c r="C925" t="s">
        <v>3135</v>
      </c>
      <c r="D925" t="s">
        <v>24</v>
      </c>
      <c r="E925">
        <v>3249.1024215900002</v>
      </c>
      <c r="F925">
        <v>390.45</v>
      </c>
      <c r="G925">
        <v>6.8955876103865501</v>
      </c>
      <c r="H925">
        <v>0.667638529647542</v>
      </c>
      <c r="I925">
        <v>23.247553311895899</v>
      </c>
      <c r="J925">
        <v>-6.6750914956029801</v>
      </c>
      <c r="K925">
        <v>392.265279711603</v>
      </c>
      <c r="L925">
        <v>338.58069779091801</v>
      </c>
      <c r="M925">
        <v>38.384580489629201</v>
      </c>
      <c r="N925">
        <v>0.53512633576857704</v>
      </c>
      <c r="O925">
        <v>19.605583301318902</v>
      </c>
      <c r="P925">
        <v>56.555733761026403</v>
      </c>
      <c r="Q925">
        <v>-3.5197144108977001E-2</v>
      </c>
    </row>
    <row r="926" spans="1:17" hidden="1" x14ac:dyDescent="0.3">
      <c r="A926" t="s">
        <v>2002</v>
      </c>
      <c r="B926" t="s">
        <v>2003</v>
      </c>
      <c r="C926" t="s">
        <v>3135</v>
      </c>
      <c r="D926" t="s">
        <v>117</v>
      </c>
      <c r="E926">
        <v>3243.0767015400002</v>
      </c>
      <c r="F926">
        <v>990.6</v>
      </c>
      <c r="G926">
        <v>3.4678483978258599</v>
      </c>
      <c r="H926">
        <v>-15.0196870818778</v>
      </c>
      <c r="I926">
        <v>-0.79711374134487401</v>
      </c>
      <c r="J926">
        <v>-6.9648337574030599</v>
      </c>
      <c r="K926">
        <v>1078.8713192058101</v>
      </c>
      <c r="L926">
        <v>960.969629996565</v>
      </c>
      <c r="M926">
        <v>30.1441518803287</v>
      </c>
      <c r="N926">
        <v>0.52581123173965805</v>
      </c>
      <c r="O926">
        <v>34.262063395921601</v>
      </c>
      <c r="P926">
        <v>37.5833333333333</v>
      </c>
      <c r="Q926">
        <v>0.12845430556297999</v>
      </c>
    </row>
    <row r="927" spans="1:17" hidden="1" x14ac:dyDescent="0.3">
      <c r="A927" t="s">
        <v>2004</v>
      </c>
      <c r="B927" t="s">
        <v>2005</v>
      </c>
      <c r="C927" t="s">
        <v>3135</v>
      </c>
      <c r="D927" t="s">
        <v>51</v>
      </c>
      <c r="E927">
        <v>3237.2485055960001</v>
      </c>
      <c r="F927">
        <v>126.07</v>
      </c>
      <c r="G927">
        <v>36.468768634156604</v>
      </c>
      <c r="H927">
        <v>-9.8945558640912594</v>
      </c>
      <c r="I927">
        <v>25.159869910106099</v>
      </c>
      <c r="J927">
        <v>-9.8572290418178099</v>
      </c>
      <c r="K927">
        <v>139.55902728270999</v>
      </c>
      <c r="L927">
        <v>120.20922402786699</v>
      </c>
      <c r="M927">
        <v>31.874684123772202</v>
      </c>
      <c r="N927">
        <v>0.34903402857228299</v>
      </c>
      <c r="O927">
        <v>34.052510510034097</v>
      </c>
      <c r="P927">
        <v>66.429042904290398</v>
      </c>
      <c r="Q927">
        <v>9.4563711982089994E-3</v>
      </c>
    </row>
    <row r="928" spans="1:17" hidden="1" x14ac:dyDescent="0.3">
      <c r="A928" t="s">
        <v>2006</v>
      </c>
      <c r="B928" t="s">
        <v>2007</v>
      </c>
      <c r="C928" t="s">
        <v>3135</v>
      </c>
      <c r="D928" t="s">
        <v>27</v>
      </c>
      <c r="E928">
        <v>3233.79</v>
      </c>
      <c r="F928">
        <v>51.33</v>
      </c>
      <c r="G928">
        <v>68.814214773777493</v>
      </c>
      <c r="H928">
        <v>-9.0859864273632898</v>
      </c>
      <c r="I928">
        <v>26.0138018315266</v>
      </c>
      <c r="J928">
        <v>-7.6300699586103597</v>
      </c>
      <c r="K928">
        <v>54.618783215309499</v>
      </c>
      <c r="L928">
        <v>47.731917955249799</v>
      </c>
      <c r="M928">
        <v>49.6419012816053</v>
      </c>
      <c r="N928">
        <v>0.40885621242332298</v>
      </c>
      <c r="O928">
        <v>98.577829729203202</v>
      </c>
      <c r="P928">
        <v>103.287128712871</v>
      </c>
      <c r="Q928">
        <v>9.3418243529581002E-2</v>
      </c>
    </row>
    <row r="929" spans="1:17" hidden="1" x14ac:dyDescent="0.3">
      <c r="A929" t="s">
        <v>2008</v>
      </c>
      <c r="B929" t="s">
        <v>2009</v>
      </c>
      <c r="C929" t="s">
        <v>3135</v>
      </c>
      <c r="D929" t="s">
        <v>57</v>
      </c>
      <c r="E929">
        <v>3231.632882808</v>
      </c>
      <c r="F929">
        <v>213.66</v>
      </c>
      <c r="G929">
        <v>13.6524351604868</v>
      </c>
      <c r="H929">
        <v>-2.7558656445910499</v>
      </c>
      <c r="I929">
        <v>6.0929172241432203</v>
      </c>
      <c r="J929">
        <v>-8.2193385250416906</v>
      </c>
      <c r="K929">
        <v>226.95768815703201</v>
      </c>
      <c r="L929">
        <v>206.71271725163101</v>
      </c>
      <c r="M929">
        <v>36.966535482894699</v>
      </c>
      <c r="N929">
        <v>0.80794614469090797</v>
      </c>
      <c r="O929">
        <v>26.322194140222699</v>
      </c>
      <c r="P929">
        <v>51.210191082802503</v>
      </c>
      <c r="Q929">
        <v>0.107167439293786</v>
      </c>
    </row>
    <row r="930" spans="1:17" hidden="1" x14ac:dyDescent="0.3">
      <c r="A930" t="s">
        <v>2010</v>
      </c>
      <c r="B930" t="s">
        <v>2011</v>
      </c>
      <c r="C930" t="s">
        <v>3135</v>
      </c>
      <c r="D930" t="s">
        <v>265</v>
      </c>
      <c r="E930">
        <v>3228.0886826999999</v>
      </c>
      <c r="F930">
        <v>1899.45</v>
      </c>
      <c r="G930">
        <v>39.860552509011903</v>
      </c>
      <c r="H930">
        <v>-16.538961650020699</v>
      </c>
      <c r="I930">
        <v>10.5128901314883</v>
      </c>
      <c r="J930">
        <v>-7.30493918826041</v>
      </c>
      <c r="K930">
        <v>2234.6678672985399</v>
      </c>
      <c r="L930">
        <v>1990.7560549503401</v>
      </c>
      <c r="M930">
        <v>22.293425805784299</v>
      </c>
      <c r="N930">
        <v>0.45865190938204398</v>
      </c>
      <c r="O930">
        <v>47.411092684724501</v>
      </c>
      <c r="P930">
        <v>71.391833972479105</v>
      </c>
      <c r="Q930">
        <v>1.798266374541E-3</v>
      </c>
    </row>
    <row r="931" spans="1:17" hidden="1" x14ac:dyDescent="0.3">
      <c r="A931" t="s">
        <v>2012</v>
      </c>
      <c r="B931" t="s">
        <v>2013</v>
      </c>
      <c r="C931" t="s">
        <v>3135</v>
      </c>
      <c r="D931" t="s">
        <v>460</v>
      </c>
      <c r="E931">
        <v>3221.9250000000002</v>
      </c>
      <c r="F931">
        <v>484.5</v>
      </c>
      <c r="G931">
        <v>115.824549120282</v>
      </c>
      <c r="H931">
        <v>0.133588289748476</v>
      </c>
      <c r="I931">
        <v>133.85773782092801</v>
      </c>
      <c r="J931">
        <v>-9.4539536368594099</v>
      </c>
      <c r="K931">
        <v>447.35156341596502</v>
      </c>
      <c r="L931">
        <v>311.14673613671198</v>
      </c>
      <c r="M931">
        <v>42.879872259770501</v>
      </c>
      <c r="N931">
        <v>0.25564847934705898</v>
      </c>
      <c r="O931">
        <v>18.6790505675954</v>
      </c>
      <c r="P931">
        <v>173.72881355932199</v>
      </c>
      <c r="Q931">
        <v>0.112096587682809</v>
      </c>
    </row>
    <row r="932" spans="1:17" hidden="1" x14ac:dyDescent="0.3">
      <c r="A932" t="s">
        <v>2014</v>
      </c>
      <c r="B932" t="s">
        <v>2015</v>
      </c>
      <c r="C932" t="s">
        <v>3135</v>
      </c>
      <c r="D932" t="s">
        <v>220</v>
      </c>
      <c r="E932">
        <v>3205.2871407150001</v>
      </c>
      <c r="F932">
        <v>2940.15</v>
      </c>
      <c r="G932">
        <v>150.93213768569399</v>
      </c>
      <c r="H932">
        <v>15.9568407221921</v>
      </c>
      <c r="I932">
        <v>110.27754784365401</v>
      </c>
      <c r="J932">
        <v>6.7068426348647598</v>
      </c>
      <c r="K932">
        <v>2551.3345418670001</v>
      </c>
      <c r="L932">
        <v>1881.2945986376899</v>
      </c>
      <c r="M932">
        <v>60.090289355431601</v>
      </c>
      <c r="N932">
        <v>1.4288901299128001</v>
      </c>
      <c r="O932">
        <v>15.5723347448259</v>
      </c>
      <c r="P932">
        <v>200.015306122449</v>
      </c>
      <c r="Q932">
        <v>0.16669693851127201</v>
      </c>
    </row>
    <row r="933" spans="1:17" x14ac:dyDescent="0.3">
      <c r="A933" t="s">
        <v>2016</v>
      </c>
      <c r="B933" t="s">
        <v>2017</v>
      </c>
      <c r="C933" t="s">
        <v>3130</v>
      </c>
      <c r="D933" t="s">
        <v>445</v>
      </c>
      <c r="E933">
        <v>3199.3953921049902</v>
      </c>
      <c r="F933">
        <v>444.05</v>
      </c>
      <c r="G933">
        <v>-6.3735807076078101</v>
      </c>
      <c r="H933">
        <v>-2.6632474217923101</v>
      </c>
      <c r="I933">
        <v>-10.729526700849</v>
      </c>
      <c r="J933">
        <v>-3.0073980031116498</v>
      </c>
      <c r="K933">
        <v>487.044767599799</v>
      </c>
      <c r="L933">
        <v>463.97190750882299</v>
      </c>
      <c r="M933">
        <v>20.2599243956568</v>
      </c>
      <c r="N933">
        <v>0.92627023456049395</v>
      </c>
      <c r="O933">
        <v>24.918365048980899</v>
      </c>
      <c r="P933">
        <v>27.582243930469701</v>
      </c>
      <c r="Q933">
        <v>-7.6702813004478995E-2</v>
      </c>
    </row>
    <row r="934" spans="1:17" x14ac:dyDescent="0.3">
      <c r="A934" t="s">
        <v>2018</v>
      </c>
      <c r="B934" t="s">
        <v>2019</v>
      </c>
      <c r="C934" t="s">
        <v>3126</v>
      </c>
      <c r="D934" t="s">
        <v>185</v>
      </c>
      <c r="E934">
        <v>3196.9642088999999</v>
      </c>
      <c r="F934">
        <v>203.72</v>
      </c>
      <c r="G934">
        <v>-51.248835033029103</v>
      </c>
      <c r="H934">
        <v>1.3187211290354699</v>
      </c>
      <c r="I934">
        <v>-17.5805729822935</v>
      </c>
      <c r="J934">
        <v>-1.20488888515709</v>
      </c>
      <c r="K934">
        <v>216.38431764841599</v>
      </c>
      <c r="L934">
        <v>226.18581428319001</v>
      </c>
      <c r="M934">
        <v>29.114893222536502</v>
      </c>
      <c r="N934">
        <v>0.53307232545847705</v>
      </c>
      <c r="O934">
        <v>46.2301197722363</v>
      </c>
      <c r="P934">
        <v>6.9115717659406801</v>
      </c>
      <c r="Q934">
        <v>2.410301432706E-3</v>
      </c>
    </row>
    <row r="935" spans="1:17" hidden="1" x14ac:dyDescent="0.3">
      <c r="A935" t="s">
        <v>2020</v>
      </c>
      <c r="B935" t="s">
        <v>2021</v>
      </c>
      <c r="C935" t="s">
        <v>3135</v>
      </c>
      <c r="D935" t="s">
        <v>89</v>
      </c>
      <c r="E935">
        <v>3195.9679080000001</v>
      </c>
      <c r="F935">
        <v>2598.5</v>
      </c>
      <c r="G935">
        <v>12.788136154410299</v>
      </c>
      <c r="H935">
        <v>-2.8267367023640499</v>
      </c>
      <c r="I935">
        <v>-10.6432821220983</v>
      </c>
      <c r="J935">
        <v>-6.2317785468672398</v>
      </c>
      <c r="K935">
        <v>3009.52517581239</v>
      </c>
      <c r="L935">
        <v>2813.1851995708298</v>
      </c>
      <c r="M935">
        <v>23.203044502701498</v>
      </c>
      <c r="N935">
        <v>0.53283383336668</v>
      </c>
      <c r="O935">
        <v>46.825091398883899</v>
      </c>
      <c r="P935">
        <v>42.270524788524099</v>
      </c>
      <c r="Q935">
        <v>0.14648550410545699</v>
      </c>
    </row>
    <row r="936" spans="1:17" hidden="1" x14ac:dyDescent="0.3">
      <c r="A936" t="s">
        <v>2022</v>
      </c>
      <c r="B936" t="s">
        <v>2023</v>
      </c>
      <c r="C936" t="s">
        <v>3132</v>
      </c>
      <c r="D936" t="s">
        <v>288</v>
      </c>
      <c r="E936">
        <v>3188.451357978</v>
      </c>
      <c r="F936">
        <v>149.43</v>
      </c>
      <c r="G936">
        <v>-53.316704270332302</v>
      </c>
      <c r="H936">
        <v>-6.6370531260849299</v>
      </c>
      <c r="I936">
        <v>-34.973731466707598</v>
      </c>
      <c r="J936">
        <v>-3.1790039869213298</v>
      </c>
      <c r="K936">
        <v>167.59720535923199</v>
      </c>
      <c r="M936">
        <v>20.2511293124874</v>
      </c>
      <c r="N936">
        <v>0.46917902830237002</v>
      </c>
      <c r="O936">
        <v>57.2642708960717</v>
      </c>
      <c r="P936">
        <v>2</v>
      </c>
    </row>
    <row r="937" spans="1:17" hidden="1" x14ac:dyDescent="0.3">
      <c r="A937" t="s">
        <v>2024</v>
      </c>
      <c r="B937" t="s">
        <v>2025</v>
      </c>
      <c r="C937" t="s">
        <v>3135</v>
      </c>
      <c r="D937" t="s">
        <v>268</v>
      </c>
      <c r="E937">
        <v>3182.0713627499999</v>
      </c>
      <c r="F937">
        <v>1208.75</v>
      </c>
      <c r="G937">
        <v>-43.429765654862699</v>
      </c>
      <c r="H937">
        <v>-0.30899586452424899</v>
      </c>
      <c r="I937">
        <v>-17.678082212471601</v>
      </c>
      <c r="J937">
        <v>-3.6543916440057198</v>
      </c>
      <c r="K937">
        <v>1288.0724916976401</v>
      </c>
      <c r="L937">
        <v>1304.6653643818499</v>
      </c>
      <c r="M937">
        <v>33.101880084074303</v>
      </c>
      <c r="N937">
        <v>0.32651984136854301</v>
      </c>
      <c r="O937">
        <v>50.812823164426</v>
      </c>
      <c r="P937">
        <v>9.4783081242641103</v>
      </c>
      <c r="Q937">
        <v>7.1787285438844994E-2</v>
      </c>
    </row>
    <row r="938" spans="1:17" hidden="1" x14ac:dyDescent="0.3">
      <c r="A938" t="s">
        <v>2026</v>
      </c>
      <c r="B938" t="s">
        <v>2027</v>
      </c>
      <c r="C938" t="s">
        <v>3135</v>
      </c>
      <c r="D938" t="s">
        <v>1334</v>
      </c>
      <c r="E938">
        <v>3181.04884128</v>
      </c>
      <c r="F938">
        <v>216.2</v>
      </c>
      <c r="K938">
        <v>198.53034696656701</v>
      </c>
      <c r="L938">
        <v>172.215069946667</v>
      </c>
      <c r="M938">
        <v>81.1750791682543</v>
      </c>
      <c r="N938">
        <v>1</v>
      </c>
      <c r="Q938">
        <v>0.14788253940821999</v>
      </c>
    </row>
    <row r="939" spans="1:17" hidden="1" x14ac:dyDescent="0.3">
      <c r="A939" t="s">
        <v>2028</v>
      </c>
      <c r="B939" t="s">
        <v>2029</v>
      </c>
      <c r="C939" t="s">
        <v>3135</v>
      </c>
      <c r="D939" t="s">
        <v>185</v>
      </c>
      <c r="E939">
        <v>3180.1436438400001</v>
      </c>
      <c r="F939">
        <v>1024.5999999999999</v>
      </c>
      <c r="G939">
        <v>26.815490704500501</v>
      </c>
      <c r="H939">
        <v>8.1169369782943193</v>
      </c>
      <c r="I939">
        <v>58.0385174885404</v>
      </c>
      <c r="J939">
        <v>1.1967863817189599</v>
      </c>
      <c r="K939">
        <v>976.82669904399404</v>
      </c>
      <c r="L939">
        <v>816.158028223325</v>
      </c>
      <c r="M939">
        <v>49.604944489101399</v>
      </c>
      <c r="N939">
        <v>1.17114908119257</v>
      </c>
      <c r="O939">
        <v>11.038454030841301</v>
      </c>
      <c r="P939">
        <v>85.599130513540402</v>
      </c>
      <c r="Q939">
        <v>8.8098373436071006E-2</v>
      </c>
    </row>
    <row r="940" spans="1:17" hidden="1" x14ac:dyDescent="0.3">
      <c r="A940" t="s">
        <v>2030</v>
      </c>
      <c r="B940" t="s">
        <v>2031</v>
      </c>
      <c r="C940" t="s">
        <v>3135</v>
      </c>
      <c r="D940" t="s">
        <v>366</v>
      </c>
      <c r="E940">
        <v>3177.8044853749998</v>
      </c>
      <c r="F940">
        <v>289.25</v>
      </c>
      <c r="G940">
        <v>5.9548438694525396</v>
      </c>
      <c r="H940">
        <v>9.6086275816083599</v>
      </c>
      <c r="I940">
        <v>16.244954249795899</v>
      </c>
      <c r="J940">
        <v>-3.2737998658701701</v>
      </c>
      <c r="K940">
        <v>274.30365341373698</v>
      </c>
      <c r="L940">
        <v>237.71647823022701</v>
      </c>
      <c r="M940">
        <v>46.458822455538503</v>
      </c>
      <c r="N940">
        <v>1.4750240711870899</v>
      </c>
      <c r="O940">
        <v>12.1866897147796</v>
      </c>
      <c r="P940">
        <v>61.592178770949701</v>
      </c>
      <c r="Q940">
        <v>5.7196336154191001E-2</v>
      </c>
    </row>
    <row r="941" spans="1:17" hidden="1" x14ac:dyDescent="0.3">
      <c r="A941" t="s">
        <v>2032</v>
      </c>
      <c r="B941" t="s">
        <v>2033</v>
      </c>
      <c r="C941" t="s">
        <v>3135</v>
      </c>
      <c r="D941" t="s">
        <v>366</v>
      </c>
      <c r="E941">
        <v>3175.0529299999998</v>
      </c>
      <c r="F941">
        <v>12373.55</v>
      </c>
      <c r="G941">
        <v>-48.9068390187335</v>
      </c>
      <c r="H941">
        <v>-2.6029150828777299</v>
      </c>
      <c r="I941">
        <v>-4.4002919142241899</v>
      </c>
      <c r="J941">
        <v>-3.6811477055709099</v>
      </c>
      <c r="K941">
        <v>12569.123219012299</v>
      </c>
      <c r="L941">
        <v>12336.2650819308</v>
      </c>
      <c r="M941">
        <v>39.429640156913898</v>
      </c>
      <c r="N941">
        <v>0.35787489260862299</v>
      </c>
      <c r="O941">
        <v>35.9674466907233</v>
      </c>
      <c r="P941">
        <v>35.973076923076903</v>
      </c>
      <c r="Q941">
        <v>-4.2058083279209998E-2</v>
      </c>
    </row>
    <row r="942" spans="1:17" hidden="1" x14ac:dyDescent="0.3">
      <c r="A942" t="s">
        <v>2034</v>
      </c>
      <c r="B942" t="s">
        <v>2035</v>
      </c>
      <c r="C942" t="s">
        <v>3135</v>
      </c>
      <c r="D942" t="s">
        <v>545</v>
      </c>
      <c r="E942">
        <v>3156.0912310499998</v>
      </c>
      <c r="F942">
        <v>402.25</v>
      </c>
      <c r="G942">
        <v>75.9161939029607</v>
      </c>
      <c r="H942">
        <v>-3.7953638492181199</v>
      </c>
      <c r="I942">
        <v>26.813032307151801</v>
      </c>
      <c r="J942">
        <v>-5.3807197079967803</v>
      </c>
      <c r="K942">
        <v>396.14790072546401</v>
      </c>
      <c r="L942">
        <v>320.90237949561799</v>
      </c>
      <c r="M942">
        <v>43.902022910546101</v>
      </c>
      <c r="N942">
        <v>0.60143184151677098</v>
      </c>
      <c r="O942">
        <v>24.052206339341101</v>
      </c>
      <c r="P942">
        <v>120.35058887975801</v>
      </c>
      <c r="Q942">
        <v>0.14911081803293599</v>
      </c>
    </row>
    <row r="943" spans="1:17" hidden="1" x14ac:dyDescent="0.3">
      <c r="A943" t="s">
        <v>2036</v>
      </c>
      <c r="B943" t="s">
        <v>2037</v>
      </c>
      <c r="C943" t="s">
        <v>3135</v>
      </c>
      <c r="D943" t="s">
        <v>719</v>
      </c>
      <c r="E943">
        <v>3142.3289885069998</v>
      </c>
      <c r="F943">
        <v>29.01</v>
      </c>
      <c r="G943">
        <v>36.707977349230298</v>
      </c>
      <c r="H943">
        <v>22.069017975656099</v>
      </c>
      <c r="I943">
        <v>5.6479739443901504</v>
      </c>
      <c r="J943">
        <v>-0.89578062888924004</v>
      </c>
      <c r="K943">
        <v>26.539475607268798</v>
      </c>
      <c r="L943">
        <v>23.6057979477388</v>
      </c>
      <c r="M943">
        <v>47.671550553325901</v>
      </c>
      <c r="N943">
        <v>0.67445199694615499</v>
      </c>
      <c r="O943">
        <v>29.920716994139902</v>
      </c>
      <c r="P943">
        <v>74.234234234234194</v>
      </c>
      <c r="Q943">
        <v>-6.4497471196800005E-4</v>
      </c>
    </row>
    <row r="944" spans="1:17" hidden="1" x14ac:dyDescent="0.3">
      <c r="A944" t="s">
        <v>2038</v>
      </c>
      <c r="B944" t="s">
        <v>2039</v>
      </c>
      <c r="C944" t="s">
        <v>3135</v>
      </c>
      <c r="D944" t="s">
        <v>54</v>
      </c>
      <c r="E944">
        <v>3139.0163383499998</v>
      </c>
      <c r="F944">
        <v>501.75</v>
      </c>
      <c r="G944">
        <v>0.53832021811129804</v>
      </c>
      <c r="H944">
        <v>-1.61779958903768</v>
      </c>
      <c r="I944">
        <v>-11.110903155915199</v>
      </c>
      <c r="J944">
        <v>8.6839691966374699E-2</v>
      </c>
      <c r="K944">
        <v>516.091274038866</v>
      </c>
      <c r="L944">
        <v>482.34007264650103</v>
      </c>
      <c r="M944">
        <v>41.998803256600503</v>
      </c>
      <c r="N944">
        <v>0.47132625196744199</v>
      </c>
      <c r="O944">
        <v>18.584952665670102</v>
      </c>
      <c r="P944">
        <v>42.928357783791398</v>
      </c>
      <c r="Q944">
        <v>6.2926521227279E-2</v>
      </c>
    </row>
    <row r="945" spans="1:17" hidden="1" x14ac:dyDescent="0.3">
      <c r="A945" t="s">
        <v>2040</v>
      </c>
      <c r="B945" t="s">
        <v>2041</v>
      </c>
      <c r="C945" t="s">
        <v>3135</v>
      </c>
      <c r="D945" t="s">
        <v>1615</v>
      </c>
      <c r="E945">
        <v>3123.972542082</v>
      </c>
      <c r="F945">
        <v>141.22</v>
      </c>
      <c r="G945">
        <v>-35.648345690588698</v>
      </c>
      <c r="H945">
        <v>-5.1002132743682997</v>
      </c>
      <c r="I945">
        <v>-14.6233496703833</v>
      </c>
      <c r="J945">
        <v>-0.59901762968569305</v>
      </c>
      <c r="K945">
        <v>147.95001790051401</v>
      </c>
      <c r="L945">
        <v>149.59232897304301</v>
      </c>
      <c r="M945">
        <v>49.713961681950998</v>
      </c>
      <c r="N945">
        <v>0.28685949720019999</v>
      </c>
      <c r="O945">
        <v>26.816314969551001</v>
      </c>
      <c r="P945">
        <v>9.4728682170542609</v>
      </c>
      <c r="Q945">
        <v>1.9609390802580999E-2</v>
      </c>
    </row>
    <row r="946" spans="1:17" hidden="1" x14ac:dyDescent="0.3">
      <c r="A946" t="s">
        <v>2042</v>
      </c>
      <c r="B946" t="s">
        <v>2043</v>
      </c>
      <c r="C946" t="s">
        <v>3135</v>
      </c>
      <c r="D946" t="s">
        <v>275</v>
      </c>
      <c r="E946">
        <v>3117.97</v>
      </c>
      <c r="F946">
        <v>15589.85</v>
      </c>
      <c r="G946">
        <v>-6.47138655961085</v>
      </c>
      <c r="H946">
        <v>9.0780350608995803</v>
      </c>
      <c r="I946">
        <v>13.687777926365399</v>
      </c>
      <c r="J946">
        <v>-2.7123442422098498</v>
      </c>
      <c r="K946">
        <v>14937.1222359198</v>
      </c>
      <c r="L946">
        <v>14129.8787630634</v>
      </c>
      <c r="M946">
        <v>57.964309396511702</v>
      </c>
      <c r="N946">
        <v>1.6043933361054601</v>
      </c>
      <c r="O946">
        <v>9.0456290471043506</v>
      </c>
      <c r="P946">
        <v>49.887991539274999</v>
      </c>
      <c r="Q946">
        <v>0.149854969766862</v>
      </c>
    </row>
    <row r="947" spans="1:17" hidden="1" x14ac:dyDescent="0.3">
      <c r="A947" t="s">
        <v>2044</v>
      </c>
      <c r="B947" t="s">
        <v>2045</v>
      </c>
      <c r="C947" t="s">
        <v>3135</v>
      </c>
      <c r="D947" t="s">
        <v>77</v>
      </c>
      <c r="E947">
        <v>3115.1269000000002</v>
      </c>
      <c r="F947">
        <v>1004.75</v>
      </c>
      <c r="G947">
        <v>65.200679502935699</v>
      </c>
      <c r="H947">
        <v>-1.45508135039694</v>
      </c>
      <c r="I947">
        <v>103.92120010014401</v>
      </c>
      <c r="J947">
        <v>-7.2291951130885197</v>
      </c>
      <c r="K947">
        <v>989.027690806338</v>
      </c>
      <c r="L947">
        <v>745.71600401217495</v>
      </c>
      <c r="M947">
        <v>35.672432867395401</v>
      </c>
      <c r="N947">
        <v>0.314345001206492</v>
      </c>
      <c r="O947">
        <v>14.257277929833201</v>
      </c>
      <c r="P947">
        <v>138.57295500415501</v>
      </c>
      <c r="Q947">
        <v>5.4694400339427997E-2</v>
      </c>
    </row>
    <row r="948" spans="1:17" x14ac:dyDescent="0.3">
      <c r="A948" t="s">
        <v>2046</v>
      </c>
      <c r="B948" t="s">
        <v>2047</v>
      </c>
      <c r="C948" t="s">
        <v>3132</v>
      </c>
      <c r="D948" t="s">
        <v>1499</v>
      </c>
      <c r="E948">
        <v>3112.5712315279902</v>
      </c>
      <c r="F948">
        <v>116.24</v>
      </c>
      <c r="G948">
        <v>-37.313257753694899</v>
      </c>
      <c r="H948">
        <v>-6.4898034044319504</v>
      </c>
      <c r="I948">
        <v>-14.662155034333599</v>
      </c>
      <c r="J948">
        <v>-3.0934050254547101</v>
      </c>
      <c r="K948">
        <v>126.79875279846</v>
      </c>
      <c r="L948">
        <v>134.80417611694199</v>
      </c>
      <c r="M948">
        <v>22.4676657165144</v>
      </c>
      <c r="N948">
        <v>0.36808026139255701</v>
      </c>
      <c r="O948">
        <v>37.474191328286302</v>
      </c>
      <c r="P948">
        <v>11.287697462900899</v>
      </c>
      <c r="Q948">
        <v>-0.103809201641689</v>
      </c>
    </row>
    <row r="949" spans="1:17" hidden="1" x14ac:dyDescent="0.3">
      <c r="A949" t="s">
        <v>2048</v>
      </c>
      <c r="B949" t="s">
        <v>2049</v>
      </c>
      <c r="C949" t="s">
        <v>3135</v>
      </c>
      <c r="D949" t="s">
        <v>268</v>
      </c>
      <c r="E949">
        <v>3110.6878080000001</v>
      </c>
      <c r="F949">
        <v>142.6</v>
      </c>
      <c r="G949">
        <v>34.9493621660678</v>
      </c>
      <c r="H949">
        <v>10.7615078505107</v>
      </c>
      <c r="I949">
        <v>154.830958909553</v>
      </c>
      <c r="J949">
        <v>-7.7582983632557099</v>
      </c>
      <c r="K949">
        <v>175.59838110994701</v>
      </c>
      <c r="L949">
        <v>143.39684116372501</v>
      </c>
      <c r="M949">
        <v>20.201197626770401</v>
      </c>
      <c r="N949">
        <v>0.82224429523775899</v>
      </c>
      <c r="O949">
        <v>83.029453015427706</v>
      </c>
      <c r="P949">
        <v>209.461805555555</v>
      </c>
      <c r="Q949">
        <v>0.194466348617406</v>
      </c>
    </row>
    <row r="950" spans="1:17" hidden="1" x14ac:dyDescent="0.3">
      <c r="A950" t="s">
        <v>2050</v>
      </c>
      <c r="B950" t="s">
        <v>2051</v>
      </c>
      <c r="C950" t="s">
        <v>3135</v>
      </c>
      <c r="D950" t="s">
        <v>166</v>
      </c>
      <c r="E950">
        <v>3099.7639594749999</v>
      </c>
      <c r="F950">
        <v>473.05</v>
      </c>
      <c r="G950">
        <v>22.805101901506799</v>
      </c>
      <c r="H950">
        <v>14.3298397322773</v>
      </c>
      <c r="I950">
        <v>45.601402020421901</v>
      </c>
      <c r="J950">
        <v>0.24858268065339301</v>
      </c>
      <c r="K950">
        <v>419.06867248628799</v>
      </c>
      <c r="L950">
        <v>379.76366532754201</v>
      </c>
      <c r="M950">
        <v>68.530680031377003</v>
      </c>
      <c r="N950">
        <v>1.82338412951165</v>
      </c>
      <c r="O950">
        <v>2.3147658809850902</v>
      </c>
      <c r="P950">
        <v>91.5182186234818</v>
      </c>
      <c r="Q950">
        <v>0.12037527121427399</v>
      </c>
    </row>
    <row r="951" spans="1:17" hidden="1" x14ac:dyDescent="0.3">
      <c r="A951" t="s">
        <v>2052</v>
      </c>
      <c r="B951" t="s">
        <v>2053</v>
      </c>
      <c r="C951" t="s">
        <v>3135</v>
      </c>
      <c r="D951" t="s">
        <v>265</v>
      </c>
      <c r="E951">
        <v>3085.6741204800001</v>
      </c>
      <c r="F951">
        <v>298.2</v>
      </c>
      <c r="G951">
        <v>26.587553003671001</v>
      </c>
      <c r="H951">
        <v>-7.0244248776228702</v>
      </c>
      <c r="I951">
        <v>32.9261339415579</v>
      </c>
      <c r="J951">
        <v>-5.1499945053140497</v>
      </c>
      <c r="K951">
        <v>327.36952911397799</v>
      </c>
      <c r="L951">
        <v>295.699897367868</v>
      </c>
      <c r="M951">
        <v>38.112235979535903</v>
      </c>
      <c r="N951">
        <v>0.41474529665827697</v>
      </c>
      <c r="O951">
        <v>53.755868544600901</v>
      </c>
      <c r="P951">
        <v>86.375</v>
      </c>
      <c r="Q951">
        <v>0.204947850762699</v>
      </c>
    </row>
    <row r="952" spans="1:17" hidden="1" x14ac:dyDescent="0.3">
      <c r="A952" t="s">
        <v>2054</v>
      </c>
      <c r="B952" t="s">
        <v>2055</v>
      </c>
      <c r="C952" t="s">
        <v>3135</v>
      </c>
      <c r="D952" t="s">
        <v>48</v>
      </c>
      <c r="E952">
        <v>3049.8077183</v>
      </c>
      <c r="F952">
        <v>2437.4</v>
      </c>
      <c r="G952">
        <v>55.527311569679902</v>
      </c>
      <c r="H952">
        <v>9.4120937718294204</v>
      </c>
      <c r="I952">
        <v>27.072983378584802</v>
      </c>
      <c r="J952">
        <v>-2.4056706508934802</v>
      </c>
      <c r="K952">
        <v>2258.9041398220802</v>
      </c>
      <c r="L952">
        <v>2022.36109911275</v>
      </c>
      <c r="M952">
        <v>56.414296750229603</v>
      </c>
      <c r="N952">
        <v>1.3480773704489699</v>
      </c>
      <c r="O952">
        <v>8.3121358824977207</v>
      </c>
      <c r="P952">
        <v>94.836131095123903</v>
      </c>
      <c r="Q952">
        <v>0.16826211561132601</v>
      </c>
    </row>
    <row r="953" spans="1:17" hidden="1" x14ac:dyDescent="0.3">
      <c r="A953" t="s">
        <v>2056</v>
      </c>
      <c r="B953" t="s">
        <v>2057</v>
      </c>
      <c r="C953" t="s">
        <v>3135</v>
      </c>
      <c r="D953" t="s">
        <v>2058</v>
      </c>
      <c r="E953">
        <v>3048.25</v>
      </c>
      <c r="F953">
        <v>609.65</v>
      </c>
      <c r="G953">
        <v>163.58088144044399</v>
      </c>
      <c r="H953">
        <v>36.631687332428299</v>
      </c>
      <c r="I953">
        <v>5.6551132561351096</v>
      </c>
      <c r="J953">
        <v>-0.442572072739503</v>
      </c>
      <c r="K953">
        <v>547.06159067183296</v>
      </c>
      <c r="M953">
        <v>61.365508145211002</v>
      </c>
      <c r="N953">
        <v>1.11312507131759</v>
      </c>
      <c r="O953">
        <v>17.567456737472298</v>
      </c>
      <c r="P953">
        <v>204.82499999999999</v>
      </c>
    </row>
    <row r="954" spans="1:17" x14ac:dyDescent="0.3">
      <c r="A954" t="s">
        <v>2059</v>
      </c>
      <c r="B954" t="s">
        <v>2060</v>
      </c>
      <c r="C954" t="s">
        <v>3134</v>
      </c>
      <c r="D954" t="s">
        <v>265</v>
      </c>
      <c r="E954">
        <v>3047.0704512000002</v>
      </c>
      <c r="F954">
        <v>297.60000000000002</v>
      </c>
      <c r="G954">
        <v>22.406912629667598</v>
      </c>
      <c r="H954">
        <v>-8.0391639104820403</v>
      </c>
      <c r="I954">
        <v>-2.1349632840096699</v>
      </c>
      <c r="J954">
        <v>-6.1138304495079403</v>
      </c>
      <c r="K954">
        <v>319.60285081935098</v>
      </c>
      <c r="L954">
        <v>288.07534535170799</v>
      </c>
      <c r="M954">
        <v>35.183395032819199</v>
      </c>
      <c r="N954">
        <v>0.48444831395771598</v>
      </c>
      <c r="O954">
        <v>21.925403225806399</v>
      </c>
      <c r="P954">
        <v>57.752451630002597</v>
      </c>
      <c r="Q954">
        <v>3.8820124452400003E-4</v>
      </c>
    </row>
    <row r="955" spans="1:17" hidden="1" x14ac:dyDescent="0.3">
      <c r="A955" t="s">
        <v>2061</v>
      </c>
      <c r="B955" t="s">
        <v>2062</v>
      </c>
      <c r="C955" t="s">
        <v>3135</v>
      </c>
      <c r="D955" t="s">
        <v>138</v>
      </c>
      <c r="E955">
        <v>3022.2798257049999</v>
      </c>
      <c r="F955">
        <v>300.64999999999998</v>
      </c>
      <c r="G955">
        <v>15.221310416567199</v>
      </c>
      <c r="H955">
        <v>-7.9253586058404499</v>
      </c>
      <c r="I955">
        <v>-29.473945623528401</v>
      </c>
      <c r="J955">
        <v>0.62207213356687496</v>
      </c>
      <c r="K955">
        <v>330.58533471812302</v>
      </c>
      <c r="L955">
        <v>330.06878828059803</v>
      </c>
      <c r="M955">
        <v>37.978541972161203</v>
      </c>
      <c r="N955">
        <v>0.83251631719486197</v>
      </c>
      <c r="O955">
        <v>55.995343422584398</v>
      </c>
      <c r="P955">
        <v>47.089041095890401</v>
      </c>
      <c r="Q955">
        <v>5.2095862681117003E-2</v>
      </c>
    </row>
    <row r="956" spans="1:17" hidden="1" x14ac:dyDescent="0.3">
      <c r="A956" t="s">
        <v>2063</v>
      </c>
      <c r="B956" t="s">
        <v>2064</v>
      </c>
      <c r="C956" t="s">
        <v>3135</v>
      </c>
      <c r="D956" t="s">
        <v>48</v>
      </c>
      <c r="E956">
        <v>3013.2129918599999</v>
      </c>
      <c r="F956">
        <v>799.8</v>
      </c>
      <c r="G956">
        <v>-31.338338832792299</v>
      </c>
      <c r="H956">
        <v>-4.50895697877763</v>
      </c>
      <c r="I956">
        <v>-27.208139011897501</v>
      </c>
      <c r="J956">
        <v>-4.2250045474120803</v>
      </c>
      <c r="K956">
        <v>874.33830135066398</v>
      </c>
      <c r="L956">
        <v>888.55814823972003</v>
      </c>
      <c r="M956">
        <v>29.796532157862401</v>
      </c>
      <c r="N956">
        <v>0.50308416284714896</v>
      </c>
      <c r="O956">
        <v>72.043010752688105</v>
      </c>
      <c r="P956">
        <v>12.8226830300465</v>
      </c>
    </row>
    <row r="957" spans="1:17" hidden="1" x14ac:dyDescent="0.3">
      <c r="A957" t="s">
        <v>2065</v>
      </c>
      <c r="B957" t="s">
        <v>2066</v>
      </c>
      <c r="C957" t="s">
        <v>3135</v>
      </c>
      <c r="D957" t="s">
        <v>185</v>
      </c>
      <c r="E957">
        <v>3011.3411212400001</v>
      </c>
      <c r="F957">
        <v>500.3</v>
      </c>
      <c r="G957">
        <v>9.0195600457895004</v>
      </c>
      <c r="H957">
        <v>-11.6186967752028</v>
      </c>
      <c r="I957">
        <v>-13.847939265960299</v>
      </c>
      <c r="J957">
        <v>-10.901622242719901</v>
      </c>
      <c r="K957">
        <v>574.65418293620803</v>
      </c>
      <c r="L957">
        <v>540.55713531504296</v>
      </c>
      <c r="M957">
        <v>21.173393286747402</v>
      </c>
      <c r="N957">
        <v>1.43401623108669</v>
      </c>
      <c r="O957">
        <v>39.416350189886003</v>
      </c>
      <c r="P957">
        <v>44.888502751230803</v>
      </c>
      <c r="Q957">
        <v>6.4510360839292999E-2</v>
      </c>
    </row>
    <row r="958" spans="1:17" hidden="1" x14ac:dyDescent="0.3">
      <c r="A958" t="s">
        <v>2067</v>
      </c>
      <c r="B958" t="s">
        <v>2068</v>
      </c>
      <c r="C958" t="s">
        <v>3135</v>
      </c>
      <c r="D958" t="s">
        <v>240</v>
      </c>
      <c r="E958">
        <v>3009.9288569999999</v>
      </c>
      <c r="F958">
        <v>1042.5999999999999</v>
      </c>
      <c r="G958">
        <v>3.2956763937812901</v>
      </c>
      <c r="H958">
        <v>-17.1272932438652</v>
      </c>
      <c r="I958">
        <v>21.951046154215799</v>
      </c>
      <c r="J958">
        <v>-7.3986883558664003</v>
      </c>
      <c r="K958">
        <v>1093.93595184419</v>
      </c>
      <c r="L958">
        <v>944.95422792847296</v>
      </c>
      <c r="M958">
        <v>34.521308132297499</v>
      </c>
      <c r="N958">
        <v>0.27713291647189497</v>
      </c>
      <c r="O958">
        <v>31.378285056589299</v>
      </c>
      <c r="P958">
        <v>57.659156207470097</v>
      </c>
      <c r="Q958">
        <v>-2.0683795878329001E-2</v>
      </c>
    </row>
    <row r="959" spans="1:17" hidden="1" x14ac:dyDescent="0.3">
      <c r="A959" t="s">
        <v>2069</v>
      </c>
      <c r="B959" t="s">
        <v>2070</v>
      </c>
      <c r="C959" t="s">
        <v>3135</v>
      </c>
      <c r="D959" t="s">
        <v>454</v>
      </c>
      <c r="E959">
        <v>3008.5120449999999</v>
      </c>
      <c r="F959">
        <v>1310.75</v>
      </c>
      <c r="G959">
        <v>71.930042080753694</v>
      </c>
      <c r="H959">
        <v>20.176142698906901</v>
      </c>
      <c r="I959">
        <v>99.541529626813997</v>
      </c>
      <c r="J959">
        <v>5.7777520778376497</v>
      </c>
      <c r="K959">
        <v>1130.4735411203001</v>
      </c>
      <c r="L959">
        <v>886.74037606046397</v>
      </c>
      <c r="M959">
        <v>61.715700425226601</v>
      </c>
      <c r="N959">
        <v>2.4758432736187599</v>
      </c>
      <c r="O959">
        <v>7.9534617585351901</v>
      </c>
      <c r="P959">
        <v>146.38157894736801</v>
      </c>
    </row>
    <row r="960" spans="1:17" hidden="1" x14ac:dyDescent="0.3">
      <c r="A960" t="s">
        <v>2071</v>
      </c>
      <c r="B960" t="s">
        <v>2072</v>
      </c>
      <c r="C960" t="s">
        <v>3135</v>
      </c>
      <c r="D960" t="s">
        <v>117</v>
      </c>
      <c r="E960">
        <v>3006.30707489</v>
      </c>
      <c r="F960">
        <v>17.41</v>
      </c>
      <c r="G960">
        <v>60.073932738216499</v>
      </c>
      <c r="H960">
        <v>-13.6607488256557</v>
      </c>
      <c r="I960">
        <v>-26.535276684710698</v>
      </c>
      <c r="J960">
        <v>-4.56717641634161</v>
      </c>
      <c r="K960">
        <v>19.132279650466501</v>
      </c>
      <c r="L960">
        <v>18.419222142735201</v>
      </c>
      <c r="M960">
        <v>22.9795396936813</v>
      </c>
      <c r="N960">
        <v>0.457225297901517</v>
      </c>
      <c r="O960">
        <v>95.002871912693806</v>
      </c>
      <c r="P960">
        <v>99.427262313860197</v>
      </c>
      <c r="Q960">
        <v>0.10564812641742601</v>
      </c>
    </row>
    <row r="961" spans="1:17" x14ac:dyDescent="0.3">
      <c r="A961" t="s">
        <v>2073</v>
      </c>
      <c r="B961" t="s">
        <v>2074</v>
      </c>
      <c r="C961" t="s">
        <v>3122</v>
      </c>
      <c r="D961" t="s">
        <v>197</v>
      </c>
      <c r="E961">
        <v>3004.882705775</v>
      </c>
      <c r="F961">
        <v>219.25</v>
      </c>
      <c r="G961">
        <v>-30.986284290476899</v>
      </c>
      <c r="H961">
        <v>-8.8990774658122902</v>
      </c>
      <c r="I961">
        <v>-13.122992411342301</v>
      </c>
      <c r="J961">
        <v>-2.83259764818707</v>
      </c>
      <c r="K961">
        <v>247.05256464700301</v>
      </c>
      <c r="L961">
        <v>244.45303015026099</v>
      </c>
      <c r="M961">
        <v>28.8362917537107</v>
      </c>
      <c r="N961">
        <v>0.60133408630629004</v>
      </c>
      <c r="O961">
        <v>31.790193842645301</v>
      </c>
      <c r="P961">
        <v>9.7622027534417892</v>
      </c>
      <c r="Q961">
        <v>-4.4339727812541002E-2</v>
      </c>
    </row>
    <row r="962" spans="1:17" hidden="1" x14ac:dyDescent="0.3">
      <c r="A962" t="s">
        <v>2075</v>
      </c>
      <c r="B962" t="s">
        <v>2076</v>
      </c>
      <c r="C962" t="s">
        <v>3135</v>
      </c>
      <c r="D962" t="s">
        <v>630</v>
      </c>
      <c r="E962">
        <v>2990.34151488</v>
      </c>
      <c r="F962">
        <v>1178.55</v>
      </c>
      <c r="G962">
        <v>71300.544084903595</v>
      </c>
      <c r="H962">
        <v>57.287475456169801</v>
      </c>
      <c r="I962">
        <v>1213.4841575627499</v>
      </c>
      <c r="J962">
        <v>12.5479862975806</v>
      </c>
      <c r="K962">
        <v>796.22796098269396</v>
      </c>
      <c r="L962">
        <v>392.94709258382397</v>
      </c>
      <c r="M962">
        <v>99.999999503555401</v>
      </c>
      <c r="N962">
        <v>2.5650879591322799</v>
      </c>
      <c r="O962">
        <v>4.2425013788038798E-3</v>
      </c>
      <c r="P962">
        <v>78470</v>
      </c>
      <c r="Q962">
        <v>0.33699164656410202</v>
      </c>
    </row>
    <row r="963" spans="1:17" hidden="1" x14ac:dyDescent="0.3">
      <c r="A963" t="s">
        <v>2077</v>
      </c>
      <c r="B963" t="s">
        <v>2078</v>
      </c>
      <c r="C963" t="s">
        <v>3135</v>
      </c>
      <c r="D963" t="s">
        <v>534</v>
      </c>
      <c r="E963">
        <v>2963.7180293599999</v>
      </c>
      <c r="F963">
        <v>281.2</v>
      </c>
      <c r="G963">
        <v>-64.364481801326093</v>
      </c>
      <c r="H963">
        <v>-5.4127341143665699</v>
      </c>
      <c r="I963">
        <v>-16.068827556833501</v>
      </c>
      <c r="J963">
        <v>-2.5421012057668801</v>
      </c>
      <c r="K963">
        <v>301.57240990398299</v>
      </c>
      <c r="L963">
        <v>307.19122866046501</v>
      </c>
      <c r="M963">
        <v>27.247677298488998</v>
      </c>
      <c r="N963">
        <v>0.45597369983472602</v>
      </c>
      <c r="O963">
        <v>82.930298719772395</v>
      </c>
      <c r="P963">
        <v>14.262494920763899</v>
      </c>
    </row>
    <row r="964" spans="1:17" hidden="1" x14ac:dyDescent="0.3">
      <c r="A964" t="s">
        <v>2079</v>
      </c>
      <c r="B964" t="s">
        <v>2080</v>
      </c>
      <c r="C964" t="s">
        <v>3135</v>
      </c>
      <c r="D964" t="s">
        <v>51</v>
      </c>
      <c r="E964">
        <v>2955.3614923</v>
      </c>
      <c r="F964">
        <v>320.60000000000002</v>
      </c>
      <c r="G964">
        <v>-26.759824158914199</v>
      </c>
      <c r="H964">
        <v>-8.7441748342862997</v>
      </c>
      <c r="I964">
        <v>-11.929410505240099</v>
      </c>
      <c r="J964">
        <v>-2.1474529888365099</v>
      </c>
      <c r="K964">
        <v>346.41051065122599</v>
      </c>
      <c r="L964">
        <v>343.78936144730602</v>
      </c>
      <c r="M964">
        <v>23.117025589994501</v>
      </c>
      <c r="N964">
        <v>0.949699306394302</v>
      </c>
      <c r="O964">
        <v>29.4447910168434</v>
      </c>
      <c r="P964">
        <v>11.8632240055826</v>
      </c>
      <c r="Q964">
        <v>-9.1173069569895002E-2</v>
      </c>
    </row>
    <row r="965" spans="1:17" hidden="1" x14ac:dyDescent="0.3">
      <c r="A965" t="s">
        <v>2081</v>
      </c>
      <c r="B965" t="s">
        <v>2082</v>
      </c>
      <c r="C965" t="s">
        <v>3135</v>
      </c>
      <c r="D965" t="s">
        <v>2083</v>
      </c>
      <c r="E965">
        <v>2944.9942362199999</v>
      </c>
      <c r="F965">
        <v>254.9</v>
      </c>
      <c r="G965">
        <v>7.4292523677625404</v>
      </c>
      <c r="H965">
        <v>8.6133742939264497</v>
      </c>
      <c r="I965">
        <v>-14.9927916296714</v>
      </c>
      <c r="J965">
        <v>-10.552191157798701</v>
      </c>
      <c r="K965">
        <v>268.89287857376598</v>
      </c>
      <c r="L965">
        <v>244.290358745958</v>
      </c>
      <c r="M965">
        <v>35.315467011488302</v>
      </c>
      <c r="N965">
        <v>0.83479561337011998</v>
      </c>
      <c r="O965">
        <v>29.4625343271871</v>
      </c>
      <c r="P965">
        <v>135.47344110854499</v>
      </c>
    </row>
    <row r="966" spans="1:17" hidden="1" x14ac:dyDescent="0.3">
      <c r="A966" t="s">
        <v>2084</v>
      </c>
      <c r="B966" t="s">
        <v>2085</v>
      </c>
      <c r="C966" t="s">
        <v>3135</v>
      </c>
      <c r="D966" t="s">
        <v>460</v>
      </c>
      <c r="E966">
        <v>2934.4920487999998</v>
      </c>
      <c r="F966">
        <v>517.4</v>
      </c>
      <c r="G966">
        <v>1.4993625875499099</v>
      </c>
      <c r="H966">
        <v>1.5571434703105</v>
      </c>
      <c r="I966">
        <v>-16.949144418890999</v>
      </c>
      <c r="J966">
        <v>-5.2607090536358401</v>
      </c>
      <c r="K966">
        <v>521.32178682885694</v>
      </c>
      <c r="L966">
        <v>510.65470796590898</v>
      </c>
      <c r="M966">
        <v>45.941123706511704</v>
      </c>
      <c r="N966">
        <v>0.81116847289766403</v>
      </c>
      <c r="O966">
        <v>27.5512176265945</v>
      </c>
      <c r="P966">
        <v>34.302401038286803</v>
      </c>
      <c r="Q966">
        <v>8.5465978034310001E-3</v>
      </c>
    </row>
    <row r="967" spans="1:17" x14ac:dyDescent="0.3">
      <c r="A967" t="s">
        <v>2086</v>
      </c>
      <c r="B967" t="s">
        <v>2087</v>
      </c>
      <c r="C967" t="s">
        <v>3127</v>
      </c>
      <c r="D967" t="s">
        <v>117</v>
      </c>
      <c r="E967">
        <v>2921.3440424999999</v>
      </c>
      <c r="F967">
        <v>1003.5</v>
      </c>
      <c r="G967">
        <v>-27.920056311576602</v>
      </c>
      <c r="H967">
        <v>-11.497256487461501</v>
      </c>
      <c r="I967">
        <v>-22.337425374965001</v>
      </c>
      <c r="J967">
        <v>-5.7685345646675099</v>
      </c>
      <c r="K967">
        <v>1105.3412102826101</v>
      </c>
      <c r="L967">
        <v>1120.3372502165801</v>
      </c>
      <c r="M967">
        <v>15.759100395980999</v>
      </c>
      <c r="N967">
        <v>0.59502220709457798</v>
      </c>
      <c r="O967">
        <v>35.4260089686098</v>
      </c>
      <c r="P967">
        <v>5.0785340314136</v>
      </c>
      <c r="Q967">
        <v>-2.1777729293293E-2</v>
      </c>
    </row>
    <row r="968" spans="1:17" hidden="1" x14ac:dyDescent="0.3">
      <c r="A968" t="s">
        <v>2088</v>
      </c>
      <c r="B968" t="s">
        <v>2089</v>
      </c>
      <c r="C968" t="s">
        <v>3135</v>
      </c>
      <c r="D968" t="s">
        <v>295</v>
      </c>
      <c r="E968">
        <v>2912.3557442849901</v>
      </c>
      <c r="F968">
        <v>881.15</v>
      </c>
      <c r="G968">
        <v>40.726697805758803</v>
      </c>
      <c r="H968">
        <v>-3.7812765295423301</v>
      </c>
      <c r="I968">
        <v>95.604031179777706</v>
      </c>
      <c r="J968">
        <v>-3.0667350392975199</v>
      </c>
      <c r="K968">
        <v>832.85809071122503</v>
      </c>
      <c r="L968">
        <v>652.856534636221</v>
      </c>
      <c r="M968">
        <v>50.623802083999102</v>
      </c>
      <c r="N968">
        <v>0.463314007749486</v>
      </c>
      <c r="O968">
        <v>9.7996935822504803</v>
      </c>
      <c r="P968">
        <v>115.177045177045</v>
      </c>
      <c r="Q968">
        <v>-3.081003246827E-2</v>
      </c>
    </row>
    <row r="969" spans="1:17" hidden="1" x14ac:dyDescent="0.3">
      <c r="A969" t="s">
        <v>2090</v>
      </c>
      <c r="B969" t="s">
        <v>2091</v>
      </c>
      <c r="C969" t="s">
        <v>3135</v>
      </c>
      <c r="D969" t="s">
        <v>48</v>
      </c>
      <c r="E969">
        <v>2909.1100185549999</v>
      </c>
      <c r="F969">
        <v>343.85</v>
      </c>
      <c r="G969">
        <v>41.577769769931599</v>
      </c>
      <c r="H969">
        <v>-11.290189683669899</v>
      </c>
      <c r="I969">
        <v>3.7910728696673002</v>
      </c>
      <c r="J969">
        <v>-11.2133605422699</v>
      </c>
      <c r="K969">
        <v>369.38630052397701</v>
      </c>
      <c r="L969">
        <v>317.14293654021799</v>
      </c>
      <c r="M969">
        <v>28.2196409824436</v>
      </c>
      <c r="N969">
        <v>0.495538411261085</v>
      </c>
      <c r="O969">
        <v>20.692162280063901</v>
      </c>
      <c r="P969">
        <v>83.582487987186298</v>
      </c>
      <c r="Q969">
        <v>7.6774357431691004E-2</v>
      </c>
    </row>
    <row r="970" spans="1:17" x14ac:dyDescent="0.3">
      <c r="A970" t="s">
        <v>2092</v>
      </c>
      <c r="B970" t="s">
        <v>2093</v>
      </c>
      <c r="C970" t="s">
        <v>3133</v>
      </c>
      <c r="D970" t="s">
        <v>138</v>
      </c>
      <c r="E970">
        <v>2907.5486662950002</v>
      </c>
      <c r="F970">
        <v>382.55</v>
      </c>
      <c r="G970">
        <v>-39.903857984149901</v>
      </c>
      <c r="H970">
        <v>-5.1866665113421</v>
      </c>
      <c r="I970">
        <v>-40.065899974647301</v>
      </c>
      <c r="J970">
        <v>-0.22443705209496001</v>
      </c>
      <c r="K970">
        <v>401.70667237115299</v>
      </c>
      <c r="L970">
        <v>431.97552962675798</v>
      </c>
      <c r="M970">
        <v>42.818817801524297</v>
      </c>
      <c r="N970">
        <v>2.2496304863244698</v>
      </c>
      <c r="O970">
        <v>52.921186772970799</v>
      </c>
      <c r="P970">
        <v>10.884057971014499</v>
      </c>
      <c r="Q970">
        <v>1.6548961102072001E-2</v>
      </c>
    </row>
    <row r="971" spans="1:17" x14ac:dyDescent="0.3">
      <c r="A971" t="s">
        <v>2094</v>
      </c>
      <c r="B971" t="s">
        <v>2095</v>
      </c>
      <c r="C971" t="s">
        <v>3122</v>
      </c>
      <c r="D971" t="s">
        <v>513</v>
      </c>
      <c r="E971">
        <v>2902.4022918000001</v>
      </c>
      <c r="F971">
        <v>399.3</v>
      </c>
      <c r="G971">
        <v>-14.1863650297334</v>
      </c>
      <c r="H971">
        <v>-4.5620052319643003</v>
      </c>
      <c r="I971">
        <v>3.2833044494006201</v>
      </c>
      <c r="J971">
        <v>-2.2297033475368102</v>
      </c>
      <c r="K971">
        <v>435.02929262595302</v>
      </c>
      <c r="L971">
        <v>394.62699196979298</v>
      </c>
      <c r="M971">
        <v>18.757781499124398</v>
      </c>
      <c r="N971">
        <v>0.29550973087665899</v>
      </c>
      <c r="O971">
        <v>26.471324818432201</v>
      </c>
      <c r="P971">
        <v>35.332994407727497</v>
      </c>
      <c r="Q971">
        <v>-1.1097278429528E-2</v>
      </c>
    </row>
    <row r="972" spans="1:17" hidden="1" x14ac:dyDescent="0.3">
      <c r="A972" t="s">
        <v>2096</v>
      </c>
      <c r="B972" t="s">
        <v>2097</v>
      </c>
      <c r="C972" t="s">
        <v>3135</v>
      </c>
      <c r="D972" t="s">
        <v>21</v>
      </c>
      <c r="E972">
        <v>2896.1130343750001</v>
      </c>
      <c r="F972">
        <v>228.25</v>
      </c>
      <c r="G972">
        <v>-48.075989026557103</v>
      </c>
      <c r="H972">
        <v>-15.386937911806999</v>
      </c>
      <c r="I972">
        <v>-8.6570055223560907</v>
      </c>
      <c r="J972">
        <v>-7.1341721695683598</v>
      </c>
      <c r="K972">
        <v>247.090415418704</v>
      </c>
      <c r="L972">
        <v>235.765526374795</v>
      </c>
      <c r="M972">
        <v>34.116674446857402</v>
      </c>
      <c r="N972">
        <v>0.29830139384151499</v>
      </c>
      <c r="O972">
        <v>40.197152245345002</v>
      </c>
      <c r="P972">
        <v>35.895451297927998</v>
      </c>
      <c r="Q972">
        <v>0.11968857353197</v>
      </c>
    </row>
    <row r="973" spans="1:17" hidden="1" x14ac:dyDescent="0.3">
      <c r="A973" t="s">
        <v>2098</v>
      </c>
      <c r="B973" t="s">
        <v>2099</v>
      </c>
      <c r="C973" t="s">
        <v>3135</v>
      </c>
      <c r="D973" t="s">
        <v>265</v>
      </c>
      <c r="E973">
        <v>2892.224011583</v>
      </c>
      <c r="F973">
        <v>97.99</v>
      </c>
      <c r="G973">
        <v>54.734320593883297</v>
      </c>
      <c r="H973">
        <v>3.05197723775429</v>
      </c>
      <c r="I973">
        <v>63.122759945417599</v>
      </c>
      <c r="J973">
        <v>-8.0906316746520996</v>
      </c>
      <c r="K973">
        <v>92.233512353608404</v>
      </c>
      <c r="L973">
        <v>71.255674097723201</v>
      </c>
      <c r="M973">
        <v>44.579835729479697</v>
      </c>
      <c r="N973">
        <v>0.71677625993780103</v>
      </c>
      <c r="O973">
        <v>14.7055822022655</v>
      </c>
      <c r="P973">
        <v>113.253536452665</v>
      </c>
      <c r="Q973">
        <v>7.7603721291648997E-2</v>
      </c>
    </row>
    <row r="974" spans="1:17" hidden="1" x14ac:dyDescent="0.3">
      <c r="A974" t="s">
        <v>2100</v>
      </c>
      <c r="B974" t="s">
        <v>2101</v>
      </c>
      <c r="C974" t="s">
        <v>3135</v>
      </c>
      <c r="D974" t="s">
        <v>138</v>
      </c>
      <c r="E974">
        <v>2892.1460530899999</v>
      </c>
      <c r="F974">
        <v>62.09</v>
      </c>
      <c r="G974">
        <v>13.113699973262699</v>
      </c>
      <c r="H974">
        <v>-14.7734753010527</v>
      </c>
      <c r="I974">
        <v>-5.23976508076864</v>
      </c>
      <c r="J974">
        <v>-6.9560266689272101</v>
      </c>
      <c r="K974">
        <v>74.006157814085398</v>
      </c>
      <c r="M974">
        <v>28.6168925384837</v>
      </c>
      <c r="N974">
        <v>0.41418027352974501</v>
      </c>
      <c r="O974">
        <v>74.826864229344395</v>
      </c>
      <c r="P974">
        <v>72.4722222222222</v>
      </c>
    </row>
    <row r="975" spans="1:17" hidden="1" x14ac:dyDescent="0.3">
      <c r="A975" t="s">
        <v>2102</v>
      </c>
      <c r="B975" t="s">
        <v>2103</v>
      </c>
      <c r="C975" t="s">
        <v>3135</v>
      </c>
      <c r="D975" t="s">
        <v>138</v>
      </c>
      <c r="E975">
        <v>2890.6995029999998</v>
      </c>
      <c r="F975">
        <v>564.5</v>
      </c>
      <c r="G975">
        <v>6.0636417993513803</v>
      </c>
      <c r="H975">
        <v>-17.873052090704999</v>
      </c>
      <c r="I975">
        <v>19.888761765594701</v>
      </c>
      <c r="J975">
        <v>-10.0922084531132</v>
      </c>
      <c r="K975">
        <v>619.45733387695702</v>
      </c>
      <c r="L975">
        <v>534.03934880169902</v>
      </c>
      <c r="M975">
        <v>16.5398203398716</v>
      </c>
      <c r="N975">
        <v>0.47350827305210302</v>
      </c>
      <c r="O975">
        <v>30.540301151461399</v>
      </c>
      <c r="P975">
        <v>67.160201362155703</v>
      </c>
      <c r="Q975">
        <v>0.18400624538955501</v>
      </c>
    </row>
    <row r="976" spans="1:17" hidden="1" x14ac:dyDescent="0.3">
      <c r="A976" t="s">
        <v>2104</v>
      </c>
      <c r="B976" t="s">
        <v>2105</v>
      </c>
      <c r="C976" t="s">
        <v>3135</v>
      </c>
      <c r="D976" t="s">
        <v>1334</v>
      </c>
      <c r="E976">
        <v>2887.6354813349999</v>
      </c>
      <c r="F976">
        <v>3180.65</v>
      </c>
      <c r="G976">
        <v>28.459081765486498</v>
      </c>
      <c r="H976">
        <v>-0.18449354338946</v>
      </c>
      <c r="I976">
        <v>41.398639121734803</v>
      </c>
      <c r="J976">
        <v>-1.0594181833090099</v>
      </c>
      <c r="K976">
        <v>3250.7940987731799</v>
      </c>
      <c r="L976">
        <v>2683.0472561157399</v>
      </c>
      <c r="M976">
        <v>29.351122655434001</v>
      </c>
      <c r="N976">
        <v>0.46025853853924897</v>
      </c>
      <c r="O976">
        <v>15.4308081681417</v>
      </c>
      <c r="P976">
        <v>65.138495885361195</v>
      </c>
      <c r="Q976">
        <v>0.192509158035372</v>
      </c>
    </row>
    <row r="977" spans="1:17" hidden="1" x14ac:dyDescent="0.3">
      <c r="A977" t="s">
        <v>2106</v>
      </c>
      <c r="B977" t="s">
        <v>2107</v>
      </c>
      <c r="C977" t="s">
        <v>3135</v>
      </c>
      <c r="D977" t="s">
        <v>400</v>
      </c>
      <c r="E977">
        <v>2885.635863</v>
      </c>
      <c r="F977">
        <v>3768.6</v>
      </c>
      <c r="G977">
        <v>-30.439821898187699</v>
      </c>
      <c r="H977">
        <v>-7.1612930328164701</v>
      </c>
      <c r="I977">
        <v>-17.667774363121001</v>
      </c>
      <c r="J977">
        <v>-3.4644944317849</v>
      </c>
      <c r="K977">
        <v>4207.6168325251601</v>
      </c>
      <c r="L977">
        <v>4179.2301017354503</v>
      </c>
      <c r="M977">
        <v>24.6962269997234</v>
      </c>
      <c r="N977">
        <v>0.565273766534652</v>
      </c>
      <c r="O977">
        <v>35.249164145836602</v>
      </c>
      <c r="P977">
        <v>6.6066958034539596</v>
      </c>
      <c r="Q977">
        <v>4.7188458587636997E-2</v>
      </c>
    </row>
    <row r="978" spans="1:17" hidden="1" x14ac:dyDescent="0.3">
      <c r="A978" t="s">
        <v>2108</v>
      </c>
      <c r="B978" t="s">
        <v>2109</v>
      </c>
      <c r="C978" t="s">
        <v>3135</v>
      </c>
      <c r="D978" t="s">
        <v>117</v>
      </c>
      <c r="E978">
        <v>2885.545671807</v>
      </c>
      <c r="F978">
        <v>161.13</v>
      </c>
      <c r="G978">
        <v>-34.496243971827099</v>
      </c>
      <c r="H978">
        <v>-7.4535271145242401</v>
      </c>
      <c r="I978">
        <v>-12.176850104279699</v>
      </c>
      <c r="J978">
        <v>-6.0013956021512698</v>
      </c>
      <c r="K978">
        <v>181.44854481374199</v>
      </c>
      <c r="L978">
        <v>174.51374680593699</v>
      </c>
      <c r="M978">
        <v>34.541481702741002</v>
      </c>
      <c r="N978">
        <v>0.33307291197119199</v>
      </c>
      <c r="O978">
        <v>47.086203686464302</v>
      </c>
      <c r="P978">
        <v>25.735466250487701</v>
      </c>
      <c r="Q978">
        <v>9.2716572079047002E-2</v>
      </c>
    </row>
    <row r="979" spans="1:17" hidden="1" x14ac:dyDescent="0.3">
      <c r="A979" t="s">
        <v>2110</v>
      </c>
      <c r="B979" t="s">
        <v>2111</v>
      </c>
      <c r="C979" t="s">
        <v>3135</v>
      </c>
      <c r="D979" t="s">
        <v>288</v>
      </c>
      <c r="E979">
        <v>2877.9471865199998</v>
      </c>
      <c r="F979">
        <v>161.13999999999999</v>
      </c>
      <c r="G979">
        <v>39.566507269723303</v>
      </c>
      <c r="H979">
        <v>1.58982650120241</v>
      </c>
      <c r="I979">
        <v>9.1986341923333299</v>
      </c>
      <c r="J979">
        <v>-4.3958060405660397</v>
      </c>
      <c r="K979">
        <v>163.81672343350601</v>
      </c>
      <c r="L979">
        <v>141.091539441778</v>
      </c>
      <c r="M979">
        <v>30.316231703305501</v>
      </c>
      <c r="N979">
        <v>0.46297639319404199</v>
      </c>
      <c r="O979">
        <v>19.275164453270399</v>
      </c>
      <c r="P979">
        <v>76.495071193866295</v>
      </c>
      <c r="Q979">
        <v>0.16753207239267201</v>
      </c>
    </row>
    <row r="980" spans="1:17" hidden="1" x14ac:dyDescent="0.3">
      <c r="A980" t="s">
        <v>2112</v>
      </c>
      <c r="B980" t="s">
        <v>2113</v>
      </c>
      <c r="C980" t="s">
        <v>3135</v>
      </c>
      <c r="D980" t="s">
        <v>149</v>
      </c>
      <c r="E980">
        <v>2872.4697668599902</v>
      </c>
      <c r="F980">
        <v>300.7</v>
      </c>
      <c r="G980">
        <v>-27.043576895849</v>
      </c>
      <c r="H980">
        <v>0.22411179647719001</v>
      </c>
      <c r="I980">
        <v>-20.265455747447199</v>
      </c>
      <c r="J980">
        <v>-2.5006390294257099</v>
      </c>
      <c r="K980">
        <v>317.80820168131902</v>
      </c>
      <c r="L980">
        <v>334.12165934975502</v>
      </c>
      <c r="M980">
        <v>45.300186198018601</v>
      </c>
      <c r="N980">
        <v>1.01014516757659</v>
      </c>
      <c r="O980">
        <v>60.691719321582902</v>
      </c>
      <c r="P980">
        <v>10.1465201465201</v>
      </c>
      <c r="Q980">
        <v>0.100096940367477</v>
      </c>
    </row>
    <row r="981" spans="1:17" hidden="1" x14ac:dyDescent="0.3">
      <c r="A981" t="s">
        <v>2114</v>
      </c>
      <c r="B981" t="s">
        <v>2115</v>
      </c>
      <c r="C981" t="s">
        <v>3135</v>
      </c>
      <c r="D981" t="s">
        <v>141</v>
      </c>
      <c r="E981">
        <v>2867.8228129200002</v>
      </c>
      <c r="F981">
        <v>93.57</v>
      </c>
      <c r="G981">
        <v>10.773194515564001</v>
      </c>
      <c r="H981">
        <v>-9.3319230951718097</v>
      </c>
      <c r="I981">
        <v>-22.764372096128799</v>
      </c>
      <c r="J981">
        <v>-6.49730122529186</v>
      </c>
      <c r="K981">
        <v>103.140007484763</v>
      </c>
      <c r="L981">
        <v>103.16124875117301</v>
      </c>
      <c r="M981">
        <v>30.085168967034502</v>
      </c>
      <c r="N981">
        <v>0.387859037438541</v>
      </c>
      <c r="O981">
        <v>72.811798653414499</v>
      </c>
      <c r="P981">
        <v>43.402298850574603</v>
      </c>
      <c r="Q981">
        <v>0.18327787079388699</v>
      </c>
    </row>
    <row r="982" spans="1:17" hidden="1" x14ac:dyDescent="0.3">
      <c r="A982" t="s">
        <v>2116</v>
      </c>
      <c r="B982" t="s">
        <v>2117</v>
      </c>
      <c r="C982" t="s">
        <v>3135</v>
      </c>
      <c r="D982" t="s">
        <v>117</v>
      </c>
      <c r="E982">
        <v>2854.8533299999999</v>
      </c>
      <c r="F982">
        <v>562.29999999999995</v>
      </c>
      <c r="G982">
        <v>-53.502961941940598</v>
      </c>
      <c r="H982">
        <v>4.7030076420495703</v>
      </c>
      <c r="I982">
        <v>-22.5754209598351</v>
      </c>
      <c r="J982">
        <v>4.0866292321115898</v>
      </c>
      <c r="K982">
        <v>572.84388056328203</v>
      </c>
      <c r="L982">
        <v>616.90597179867495</v>
      </c>
      <c r="M982">
        <v>50.565565892167399</v>
      </c>
      <c r="N982">
        <v>1.18676283997042</v>
      </c>
      <c r="O982">
        <v>47.074515383247302</v>
      </c>
      <c r="P982">
        <v>12.2355289421157</v>
      </c>
      <c r="Q982">
        <v>1.618143857097E-2</v>
      </c>
    </row>
    <row r="983" spans="1:17" hidden="1" x14ac:dyDescent="0.3">
      <c r="A983" t="s">
        <v>2118</v>
      </c>
      <c r="B983" t="s">
        <v>2119</v>
      </c>
      <c r="C983" t="s">
        <v>3135</v>
      </c>
      <c r="D983" t="s">
        <v>1976</v>
      </c>
      <c r="E983">
        <v>2844.8</v>
      </c>
      <c r="F983">
        <v>444.5</v>
      </c>
      <c r="G983">
        <v>51.178101677348202</v>
      </c>
      <c r="H983">
        <v>9.2992444387249602</v>
      </c>
      <c r="I983">
        <v>41.537074794773602</v>
      </c>
      <c r="J983">
        <v>-8.3215883599317895</v>
      </c>
      <c r="K983">
        <v>422.77701080174899</v>
      </c>
      <c r="L983">
        <v>335.13681737806399</v>
      </c>
      <c r="M983">
        <v>39.265640568809701</v>
      </c>
      <c r="N983">
        <v>0.50010205002061203</v>
      </c>
      <c r="O983">
        <v>14.623172103487001</v>
      </c>
      <c r="P983">
        <v>95.771856419290799</v>
      </c>
      <c r="Q983">
        <v>0.19576103861123001</v>
      </c>
    </row>
    <row r="984" spans="1:17" hidden="1" x14ac:dyDescent="0.3">
      <c r="A984" t="s">
        <v>2120</v>
      </c>
      <c r="B984" t="s">
        <v>2121</v>
      </c>
      <c r="C984" t="s">
        <v>3135</v>
      </c>
      <c r="D984" t="s">
        <v>185</v>
      </c>
      <c r="E984">
        <v>2843.9253856649998</v>
      </c>
      <c r="F984">
        <v>1991.85</v>
      </c>
      <c r="G984">
        <v>49.260931760625297</v>
      </c>
      <c r="H984">
        <v>-3.51305830121537</v>
      </c>
      <c r="I984">
        <v>52.2167802677331</v>
      </c>
      <c r="J984">
        <v>-4.6902694965906697</v>
      </c>
      <c r="K984">
        <v>1960.1589132757099</v>
      </c>
      <c r="L984">
        <v>1595.1639795866299</v>
      </c>
      <c r="M984">
        <v>51.621409634508296</v>
      </c>
      <c r="N984">
        <v>0.36208838990299902</v>
      </c>
      <c r="O984">
        <v>23.438009890302901</v>
      </c>
      <c r="P984">
        <v>95.260268601117502</v>
      </c>
      <c r="Q984">
        <v>0.136275486422545</v>
      </c>
    </row>
    <row r="985" spans="1:17" hidden="1" x14ac:dyDescent="0.3">
      <c r="A985" t="s">
        <v>2122</v>
      </c>
      <c r="B985" t="s">
        <v>2123</v>
      </c>
      <c r="C985" t="s">
        <v>3135</v>
      </c>
      <c r="D985" t="s">
        <v>231</v>
      </c>
      <c r="E985">
        <v>2828.5501270499999</v>
      </c>
      <c r="F985">
        <v>205.05</v>
      </c>
      <c r="G985">
        <v>157.865389553196</v>
      </c>
      <c r="H985">
        <v>-3.24651696114337</v>
      </c>
      <c r="I985">
        <v>103.685233745136</v>
      </c>
      <c r="J985">
        <v>-9.0947449074691402</v>
      </c>
      <c r="K985">
        <v>231.61009348566699</v>
      </c>
      <c r="L985">
        <v>176.45487253791501</v>
      </c>
      <c r="M985">
        <v>25.0149931865678</v>
      </c>
      <c r="N985">
        <v>0.67407965107037005</v>
      </c>
      <c r="O985">
        <v>50.207266520360797</v>
      </c>
      <c r="P985">
        <v>215.21906225980001</v>
      </c>
      <c r="Q985">
        <v>0.16214022754283</v>
      </c>
    </row>
    <row r="986" spans="1:17" hidden="1" x14ac:dyDescent="0.3">
      <c r="A986" t="s">
        <v>2124</v>
      </c>
      <c r="B986" t="s">
        <v>2125</v>
      </c>
      <c r="C986" t="s">
        <v>3135</v>
      </c>
      <c r="D986" t="s">
        <v>21</v>
      </c>
      <c r="E986">
        <v>2809.9283494000001</v>
      </c>
      <c r="F986">
        <v>707.9</v>
      </c>
      <c r="G986">
        <v>91.8939641781718</v>
      </c>
      <c r="H986">
        <v>-6.4557104510449301</v>
      </c>
      <c r="I986">
        <v>2.1319635013068101</v>
      </c>
      <c r="J986">
        <v>-8.7027823744767794</v>
      </c>
      <c r="K986">
        <v>745.586632755653</v>
      </c>
      <c r="L986">
        <v>630.11158177610503</v>
      </c>
      <c r="M986">
        <v>32.715426637336897</v>
      </c>
      <c r="N986">
        <v>0.57289211814871699</v>
      </c>
      <c r="O986">
        <v>20.899844610820701</v>
      </c>
      <c r="P986">
        <v>137.11271143861899</v>
      </c>
      <c r="Q986">
        <v>0.10168334787675699</v>
      </c>
    </row>
    <row r="987" spans="1:17" hidden="1" x14ac:dyDescent="0.3">
      <c r="A987" t="s">
        <v>2126</v>
      </c>
      <c r="B987" t="s">
        <v>2127</v>
      </c>
      <c r="C987" t="s">
        <v>3135</v>
      </c>
      <c r="D987" t="s">
        <v>454</v>
      </c>
      <c r="E987">
        <v>2801.2286465799998</v>
      </c>
      <c r="F987">
        <v>4386.2</v>
      </c>
      <c r="G987">
        <v>5.7629375798715001</v>
      </c>
      <c r="H987">
        <v>3.30371484309125</v>
      </c>
      <c r="I987">
        <v>16.603643410658201</v>
      </c>
      <c r="J987">
        <v>-2.1440214392311501</v>
      </c>
      <c r="K987">
        <v>4630.4150831391999</v>
      </c>
      <c r="L987">
        <v>4117.9657637053697</v>
      </c>
      <c r="M987">
        <v>28.310963792080301</v>
      </c>
      <c r="N987">
        <v>0.289698072741991</v>
      </c>
      <c r="O987">
        <v>23.706169349322799</v>
      </c>
      <c r="P987">
        <v>53.791132694026999</v>
      </c>
      <c r="Q987">
        <v>0.12391619954295401</v>
      </c>
    </row>
    <row r="988" spans="1:17" hidden="1" x14ac:dyDescent="0.3">
      <c r="A988" t="s">
        <v>2128</v>
      </c>
      <c r="B988" t="s">
        <v>2129</v>
      </c>
      <c r="C988" t="s">
        <v>3135</v>
      </c>
      <c r="D988" t="s">
        <v>185</v>
      </c>
      <c r="E988">
        <v>2793.8183648549998</v>
      </c>
      <c r="F988">
        <v>294.13</v>
      </c>
      <c r="G988">
        <v>-11.496517001792499</v>
      </c>
      <c r="H988">
        <v>21.363933202936</v>
      </c>
      <c r="I988">
        <v>28.943401161530399</v>
      </c>
      <c r="J988">
        <v>14.200299619993</v>
      </c>
      <c r="K988">
        <v>248.28202924831899</v>
      </c>
      <c r="L988">
        <v>222.860938567593</v>
      </c>
      <c r="M988">
        <v>65.744561509273296</v>
      </c>
      <c r="N988">
        <v>2.6561868598896901</v>
      </c>
      <c r="O988">
        <v>12.773263522932</v>
      </c>
      <c r="P988">
        <v>70.362004054445293</v>
      </c>
      <c r="Q988">
        <v>0.10428149425614699</v>
      </c>
    </row>
    <row r="989" spans="1:17" hidden="1" x14ac:dyDescent="0.3">
      <c r="A989" t="s">
        <v>2130</v>
      </c>
      <c r="B989" t="s">
        <v>2131</v>
      </c>
      <c r="C989" t="s">
        <v>3135</v>
      </c>
      <c r="D989" t="s">
        <v>787</v>
      </c>
      <c r="E989">
        <v>2790.5013591000002</v>
      </c>
      <c r="F989">
        <v>680.55</v>
      </c>
      <c r="G989">
        <v>-27.940719593640399</v>
      </c>
      <c r="H989">
        <v>-0.54455486940195397</v>
      </c>
      <c r="I989">
        <v>-0.78028944135556499</v>
      </c>
      <c r="J989">
        <v>-1.4058047658875099</v>
      </c>
      <c r="K989">
        <v>715.693726460677</v>
      </c>
      <c r="L989">
        <v>705.72007547049702</v>
      </c>
      <c r="M989">
        <v>26.486543191025198</v>
      </c>
      <c r="N989">
        <v>0.51446942152436004</v>
      </c>
      <c r="O989">
        <v>28.219822202630201</v>
      </c>
      <c r="P989">
        <v>21.266928011404101</v>
      </c>
      <c r="Q989">
        <v>-4.1232329384823997E-2</v>
      </c>
    </row>
    <row r="990" spans="1:17" hidden="1" x14ac:dyDescent="0.3">
      <c r="A990" t="s">
        <v>2132</v>
      </c>
      <c r="B990" t="s">
        <v>2133</v>
      </c>
      <c r="C990" t="s">
        <v>3135</v>
      </c>
      <c r="D990" t="s">
        <v>83</v>
      </c>
      <c r="E990">
        <v>2786.5675365400002</v>
      </c>
      <c r="F990">
        <v>31.87</v>
      </c>
      <c r="G990">
        <v>115.93111505978599</v>
      </c>
      <c r="H990">
        <v>12.5826894818189</v>
      </c>
      <c r="I990">
        <v>29.322102226783599</v>
      </c>
      <c r="J990">
        <v>-6.2128159578614399</v>
      </c>
      <c r="K990">
        <v>28.833438051639401</v>
      </c>
      <c r="L990">
        <v>25.168789202714802</v>
      </c>
      <c r="M990">
        <v>59.474223313530899</v>
      </c>
      <c r="N990">
        <v>2.5337832295345799</v>
      </c>
      <c r="O990">
        <v>9.5073737056793099</v>
      </c>
      <c r="P990">
        <v>196.58414796861399</v>
      </c>
      <c r="Q990">
        <v>6.2014646294567002E-2</v>
      </c>
    </row>
    <row r="991" spans="1:17" hidden="1" x14ac:dyDescent="0.3">
      <c r="A991" t="s">
        <v>2134</v>
      </c>
      <c r="B991" t="s">
        <v>2135</v>
      </c>
      <c r="C991" t="s">
        <v>3135</v>
      </c>
      <c r="D991" t="s">
        <v>105</v>
      </c>
      <c r="E991">
        <v>2785.8614669200001</v>
      </c>
      <c r="F991">
        <v>488.6</v>
      </c>
      <c r="G991">
        <v>-23.811317461233301</v>
      </c>
      <c r="H991">
        <v>2.7411134017609098</v>
      </c>
      <c r="I991">
        <v>-6.3257902566744999</v>
      </c>
      <c r="J991">
        <v>2.3019294991154</v>
      </c>
      <c r="K991">
        <v>500.36199650547297</v>
      </c>
      <c r="M991">
        <v>53.482669637529</v>
      </c>
      <c r="N991">
        <v>0.73522689292642396</v>
      </c>
      <c r="O991">
        <v>28.428162095783801</v>
      </c>
      <c r="P991">
        <v>11.247723132969</v>
      </c>
    </row>
    <row r="992" spans="1:17" hidden="1" x14ac:dyDescent="0.3">
      <c r="A992" t="s">
        <v>2136</v>
      </c>
      <c r="B992" t="s">
        <v>2137</v>
      </c>
      <c r="C992" t="s">
        <v>3135</v>
      </c>
      <c r="D992" t="s">
        <v>146</v>
      </c>
      <c r="E992">
        <v>2770.1680238549998</v>
      </c>
      <c r="F992">
        <v>43.13</v>
      </c>
      <c r="G992">
        <v>37.889678241607399</v>
      </c>
      <c r="H992">
        <v>-12.8126583031198</v>
      </c>
      <c r="I992">
        <v>-2.8805997514504398</v>
      </c>
      <c r="J992">
        <v>-5.8264561425948402</v>
      </c>
      <c r="K992">
        <v>49.707012412461097</v>
      </c>
      <c r="L992">
        <v>45.786487012877402</v>
      </c>
      <c r="M992">
        <v>28.0414553276274</v>
      </c>
      <c r="N992">
        <v>0.314730088721977</v>
      </c>
      <c r="O992">
        <v>57.546951078135798</v>
      </c>
      <c r="P992">
        <v>74.615384615384599</v>
      </c>
      <c r="Q992">
        <v>8.4791807283672999E-2</v>
      </c>
    </row>
    <row r="993" spans="1:17" x14ac:dyDescent="0.3">
      <c r="A993" t="s">
        <v>2138</v>
      </c>
      <c r="B993" t="s">
        <v>2139</v>
      </c>
      <c r="C993" t="s">
        <v>3131</v>
      </c>
      <c r="D993" t="s">
        <v>100</v>
      </c>
      <c r="E993">
        <v>2767.92314695</v>
      </c>
      <c r="F993">
        <v>643.25</v>
      </c>
      <c r="G993">
        <v>-45.428086251789303</v>
      </c>
      <c r="H993">
        <v>-3.9779632047498099</v>
      </c>
      <c r="I993">
        <v>-15.9846881982286</v>
      </c>
      <c r="J993">
        <v>-0.98611045378443496</v>
      </c>
      <c r="K993">
        <v>694.54637343131401</v>
      </c>
      <c r="L993">
        <v>755.92063321028104</v>
      </c>
      <c r="M993">
        <v>29.787515498492599</v>
      </c>
      <c r="N993">
        <v>0.78369126207488504</v>
      </c>
      <c r="O993">
        <v>38.173338515351702</v>
      </c>
      <c r="P993">
        <v>3.9511958629605699</v>
      </c>
    </row>
    <row r="994" spans="1:17" x14ac:dyDescent="0.3">
      <c r="A994" t="s">
        <v>2140</v>
      </c>
      <c r="B994" t="s">
        <v>2141</v>
      </c>
      <c r="C994" t="s">
        <v>3124</v>
      </c>
      <c r="D994" t="s">
        <v>176</v>
      </c>
      <c r="E994">
        <v>2766.28092818</v>
      </c>
      <c r="F994">
        <v>176.44</v>
      </c>
      <c r="G994">
        <v>-6.0033601248099897</v>
      </c>
      <c r="H994">
        <v>-2.4580098370920598</v>
      </c>
      <c r="I994">
        <v>-33.109350331726702</v>
      </c>
      <c r="J994">
        <v>-1.1601219025888001</v>
      </c>
      <c r="K994">
        <v>185.788343061414</v>
      </c>
      <c r="L994">
        <v>185.740699584602</v>
      </c>
      <c r="M994">
        <v>39.916274599239301</v>
      </c>
      <c r="N994">
        <v>0.58178575367131202</v>
      </c>
      <c r="O994">
        <v>60.394468374518198</v>
      </c>
      <c r="P994">
        <v>32.661654135338303</v>
      </c>
      <c r="Q994">
        <v>-1.2905590176934E-2</v>
      </c>
    </row>
    <row r="995" spans="1:17" hidden="1" x14ac:dyDescent="0.3">
      <c r="A995" t="s">
        <v>2142</v>
      </c>
      <c r="B995" t="s">
        <v>2143</v>
      </c>
      <c r="C995" t="s">
        <v>3135</v>
      </c>
      <c r="D995" t="s">
        <v>77</v>
      </c>
      <c r="E995">
        <v>2755.6897949999998</v>
      </c>
      <c r="F995">
        <v>213.75</v>
      </c>
      <c r="G995">
        <v>39.808171031777398</v>
      </c>
      <c r="H995">
        <v>-10.27908140904</v>
      </c>
      <c r="I995">
        <v>7.7839858483453899</v>
      </c>
      <c r="J995">
        <v>-9.2767966716699792</v>
      </c>
      <c r="K995">
        <v>236.02228687013101</v>
      </c>
      <c r="L995">
        <v>210.05947758511701</v>
      </c>
      <c r="M995">
        <v>28.6038995350603</v>
      </c>
      <c r="N995">
        <v>0.46861438053732801</v>
      </c>
      <c r="O995">
        <v>31.831578947368399</v>
      </c>
      <c r="P995">
        <v>75.420599097250701</v>
      </c>
      <c r="Q995">
        <v>4.9422060800055997E-2</v>
      </c>
    </row>
    <row r="996" spans="1:17" hidden="1" x14ac:dyDescent="0.3">
      <c r="A996" t="s">
        <v>2144</v>
      </c>
      <c r="B996" t="s">
        <v>2145</v>
      </c>
      <c r="C996" t="s">
        <v>3135</v>
      </c>
      <c r="D996" t="s">
        <v>77</v>
      </c>
      <c r="E996">
        <v>2754.9229891959999</v>
      </c>
      <c r="F996">
        <v>210.77</v>
      </c>
      <c r="G996">
        <v>-39.615602484805898</v>
      </c>
      <c r="H996">
        <v>-3.7817879840894602</v>
      </c>
      <c r="I996">
        <v>-15.8166967248044</v>
      </c>
      <c r="J996">
        <v>-5.4232256675107404</v>
      </c>
      <c r="K996">
        <v>228.75912700027601</v>
      </c>
      <c r="L996">
        <v>233.47229820404499</v>
      </c>
      <c r="M996">
        <v>24.562306634583699</v>
      </c>
      <c r="N996">
        <v>0.35650299003814101</v>
      </c>
      <c r="O996">
        <v>44.707501067514301</v>
      </c>
      <c r="P996">
        <v>8.6443298969072195</v>
      </c>
      <c r="Q996">
        <v>-7.0584750477738004E-2</v>
      </c>
    </row>
    <row r="997" spans="1:17" hidden="1" x14ac:dyDescent="0.3">
      <c r="A997" t="s">
        <v>2146</v>
      </c>
      <c r="B997" t="s">
        <v>2147</v>
      </c>
      <c r="C997" t="s">
        <v>3135</v>
      </c>
      <c r="D997" t="s">
        <v>390</v>
      </c>
      <c r="E997">
        <v>2742.3124192499999</v>
      </c>
      <c r="F997">
        <v>1837.7</v>
      </c>
      <c r="G997">
        <v>-47.486695061934498</v>
      </c>
      <c r="H997">
        <v>3.6781421934525098</v>
      </c>
      <c r="I997">
        <v>-11.711006046592701</v>
      </c>
      <c r="J997">
        <v>-1.7520572734222899</v>
      </c>
      <c r="K997">
        <v>1895.5320974285501</v>
      </c>
      <c r="L997">
        <v>1953.5757948119101</v>
      </c>
      <c r="M997">
        <v>30.7344719056359</v>
      </c>
      <c r="N997">
        <v>0.37230370677859198</v>
      </c>
      <c r="O997">
        <v>33.862980900038004</v>
      </c>
      <c r="P997">
        <v>8.7396449704141901</v>
      </c>
      <c r="Q997">
        <v>-7.3249233400081007E-2</v>
      </c>
    </row>
    <row r="998" spans="1:17" hidden="1" x14ac:dyDescent="0.3">
      <c r="A998" t="s">
        <v>2148</v>
      </c>
      <c r="B998" t="s">
        <v>2149</v>
      </c>
      <c r="C998" t="s">
        <v>3135</v>
      </c>
      <c r="D998" t="s">
        <v>2150</v>
      </c>
      <c r="E998">
        <v>2739.2599500000001</v>
      </c>
      <c r="F998">
        <v>278.25</v>
      </c>
      <c r="G998">
        <v>141.98212537597101</v>
      </c>
      <c r="H998">
        <v>3.4093871908166502</v>
      </c>
      <c r="I998">
        <v>61.357743204577901</v>
      </c>
      <c r="J998">
        <v>-3.6235675478526401</v>
      </c>
      <c r="K998">
        <v>258.19162563611701</v>
      </c>
      <c r="L998">
        <v>190.24211137206399</v>
      </c>
      <c r="M998">
        <v>31.553443304237501</v>
      </c>
      <c r="N998">
        <v>0.14315147523045099</v>
      </c>
      <c r="O998">
        <v>18.544474393530901</v>
      </c>
      <c r="P998">
        <v>213.168261114237</v>
      </c>
    </row>
    <row r="999" spans="1:17" hidden="1" x14ac:dyDescent="0.3">
      <c r="A999" t="s">
        <v>2151</v>
      </c>
      <c r="B999" t="s">
        <v>2152</v>
      </c>
      <c r="C999" t="s">
        <v>3135</v>
      </c>
      <c r="D999" t="s">
        <v>2153</v>
      </c>
      <c r="E999">
        <v>2726.285012885</v>
      </c>
      <c r="F999">
        <v>1638.35</v>
      </c>
      <c r="G999">
        <v>10.291513188334401</v>
      </c>
      <c r="H999">
        <v>15.838016356414</v>
      </c>
      <c r="I999">
        <v>27.777040392893301</v>
      </c>
      <c r="J999">
        <v>-6.8264730015320803</v>
      </c>
      <c r="M999">
        <v>61.802007752532198</v>
      </c>
      <c r="O999">
        <v>5.59404278695028</v>
      </c>
      <c r="P999">
        <v>47.579155969913899</v>
      </c>
    </row>
    <row r="1000" spans="1:17" hidden="1" x14ac:dyDescent="0.3">
      <c r="A1000" t="s">
        <v>2154</v>
      </c>
      <c r="B1000" t="s">
        <v>2155</v>
      </c>
      <c r="C1000" t="s">
        <v>3135</v>
      </c>
      <c r="D1000" t="s">
        <v>220</v>
      </c>
      <c r="E1000">
        <v>2714.5176118200002</v>
      </c>
      <c r="F1000">
        <v>720.65</v>
      </c>
      <c r="G1000">
        <v>23.9876600464804</v>
      </c>
      <c r="H1000">
        <v>28.516459386783399</v>
      </c>
      <c r="I1000">
        <v>15.0926336277497</v>
      </c>
      <c r="J1000">
        <v>7.71210490800269</v>
      </c>
      <c r="K1000">
        <v>639.02540231084799</v>
      </c>
      <c r="L1000">
        <v>587.40990870051098</v>
      </c>
      <c r="M1000">
        <v>62.3848719278065</v>
      </c>
      <c r="N1000">
        <v>2.5396439419405299</v>
      </c>
      <c r="O1000">
        <v>12.787067230971999</v>
      </c>
      <c r="P1000">
        <v>61.219239373601702</v>
      </c>
      <c r="Q1000">
        <v>7.2572214480575006E-2</v>
      </c>
    </row>
    <row r="1001" spans="1:17" x14ac:dyDescent="0.3">
      <c r="A1001" t="s">
        <v>2156</v>
      </c>
      <c r="B1001" t="s">
        <v>2157</v>
      </c>
      <c r="C1001" t="s">
        <v>3118</v>
      </c>
      <c r="D1001" t="s">
        <v>67</v>
      </c>
      <c r="E1001">
        <v>2709.7972348990002</v>
      </c>
      <c r="F1001">
        <v>204.91</v>
      </c>
      <c r="G1001">
        <v>-0.51367470662191606</v>
      </c>
      <c r="H1001">
        <v>-12.26897864725</v>
      </c>
      <c r="I1001">
        <v>-8.5749746585025708</v>
      </c>
      <c r="J1001">
        <v>-9.9007615384937893</v>
      </c>
      <c r="K1001">
        <v>231.50794584996299</v>
      </c>
      <c r="L1001">
        <v>215.11911044351399</v>
      </c>
      <c r="M1001">
        <v>32.297991040163197</v>
      </c>
      <c r="N1001">
        <v>0.389380157605205</v>
      </c>
      <c r="O1001">
        <v>43.258015714216</v>
      </c>
      <c r="P1001">
        <v>31.859716859716801</v>
      </c>
      <c r="Q1001">
        <v>2.4969740818142998E-2</v>
      </c>
    </row>
    <row r="1002" spans="1:17" hidden="1" x14ac:dyDescent="0.3">
      <c r="A1002" t="s">
        <v>2158</v>
      </c>
      <c r="B1002" t="s">
        <v>2159</v>
      </c>
      <c r="C1002" t="s">
        <v>3135</v>
      </c>
      <c r="D1002" t="s">
        <v>231</v>
      </c>
      <c r="E1002">
        <v>2706.4848338000002</v>
      </c>
      <c r="F1002">
        <v>435.43</v>
      </c>
      <c r="G1002">
        <v>-35.784804778486603</v>
      </c>
      <c r="H1002">
        <v>-5.5868604478575703</v>
      </c>
      <c r="I1002">
        <v>-18.2992775739277</v>
      </c>
      <c r="J1002">
        <v>-9.8099585703092202</v>
      </c>
      <c r="M1002">
        <v>37.524755391321698</v>
      </c>
      <c r="O1002">
        <v>17.929403118756099</v>
      </c>
      <c r="P1002">
        <v>8.2889828400895205</v>
      </c>
    </row>
    <row r="1003" spans="1:17" hidden="1" x14ac:dyDescent="0.3">
      <c r="A1003" t="s">
        <v>2160</v>
      </c>
      <c r="B1003" t="s">
        <v>2161</v>
      </c>
      <c r="C1003" t="s">
        <v>3135</v>
      </c>
      <c r="D1003" t="s">
        <v>72</v>
      </c>
      <c r="E1003">
        <v>2702.9841999999999</v>
      </c>
      <c r="F1003">
        <v>1008.2</v>
      </c>
      <c r="G1003">
        <v>300.11301724141998</v>
      </c>
      <c r="H1003">
        <v>8.5505089728451793</v>
      </c>
      <c r="I1003">
        <v>-39.231657229032301</v>
      </c>
      <c r="J1003">
        <v>-1.84723828705131</v>
      </c>
      <c r="K1003">
        <v>1061.2888477931599</v>
      </c>
      <c r="L1003">
        <v>962.36678073841699</v>
      </c>
      <c r="M1003">
        <v>27.311449320108199</v>
      </c>
      <c r="N1003">
        <v>0.39726996177606899</v>
      </c>
      <c r="O1003">
        <v>57.508430866891402</v>
      </c>
      <c r="P1003">
        <v>349.48729380294202</v>
      </c>
      <c r="Q1003">
        <v>0.20292898773685</v>
      </c>
    </row>
    <row r="1004" spans="1:17" hidden="1" x14ac:dyDescent="0.3">
      <c r="A1004" t="s">
        <v>2162</v>
      </c>
      <c r="B1004" t="s">
        <v>2163</v>
      </c>
      <c r="C1004" t="s">
        <v>3135</v>
      </c>
      <c r="D1004" t="s">
        <v>185</v>
      </c>
      <c r="E1004">
        <v>2702.8522886249998</v>
      </c>
      <c r="F1004">
        <v>1788.55</v>
      </c>
      <c r="G1004">
        <v>-43.067487470466403</v>
      </c>
      <c r="H1004">
        <v>-1.28930366997024</v>
      </c>
      <c r="I1004">
        <v>-13.532193133162</v>
      </c>
      <c r="J1004">
        <v>-0.80555629081698499</v>
      </c>
      <c r="K1004">
        <v>1914.50205628708</v>
      </c>
      <c r="L1004">
        <v>1990.24709100205</v>
      </c>
      <c r="M1004">
        <v>21.103685291887501</v>
      </c>
      <c r="N1004">
        <v>0.32333354942703602</v>
      </c>
      <c r="O1004">
        <v>37.541583964664099</v>
      </c>
      <c r="P1004">
        <v>2.6633757139166998</v>
      </c>
      <c r="Q1004">
        <v>1.9857989437878001E-2</v>
      </c>
    </row>
    <row r="1005" spans="1:17" x14ac:dyDescent="0.3">
      <c r="A1005" t="s">
        <v>2164</v>
      </c>
      <c r="B1005" t="s">
        <v>2165</v>
      </c>
      <c r="C1005" t="s">
        <v>3118</v>
      </c>
      <c r="D1005" t="s">
        <v>435</v>
      </c>
      <c r="E1005">
        <v>2696.8005460310001</v>
      </c>
      <c r="F1005">
        <v>81.17</v>
      </c>
      <c r="G1005">
        <v>-20.969684714356401</v>
      </c>
      <c r="H1005">
        <v>-10.4740938421293</v>
      </c>
      <c r="I1005">
        <v>-19.996276242035801</v>
      </c>
      <c r="J1005">
        <v>-3.3984348011864598</v>
      </c>
      <c r="K1005">
        <v>84.711388571283905</v>
      </c>
      <c r="L1005">
        <v>85.811576702795804</v>
      </c>
      <c r="M1005">
        <v>46.544470768299398</v>
      </c>
      <c r="N1005">
        <v>0.32052311528317301</v>
      </c>
      <c r="O1005">
        <v>47.8378711346556</v>
      </c>
      <c r="P1005">
        <v>29.768185451638701</v>
      </c>
      <c r="Q1005">
        <v>-2.8221100929622E-2</v>
      </c>
    </row>
    <row r="1006" spans="1:17" hidden="1" x14ac:dyDescent="0.3">
      <c r="A1006" t="s">
        <v>2166</v>
      </c>
      <c r="B1006" t="s">
        <v>2167</v>
      </c>
      <c r="C1006" t="s">
        <v>3135</v>
      </c>
      <c r="D1006" t="s">
        <v>125</v>
      </c>
      <c r="E1006">
        <v>2689.5062902499999</v>
      </c>
      <c r="F1006">
        <v>3741.75</v>
      </c>
      <c r="G1006">
        <v>21.503505793740999</v>
      </c>
      <c r="H1006">
        <v>-9.0360298030382094</v>
      </c>
      <c r="I1006">
        <v>-19.503215175313201</v>
      </c>
      <c r="J1006">
        <v>-6.1595544622243104</v>
      </c>
      <c r="K1006">
        <v>4060.3623276538901</v>
      </c>
      <c r="L1006">
        <v>3887.6209769562302</v>
      </c>
      <c r="M1006">
        <v>33.525773280877999</v>
      </c>
      <c r="N1006">
        <v>0.50742791992698</v>
      </c>
      <c r="O1006">
        <v>37.449054586757498</v>
      </c>
      <c r="P1006">
        <v>75.405494093380796</v>
      </c>
      <c r="Q1006">
        <v>0.13895700122902399</v>
      </c>
    </row>
    <row r="1007" spans="1:17" hidden="1" x14ac:dyDescent="0.3">
      <c r="A1007" t="s">
        <v>2168</v>
      </c>
      <c r="B1007" t="s">
        <v>2169</v>
      </c>
      <c r="C1007" t="s">
        <v>3135</v>
      </c>
      <c r="D1007" t="s">
        <v>2170</v>
      </c>
      <c r="E1007">
        <v>2679.74</v>
      </c>
      <c r="F1007">
        <v>957.05</v>
      </c>
      <c r="G1007">
        <v>82.668578941499106</v>
      </c>
      <c r="H1007">
        <v>13.2290571551386</v>
      </c>
      <c r="I1007">
        <v>6.8614584130602303</v>
      </c>
      <c r="J1007">
        <v>-8.3816375786967292</v>
      </c>
      <c r="K1007">
        <v>1008.58917248748</v>
      </c>
      <c r="L1007">
        <v>898.66528356179799</v>
      </c>
      <c r="M1007">
        <v>33.313209681357201</v>
      </c>
      <c r="N1007">
        <v>1.34504995699568</v>
      </c>
      <c r="O1007">
        <v>52.3379133796562</v>
      </c>
      <c r="P1007">
        <v>124.60689978878101</v>
      </c>
      <c r="Q1007">
        <v>0.10029927415991099</v>
      </c>
    </row>
    <row r="1008" spans="1:17" hidden="1" x14ac:dyDescent="0.3">
      <c r="A1008" t="s">
        <v>2171</v>
      </c>
      <c r="B1008" t="s">
        <v>2172</v>
      </c>
      <c r="C1008" t="s">
        <v>3135</v>
      </c>
      <c r="D1008" t="s">
        <v>117</v>
      </c>
      <c r="E1008">
        <v>2678.9525778120001</v>
      </c>
      <c r="F1008">
        <v>198.52</v>
      </c>
      <c r="G1008">
        <v>49.427372668514401</v>
      </c>
      <c r="H1008">
        <v>15.4687958813797</v>
      </c>
      <c r="I1008">
        <v>32.963188560407602</v>
      </c>
      <c r="J1008">
        <v>4.6000198410348601</v>
      </c>
      <c r="K1008">
        <v>179.731798296775</v>
      </c>
      <c r="L1008">
        <v>156.68870881340899</v>
      </c>
      <c r="M1008">
        <v>60.711178556261402</v>
      </c>
      <c r="N1008">
        <v>1.78308188948951</v>
      </c>
      <c r="O1008">
        <v>8.3014305863388902</v>
      </c>
      <c r="P1008">
        <v>110.96705632306001</v>
      </c>
      <c r="Q1008">
        <v>0.19462926831338501</v>
      </c>
    </row>
    <row r="1009" spans="1:17" hidden="1" x14ac:dyDescent="0.3">
      <c r="A1009" t="s">
        <v>2173</v>
      </c>
      <c r="B1009" t="s">
        <v>2174</v>
      </c>
      <c r="C1009" t="s">
        <v>3135</v>
      </c>
      <c r="D1009" t="s">
        <v>1667</v>
      </c>
      <c r="E1009">
        <v>2644.090741</v>
      </c>
      <c r="F1009">
        <v>68.17</v>
      </c>
      <c r="G1009">
        <v>1.94255430891213</v>
      </c>
      <c r="H1009">
        <v>10.468502588446</v>
      </c>
      <c r="I1009">
        <v>0.14391949529954001</v>
      </c>
      <c r="J1009">
        <v>4.4747618299685596</v>
      </c>
      <c r="K1009">
        <v>64.624569672042497</v>
      </c>
      <c r="L1009">
        <v>61.030084199785499</v>
      </c>
      <c r="M1009">
        <v>53.860821394049402</v>
      </c>
      <c r="N1009">
        <v>1.0818424118797201</v>
      </c>
      <c r="O1009">
        <v>0.132022883966564</v>
      </c>
      <c r="P1009">
        <v>30.169944624785099</v>
      </c>
      <c r="Q1009">
        <v>-2.7484158448541001E-2</v>
      </c>
    </row>
    <row r="1010" spans="1:17" hidden="1" x14ac:dyDescent="0.3">
      <c r="A1010" t="s">
        <v>2175</v>
      </c>
      <c r="B1010" t="s">
        <v>2176</v>
      </c>
      <c r="C1010" t="s">
        <v>3135</v>
      </c>
      <c r="D1010" t="s">
        <v>400</v>
      </c>
      <c r="E1010">
        <v>2641.0263100000002</v>
      </c>
      <c r="F1010">
        <v>1541.8</v>
      </c>
      <c r="G1010">
        <v>220.79756071893999</v>
      </c>
      <c r="H1010">
        <v>7.8656552754128697</v>
      </c>
      <c r="I1010">
        <v>66.942463626474506</v>
      </c>
      <c r="J1010">
        <v>2.6410499326296</v>
      </c>
      <c r="K1010">
        <v>1623.44009139389</v>
      </c>
      <c r="L1010">
        <v>1300.96050091355</v>
      </c>
      <c r="M1010">
        <v>39.302271158843297</v>
      </c>
      <c r="N1010">
        <v>0.83682981566541004</v>
      </c>
      <c r="O1010">
        <v>41.341289401997599</v>
      </c>
      <c r="P1010">
        <v>272.41545893719803</v>
      </c>
      <c r="Q1010">
        <v>0.26030688663522999</v>
      </c>
    </row>
    <row r="1011" spans="1:17" hidden="1" x14ac:dyDescent="0.3">
      <c r="A1011" t="s">
        <v>2177</v>
      </c>
      <c r="B1011" t="s">
        <v>2178</v>
      </c>
      <c r="C1011" t="s">
        <v>3135</v>
      </c>
      <c r="D1011" t="s">
        <v>141</v>
      </c>
      <c r="E1011">
        <v>2634.2965681999999</v>
      </c>
      <c r="F1011">
        <v>3580.55</v>
      </c>
      <c r="G1011">
        <v>424.73447175382199</v>
      </c>
      <c r="H1011">
        <v>-13.2859478911564</v>
      </c>
      <c r="I1011">
        <v>79.082986084657406</v>
      </c>
      <c r="J1011">
        <v>-8.0899250913357292</v>
      </c>
      <c r="K1011">
        <v>3272.2437570878601</v>
      </c>
      <c r="L1011">
        <v>2124.87879961406</v>
      </c>
      <c r="M1011">
        <v>46.714575775767997</v>
      </c>
      <c r="N1011">
        <v>0.67686774513494297</v>
      </c>
      <c r="O1011">
        <v>36.252810322436503</v>
      </c>
      <c r="P1011">
        <v>528.22177383981</v>
      </c>
      <c r="Q1011">
        <v>0.24870941502556501</v>
      </c>
    </row>
    <row r="1012" spans="1:17" hidden="1" x14ac:dyDescent="0.3">
      <c r="A1012" t="s">
        <v>2179</v>
      </c>
      <c r="B1012" t="s">
        <v>2180</v>
      </c>
      <c r="C1012" t="s">
        <v>3135</v>
      </c>
      <c r="D1012" t="s">
        <v>138</v>
      </c>
      <c r="E1012">
        <v>2629.5538075710001</v>
      </c>
      <c r="F1012">
        <v>141.63</v>
      </c>
      <c r="G1012">
        <v>-41.337348506786</v>
      </c>
      <c r="H1012">
        <v>-14.0378128288099</v>
      </c>
      <c r="I1012">
        <v>-23.851821302227201</v>
      </c>
      <c r="J1012">
        <v>-9.7324774821394406</v>
      </c>
      <c r="M1012">
        <v>30.524892675001201</v>
      </c>
      <c r="O1012">
        <v>34.152368848407797</v>
      </c>
      <c r="P1012">
        <v>3.9486238532109899</v>
      </c>
    </row>
    <row r="1013" spans="1:17" hidden="1" x14ac:dyDescent="0.3">
      <c r="A1013" t="s">
        <v>2181</v>
      </c>
      <c r="B1013" t="s">
        <v>2182</v>
      </c>
      <c r="C1013" t="s">
        <v>3135</v>
      </c>
      <c r="D1013" t="s">
        <v>2183</v>
      </c>
      <c r="E1013">
        <v>2623.237845315</v>
      </c>
      <c r="F1013">
        <v>5312.55</v>
      </c>
      <c r="G1013">
        <v>59.699515474866097</v>
      </c>
      <c r="H1013">
        <v>9.7857096760824103</v>
      </c>
      <c r="I1013">
        <v>38.588476671078098</v>
      </c>
      <c r="J1013">
        <v>-7.7898457997318404</v>
      </c>
      <c r="K1013">
        <v>5464.8987943490702</v>
      </c>
      <c r="L1013">
        <v>4545.8405596440398</v>
      </c>
      <c r="M1013">
        <v>30.827556048273902</v>
      </c>
      <c r="N1013">
        <v>0.58847946160742903</v>
      </c>
      <c r="O1013">
        <v>21.278858551919502</v>
      </c>
      <c r="P1013">
        <v>93.183636363636296</v>
      </c>
      <c r="Q1013">
        <v>0.156661897553111</v>
      </c>
    </row>
    <row r="1014" spans="1:17" hidden="1" x14ac:dyDescent="0.3">
      <c r="A1014" t="s">
        <v>2184</v>
      </c>
      <c r="B1014" t="s">
        <v>2185</v>
      </c>
      <c r="C1014" t="s">
        <v>3135</v>
      </c>
      <c r="D1014" t="s">
        <v>231</v>
      </c>
      <c r="E1014">
        <v>2612.94</v>
      </c>
      <c r="F1014">
        <v>593.85</v>
      </c>
      <c r="G1014">
        <v>116.00587633110401</v>
      </c>
      <c r="H1014">
        <v>-3.73708797914313</v>
      </c>
      <c r="I1014">
        <v>63.966743374198799</v>
      </c>
      <c r="J1014">
        <v>-15.1358901766801</v>
      </c>
      <c r="K1014">
        <v>613.104753895116</v>
      </c>
      <c r="L1014">
        <v>452.10428903733799</v>
      </c>
      <c r="M1014">
        <v>21.503770634176998</v>
      </c>
      <c r="N1014">
        <v>0.59307150453667101</v>
      </c>
      <c r="O1014">
        <v>27.607981813589198</v>
      </c>
      <c r="P1014">
        <v>161.09034952736801</v>
      </c>
      <c r="Q1014">
        <v>0.19312907298148599</v>
      </c>
    </row>
    <row r="1015" spans="1:17" hidden="1" x14ac:dyDescent="0.3">
      <c r="A1015" t="s">
        <v>2186</v>
      </c>
      <c r="B1015" t="s">
        <v>2187</v>
      </c>
      <c r="C1015" t="s">
        <v>3135</v>
      </c>
      <c r="D1015" t="s">
        <v>611</v>
      </c>
      <c r="E1015">
        <v>2610.632208</v>
      </c>
      <c r="F1015">
        <v>600.79999999999995</v>
      </c>
      <c r="G1015">
        <v>-11.577708013545299</v>
      </c>
      <c r="H1015">
        <v>-0.40737944197207199</v>
      </c>
      <c r="I1015">
        <v>9.6447843110902003</v>
      </c>
      <c r="J1015">
        <v>-1.0194705925252501</v>
      </c>
      <c r="K1015">
        <v>610.75386837164001</v>
      </c>
      <c r="L1015">
        <v>581.57298609191105</v>
      </c>
      <c r="M1015">
        <v>48.672058042490001</v>
      </c>
      <c r="N1015">
        <v>0.45893365741321301</v>
      </c>
      <c r="O1015">
        <v>16.511318242343499</v>
      </c>
      <c r="P1015">
        <v>32.043956043956001</v>
      </c>
      <c r="Q1015">
        <v>2.5867625967346E-2</v>
      </c>
    </row>
    <row r="1016" spans="1:17" hidden="1" x14ac:dyDescent="0.3">
      <c r="A1016" t="s">
        <v>2188</v>
      </c>
      <c r="B1016" t="s">
        <v>2189</v>
      </c>
      <c r="C1016" t="s">
        <v>3135</v>
      </c>
      <c r="D1016" t="s">
        <v>265</v>
      </c>
      <c r="E1016">
        <v>2608.755176438</v>
      </c>
      <c r="F1016">
        <v>102.58</v>
      </c>
      <c r="G1016">
        <v>8.3338987764108801</v>
      </c>
      <c r="H1016">
        <v>3.0868964402052699</v>
      </c>
      <c r="I1016">
        <v>8.1253058881108196</v>
      </c>
      <c r="J1016">
        <v>-4.4207999068510802</v>
      </c>
      <c r="K1016">
        <v>100.667038037937</v>
      </c>
      <c r="L1016">
        <v>91.524057024980394</v>
      </c>
      <c r="M1016">
        <v>46.6006215440798</v>
      </c>
      <c r="N1016">
        <v>1.29479763467343</v>
      </c>
      <c r="O1016">
        <v>13.0337297718853</v>
      </c>
      <c r="P1016">
        <v>43.669467787114797</v>
      </c>
      <c r="Q1016">
        <v>-2.3060396057598E-2</v>
      </c>
    </row>
    <row r="1017" spans="1:17" hidden="1" x14ac:dyDescent="0.3">
      <c r="A1017" t="s">
        <v>2190</v>
      </c>
      <c r="B1017" t="s">
        <v>2191</v>
      </c>
      <c r="C1017" t="s">
        <v>3135</v>
      </c>
      <c r="D1017" t="s">
        <v>51</v>
      </c>
      <c r="E1017">
        <v>2605.6198074099998</v>
      </c>
      <c r="F1017">
        <v>1055.3</v>
      </c>
      <c r="G1017">
        <v>26.357598292413101</v>
      </c>
      <c r="H1017">
        <v>4.2816082765001804</v>
      </c>
      <c r="I1017">
        <v>-6.2317432088372096</v>
      </c>
      <c r="J1017">
        <v>-4.8963385659319503</v>
      </c>
      <c r="K1017">
        <v>1089.22755329334</v>
      </c>
      <c r="L1017">
        <v>1026.0963566376699</v>
      </c>
      <c r="M1017">
        <v>41.933983489544502</v>
      </c>
      <c r="N1017">
        <v>0.79889141405423103</v>
      </c>
      <c r="O1017">
        <v>18.260210366720301</v>
      </c>
      <c r="P1017">
        <v>75.897991499291507</v>
      </c>
      <c r="Q1017">
        <v>3.1576280150014999E-2</v>
      </c>
    </row>
    <row r="1018" spans="1:17" hidden="1" x14ac:dyDescent="0.3">
      <c r="A1018" t="s">
        <v>2192</v>
      </c>
      <c r="B1018" t="s">
        <v>2193</v>
      </c>
      <c r="C1018" t="s">
        <v>3135</v>
      </c>
      <c r="D1018" t="s">
        <v>275</v>
      </c>
      <c r="E1018">
        <v>2603.0269499999999</v>
      </c>
      <c r="F1018">
        <v>17900</v>
      </c>
      <c r="G1018">
        <v>12.2702549581036</v>
      </c>
      <c r="H1018">
        <v>4.7030662920691597</v>
      </c>
      <c r="I1018">
        <v>21.366151526467899</v>
      </c>
      <c r="J1018">
        <v>2.1512187769336899</v>
      </c>
      <c r="K1018">
        <v>18001.074356724301</v>
      </c>
      <c r="L1018">
        <v>16286.4215784306</v>
      </c>
      <c r="M1018">
        <v>41.1676079544877</v>
      </c>
      <c r="N1018">
        <v>0.79404794380413202</v>
      </c>
      <c r="O1018">
        <v>16.759776536312799</v>
      </c>
      <c r="P1018">
        <v>42.063492063491999</v>
      </c>
      <c r="Q1018">
        <v>0.152679810972562</v>
      </c>
    </row>
    <row r="1019" spans="1:17" hidden="1" x14ac:dyDescent="0.3">
      <c r="A1019" t="s">
        <v>2194</v>
      </c>
      <c r="B1019" t="s">
        <v>2195</v>
      </c>
      <c r="C1019" t="s">
        <v>3135</v>
      </c>
      <c r="D1019" t="s">
        <v>258</v>
      </c>
      <c r="E1019">
        <v>2599.64881913</v>
      </c>
      <c r="F1019">
        <v>805.1</v>
      </c>
      <c r="G1019">
        <v>-10.8869157503745</v>
      </c>
      <c r="H1019">
        <v>-3.46236405865195</v>
      </c>
      <c r="I1019">
        <v>32.699762127439698</v>
      </c>
      <c r="J1019">
        <v>-2.4746999355703898</v>
      </c>
      <c r="K1019">
        <v>788.49496731916395</v>
      </c>
      <c r="L1019">
        <v>694.72272562279602</v>
      </c>
      <c r="M1019">
        <v>40.128292893871603</v>
      </c>
      <c r="N1019">
        <v>0.75270789357399503</v>
      </c>
      <c r="O1019">
        <v>12.0854552229536</v>
      </c>
      <c r="P1019">
        <v>52.466622478931903</v>
      </c>
      <c r="Q1019">
        <v>9.8569938425309995E-3</v>
      </c>
    </row>
    <row r="1020" spans="1:17" hidden="1" x14ac:dyDescent="0.3">
      <c r="A1020" t="s">
        <v>2196</v>
      </c>
      <c r="B1020" t="s">
        <v>2197</v>
      </c>
      <c r="C1020" t="s">
        <v>3135</v>
      </c>
      <c r="D1020" t="s">
        <v>258</v>
      </c>
      <c r="E1020">
        <v>2596.8312985500002</v>
      </c>
      <c r="F1020">
        <v>242.1</v>
      </c>
      <c r="G1020">
        <v>-26.188775259444999</v>
      </c>
      <c r="H1020">
        <v>-8.3504716570887094</v>
      </c>
      <c r="I1020">
        <v>-22.047004953823802</v>
      </c>
      <c r="J1020">
        <v>-3.3926189395235302</v>
      </c>
      <c r="K1020">
        <v>268.750395355487</v>
      </c>
      <c r="L1020">
        <v>267.718228269147</v>
      </c>
      <c r="M1020">
        <v>16.8893985288463</v>
      </c>
      <c r="N1020">
        <v>0.58586834387423004</v>
      </c>
      <c r="O1020">
        <v>40.231309376290803</v>
      </c>
      <c r="P1020">
        <v>15.093891133824499</v>
      </c>
      <c r="Q1020">
        <v>4.9217140703643997E-2</v>
      </c>
    </row>
    <row r="1021" spans="1:17" hidden="1" x14ac:dyDescent="0.3">
      <c r="A1021" t="s">
        <v>2198</v>
      </c>
      <c r="B1021" t="s">
        <v>2199</v>
      </c>
      <c r="C1021" t="s">
        <v>3135</v>
      </c>
      <c r="D1021" t="s">
        <v>268</v>
      </c>
      <c r="E1021">
        <v>2588.9247205799902</v>
      </c>
      <c r="F1021">
        <v>1713.8</v>
      </c>
      <c r="G1021">
        <v>23.578321321501001</v>
      </c>
      <c r="H1021">
        <v>15.790415950284901</v>
      </c>
      <c r="I1021">
        <v>0.47870691685189398</v>
      </c>
      <c r="J1021">
        <v>-3.5438924624071899</v>
      </c>
      <c r="K1021">
        <v>1596.5194918841501</v>
      </c>
      <c r="L1021">
        <v>1521.05201297087</v>
      </c>
      <c r="M1021">
        <v>60.376618018848497</v>
      </c>
      <c r="N1021">
        <v>2.53111664462268</v>
      </c>
      <c r="O1021">
        <v>14.085657602987499</v>
      </c>
      <c r="P1021">
        <v>57.924806487283398</v>
      </c>
      <c r="Q1021">
        <v>3.0573028603976999E-2</v>
      </c>
    </row>
    <row r="1022" spans="1:17" hidden="1" x14ac:dyDescent="0.3">
      <c r="A1022" t="s">
        <v>2200</v>
      </c>
      <c r="B1022" t="s">
        <v>2201</v>
      </c>
      <c r="C1022" t="s">
        <v>3135</v>
      </c>
      <c r="D1022" t="s">
        <v>138</v>
      </c>
      <c r="E1022">
        <v>2584.9054344360002</v>
      </c>
      <c r="F1022">
        <v>9.8800000000000008</v>
      </c>
      <c r="G1022">
        <v>268.47135763092001</v>
      </c>
      <c r="H1022">
        <v>-8.3027438247070098</v>
      </c>
      <c r="I1022">
        <v>-21.028829450235001</v>
      </c>
      <c r="J1022">
        <v>-7.3038780630255298</v>
      </c>
      <c r="K1022">
        <v>10.739560029540399</v>
      </c>
      <c r="L1022">
        <v>9.9084558372623697</v>
      </c>
      <c r="M1022">
        <v>29.1650822181753</v>
      </c>
      <c r="N1022">
        <v>0.711286846820958</v>
      </c>
      <c r="O1022">
        <v>100.40485829959501</v>
      </c>
      <c r="P1022">
        <v>329.56521739130397</v>
      </c>
      <c r="Q1022">
        <v>0.143415814291246</v>
      </c>
    </row>
    <row r="1023" spans="1:17" hidden="1" x14ac:dyDescent="0.3">
      <c r="A1023" t="s">
        <v>2202</v>
      </c>
      <c r="B1023" t="s">
        <v>2203</v>
      </c>
      <c r="C1023" t="s">
        <v>3135</v>
      </c>
      <c r="D1023" t="s">
        <v>1327</v>
      </c>
      <c r="E1023">
        <v>2580.8388</v>
      </c>
      <c r="F1023">
        <v>999.99</v>
      </c>
      <c r="G1023">
        <v>-26.728642369079498</v>
      </c>
      <c r="H1023">
        <v>5.7964728854757501</v>
      </c>
      <c r="I1023">
        <v>-9.2431151645207397</v>
      </c>
      <c r="J1023">
        <v>2.1466632313782301</v>
      </c>
      <c r="K1023">
        <v>999.994887489593</v>
      </c>
      <c r="L1023">
        <v>999.99608622313599</v>
      </c>
      <c r="M1023">
        <v>55.379180563809697</v>
      </c>
      <c r="N1023">
        <v>0.771290139680329</v>
      </c>
      <c r="O1023">
        <v>3.0010300103000902</v>
      </c>
      <c r="P1023">
        <v>3.09175257731959</v>
      </c>
      <c r="Q1023">
        <v>-0.101916752053546</v>
      </c>
    </row>
    <row r="1024" spans="1:17" hidden="1" x14ac:dyDescent="0.3">
      <c r="A1024" t="s">
        <v>2204</v>
      </c>
      <c r="B1024" t="s">
        <v>2205</v>
      </c>
      <c r="C1024" t="s">
        <v>3135</v>
      </c>
      <c r="D1024" t="s">
        <v>51</v>
      </c>
      <c r="E1024">
        <v>2562.1481010329999</v>
      </c>
      <c r="F1024">
        <v>117.49</v>
      </c>
      <c r="G1024">
        <v>52.645403432447097</v>
      </c>
      <c r="H1024">
        <v>-19.3785352924764</v>
      </c>
      <c r="I1024">
        <v>0.45809865434013503</v>
      </c>
      <c r="J1024">
        <v>-14.718478670022501</v>
      </c>
      <c r="K1024">
        <v>138.01033293082199</v>
      </c>
      <c r="L1024">
        <v>119.307759446452</v>
      </c>
      <c r="M1024">
        <v>22.459915090879601</v>
      </c>
      <c r="N1024">
        <v>0.48998335376999502</v>
      </c>
      <c r="O1024">
        <v>44.097369988935199</v>
      </c>
      <c r="P1024">
        <v>93.399176954732496</v>
      </c>
      <c r="Q1024">
        <v>2.6431339996819E-2</v>
      </c>
    </row>
    <row r="1025" spans="1:17" hidden="1" x14ac:dyDescent="0.3">
      <c r="A1025" t="s">
        <v>2206</v>
      </c>
      <c r="B1025" t="s">
        <v>2207</v>
      </c>
      <c r="C1025" t="s">
        <v>3135</v>
      </c>
      <c r="D1025" t="s">
        <v>1624</v>
      </c>
      <c r="E1025">
        <v>2558.6290343700002</v>
      </c>
      <c r="F1025">
        <v>342.9</v>
      </c>
      <c r="G1025">
        <v>-41.0036423690795</v>
      </c>
      <c r="H1025">
        <v>-3.9697465086313102</v>
      </c>
      <c r="I1025">
        <v>-23.518115164520701</v>
      </c>
      <c r="J1025">
        <v>-8.3878712732042295</v>
      </c>
      <c r="M1025">
        <v>39.873230983695301</v>
      </c>
      <c r="O1025">
        <v>25.736366287547298</v>
      </c>
      <c r="P1025">
        <v>5.7843590930124904</v>
      </c>
    </row>
    <row r="1026" spans="1:17" hidden="1" x14ac:dyDescent="0.3">
      <c r="A1026" t="s">
        <v>2208</v>
      </c>
      <c r="B1026" t="s">
        <v>2209</v>
      </c>
      <c r="C1026" t="s">
        <v>3135</v>
      </c>
      <c r="D1026" t="s">
        <v>883</v>
      </c>
      <c r="E1026">
        <v>2554.5</v>
      </c>
      <c r="F1026">
        <v>425.75</v>
      </c>
      <c r="G1026">
        <v>-30.655078113184199</v>
      </c>
      <c r="H1026">
        <v>-16.577733269873502</v>
      </c>
      <c r="I1026">
        <v>-13.1695509086254</v>
      </c>
      <c r="J1026">
        <v>-11.0427109044959</v>
      </c>
      <c r="M1026">
        <v>37.923101919343601</v>
      </c>
      <c r="O1026">
        <v>39.448032883147398</v>
      </c>
      <c r="P1026">
        <v>12.039473684210501</v>
      </c>
    </row>
    <row r="1027" spans="1:17" hidden="1" x14ac:dyDescent="0.3">
      <c r="A1027" t="s">
        <v>2210</v>
      </c>
      <c r="B1027" t="s">
        <v>2211</v>
      </c>
      <c r="C1027" t="s">
        <v>3135</v>
      </c>
      <c r="D1027" t="s">
        <v>231</v>
      </c>
      <c r="E1027">
        <v>2549.0435137879999</v>
      </c>
      <c r="F1027">
        <v>142.76</v>
      </c>
      <c r="G1027">
        <v>107.68843480661801</v>
      </c>
      <c r="H1027">
        <v>8.5379783206299091</v>
      </c>
      <c r="I1027">
        <v>96.462936708678001</v>
      </c>
      <c r="J1027">
        <v>25.074088579251299</v>
      </c>
      <c r="K1027">
        <v>117.090764257685</v>
      </c>
      <c r="L1027">
        <v>87.286138319655706</v>
      </c>
      <c r="M1027">
        <v>58.406303188484301</v>
      </c>
      <c r="N1027">
        <v>0.79239199890089596</v>
      </c>
      <c r="O1027">
        <v>16.552255533762899</v>
      </c>
      <c r="P1027">
        <v>176.34533488192</v>
      </c>
    </row>
    <row r="1028" spans="1:17" hidden="1" x14ac:dyDescent="0.3">
      <c r="A1028" t="s">
        <v>2212</v>
      </c>
      <c r="B1028" t="s">
        <v>2213</v>
      </c>
      <c r="C1028" t="s">
        <v>3135</v>
      </c>
      <c r="D1028" t="s">
        <v>280</v>
      </c>
      <c r="E1028">
        <v>2548.597168453</v>
      </c>
      <c r="F1028">
        <v>1.99</v>
      </c>
      <c r="G1028">
        <v>94.382468742031506</v>
      </c>
      <c r="H1028">
        <v>-9.9060064533672101</v>
      </c>
      <c r="I1028">
        <v>7.8157083648910204</v>
      </c>
      <c r="J1028">
        <v>-9.1586846047087995</v>
      </c>
      <c r="K1028">
        <v>2.41242948880164</v>
      </c>
      <c r="L1028">
        <v>2.1821300010090399</v>
      </c>
      <c r="M1028">
        <v>19.237355785889701</v>
      </c>
      <c r="N1028">
        <v>0.51135329622626102</v>
      </c>
      <c r="O1028">
        <v>117.58793969849199</v>
      </c>
      <c r="P1028">
        <v>134.117647058823</v>
      </c>
      <c r="Q1028">
        <v>5.1748940379588E-2</v>
      </c>
    </row>
    <row r="1029" spans="1:17" hidden="1" x14ac:dyDescent="0.3">
      <c r="A1029" t="s">
        <v>2214</v>
      </c>
      <c r="B1029" t="s">
        <v>2215</v>
      </c>
      <c r="C1029" t="s">
        <v>3135</v>
      </c>
      <c r="D1029" t="s">
        <v>51</v>
      </c>
      <c r="E1029">
        <v>2541.6772007499999</v>
      </c>
      <c r="F1029">
        <v>300.25</v>
      </c>
      <c r="G1029">
        <v>128.260741919667</v>
      </c>
      <c r="H1029">
        <v>-16.131464732163298</v>
      </c>
      <c r="I1029">
        <v>32.819813626584001</v>
      </c>
      <c r="J1029">
        <v>-14.216140033698901</v>
      </c>
      <c r="K1029">
        <v>329.18910613775603</v>
      </c>
      <c r="L1029">
        <v>250.54268916290101</v>
      </c>
      <c r="M1029">
        <v>26.770481723208999</v>
      </c>
      <c r="N1029">
        <v>0.45890046815206798</v>
      </c>
      <c r="O1029">
        <v>32.556203164029903</v>
      </c>
      <c r="P1029">
        <v>168.43987483236401</v>
      </c>
      <c r="Q1029">
        <v>7.6912769335954007E-2</v>
      </c>
    </row>
    <row r="1030" spans="1:17" hidden="1" x14ac:dyDescent="0.3">
      <c r="A1030" t="s">
        <v>2216</v>
      </c>
      <c r="B1030" t="s">
        <v>2217</v>
      </c>
      <c r="C1030" t="s">
        <v>3135</v>
      </c>
      <c r="D1030" t="s">
        <v>146</v>
      </c>
      <c r="E1030">
        <v>2527.5718999999999</v>
      </c>
      <c r="F1030">
        <v>452.2</v>
      </c>
      <c r="G1030">
        <v>-40.759060620030098</v>
      </c>
      <c r="H1030">
        <v>-1.91065620893657</v>
      </c>
      <c r="I1030">
        <v>-5.3368651645207397</v>
      </c>
      <c r="J1030">
        <v>-2.0745009545848099</v>
      </c>
      <c r="K1030">
        <v>466.51767477352701</v>
      </c>
      <c r="L1030">
        <v>450.71830266588802</v>
      </c>
      <c r="M1030">
        <v>25.5448558917955</v>
      </c>
      <c r="N1030">
        <v>0.61768707795706101</v>
      </c>
      <c r="O1030">
        <v>27.377266696152098</v>
      </c>
      <c r="P1030">
        <v>39.138461538461499</v>
      </c>
      <c r="Q1030">
        <v>0.22620201278532301</v>
      </c>
    </row>
    <row r="1031" spans="1:17" hidden="1" x14ac:dyDescent="0.3">
      <c r="A1031" t="s">
        <v>2218</v>
      </c>
      <c r="B1031" t="s">
        <v>2219</v>
      </c>
      <c r="C1031" t="s">
        <v>3135</v>
      </c>
      <c r="D1031" t="s">
        <v>258</v>
      </c>
      <c r="E1031">
        <v>2505.8989999999999</v>
      </c>
      <c r="F1031">
        <v>5331.7</v>
      </c>
      <c r="G1031">
        <v>63.417577317083001</v>
      </c>
      <c r="H1031">
        <v>32.042094445272703</v>
      </c>
      <c r="I1031">
        <v>44.956991844575001</v>
      </c>
      <c r="J1031">
        <v>2.1494382664427301</v>
      </c>
      <c r="K1031">
        <v>4566.7333554707002</v>
      </c>
      <c r="L1031">
        <v>3646.1853890304701</v>
      </c>
      <c r="M1031">
        <v>63.154021941804899</v>
      </c>
      <c r="N1031">
        <v>0.83698500077597904</v>
      </c>
      <c r="O1031">
        <v>7.6373389350488496</v>
      </c>
      <c r="P1031">
        <v>110.85580953887499</v>
      </c>
      <c r="Q1031">
        <v>0.21615135249752601</v>
      </c>
    </row>
    <row r="1032" spans="1:17" hidden="1" x14ac:dyDescent="0.3">
      <c r="A1032" t="s">
        <v>2220</v>
      </c>
      <c r="B1032" t="s">
        <v>2221</v>
      </c>
      <c r="C1032" t="s">
        <v>3135</v>
      </c>
      <c r="D1032" t="s">
        <v>405</v>
      </c>
      <c r="E1032">
        <v>2500.8414075699998</v>
      </c>
      <c r="F1032">
        <v>1926.65</v>
      </c>
      <c r="G1032">
        <v>361.03085130180602</v>
      </c>
      <c r="H1032">
        <v>18.3700925173776</v>
      </c>
      <c r="I1032">
        <v>137.77912985118499</v>
      </c>
      <c r="J1032">
        <v>8.70489667085549</v>
      </c>
      <c r="K1032">
        <v>1622.7284767163301</v>
      </c>
      <c r="L1032">
        <v>1171.5320814982099</v>
      </c>
      <c r="M1032">
        <v>79.489804281259197</v>
      </c>
      <c r="N1032">
        <v>4.4532835141587199</v>
      </c>
      <c r="O1032">
        <v>0</v>
      </c>
      <c r="P1032">
        <v>426.40710382513601</v>
      </c>
      <c r="Q1032">
        <v>0.13348393358421601</v>
      </c>
    </row>
    <row r="1033" spans="1:17" hidden="1" x14ac:dyDescent="0.3">
      <c r="A1033" t="s">
        <v>2222</v>
      </c>
      <c r="B1033" t="s">
        <v>2223</v>
      </c>
      <c r="C1033" t="s">
        <v>3135</v>
      </c>
      <c r="D1033" t="s">
        <v>51</v>
      </c>
      <c r="E1033">
        <v>2497.0484556000001</v>
      </c>
      <c r="F1033">
        <v>271.3</v>
      </c>
      <c r="G1033">
        <v>43.632425134845001</v>
      </c>
      <c r="H1033">
        <v>-3.2486660034131298</v>
      </c>
      <c r="I1033">
        <v>18.217537877527601</v>
      </c>
      <c r="J1033">
        <v>-2.5651407073232</v>
      </c>
      <c r="K1033">
        <v>263.32652308295798</v>
      </c>
      <c r="L1033">
        <v>231.242034412219</v>
      </c>
      <c r="M1033">
        <v>50.575056625383702</v>
      </c>
      <c r="N1033">
        <v>0.35376446136905698</v>
      </c>
      <c r="O1033">
        <v>11.6844821231109</v>
      </c>
      <c r="P1033">
        <v>91.056338028168994</v>
      </c>
      <c r="Q1033">
        <v>0.13430669515690799</v>
      </c>
    </row>
    <row r="1034" spans="1:17" hidden="1" x14ac:dyDescent="0.3">
      <c r="A1034" t="s">
        <v>2224</v>
      </c>
      <c r="B1034" t="s">
        <v>2225</v>
      </c>
      <c r="C1034" t="s">
        <v>3135</v>
      </c>
      <c r="D1034" t="s">
        <v>265</v>
      </c>
      <c r="E1034">
        <v>2494.3217785000002</v>
      </c>
      <c r="F1034">
        <v>909.65</v>
      </c>
      <c r="G1034">
        <v>293.96739185452998</v>
      </c>
      <c r="H1034">
        <v>-0.33097809491640001</v>
      </c>
      <c r="I1034">
        <v>137.675994498888</v>
      </c>
      <c r="J1034">
        <v>-4.4397026322803903</v>
      </c>
      <c r="K1034">
        <v>936.93841504745399</v>
      </c>
      <c r="L1034">
        <v>619.57963243760901</v>
      </c>
      <c r="M1034">
        <v>39.049188015907703</v>
      </c>
      <c r="N1034">
        <v>0.41316829313791098</v>
      </c>
      <c r="O1034">
        <v>30.819545979222699</v>
      </c>
      <c r="P1034">
        <v>375.69616943391298</v>
      </c>
    </row>
    <row r="1035" spans="1:17" hidden="1" x14ac:dyDescent="0.3">
      <c r="A1035" t="s">
        <v>2226</v>
      </c>
      <c r="B1035" t="s">
        <v>2227</v>
      </c>
      <c r="C1035" t="s">
        <v>3135</v>
      </c>
      <c r="D1035" t="s">
        <v>200</v>
      </c>
      <c r="E1035">
        <v>2491.1491424400001</v>
      </c>
      <c r="F1035">
        <v>1721.4</v>
      </c>
      <c r="G1035">
        <v>7.4412718943654799</v>
      </c>
      <c r="H1035">
        <v>-3.2553970882379</v>
      </c>
      <c r="I1035">
        <v>-32.727946812481598</v>
      </c>
      <c r="J1035">
        <v>-2.09362210143233</v>
      </c>
      <c r="K1035">
        <v>1902.5363289309601</v>
      </c>
      <c r="L1035">
        <v>1858.1194947387</v>
      </c>
      <c r="M1035">
        <v>27.237628287500598</v>
      </c>
      <c r="N1035">
        <v>0.432962285728417</v>
      </c>
      <c r="O1035">
        <v>44.068781224584598</v>
      </c>
      <c r="P1035">
        <v>44.056236662621799</v>
      </c>
      <c r="Q1035">
        <v>9.3602766061174E-2</v>
      </c>
    </row>
    <row r="1036" spans="1:17" x14ac:dyDescent="0.3">
      <c r="A1036" t="s">
        <v>2228</v>
      </c>
      <c r="B1036" t="s">
        <v>2229</v>
      </c>
      <c r="C1036" t="s">
        <v>3126</v>
      </c>
      <c r="D1036" t="s">
        <v>275</v>
      </c>
      <c r="E1036">
        <v>2489.9415939999999</v>
      </c>
      <c r="F1036">
        <v>256.89999999999998</v>
      </c>
      <c r="G1036">
        <v>-27.939947887249101</v>
      </c>
      <c r="H1036">
        <v>-11.671881544903901</v>
      </c>
      <c r="I1036">
        <v>-29.9529917077306</v>
      </c>
      <c r="J1036">
        <v>-5.3556668016755804</v>
      </c>
      <c r="K1036">
        <v>298.83017654725802</v>
      </c>
      <c r="L1036">
        <v>303.60320605530899</v>
      </c>
      <c r="M1036">
        <v>7.0950178984102203</v>
      </c>
      <c r="N1036">
        <v>1.1315662530892701</v>
      </c>
      <c r="O1036">
        <v>56.305955624756699</v>
      </c>
      <c r="P1036">
        <v>4.7929838874158399</v>
      </c>
      <c r="Q1036">
        <v>7.2585705837259998E-2</v>
      </c>
    </row>
    <row r="1037" spans="1:17" x14ac:dyDescent="0.3">
      <c r="A1037" t="s">
        <v>2230</v>
      </c>
      <c r="B1037" t="s">
        <v>2231</v>
      </c>
      <c r="C1037" t="s">
        <v>3126</v>
      </c>
      <c r="D1037" t="s">
        <v>1624</v>
      </c>
      <c r="E1037">
        <v>2488.74074565</v>
      </c>
      <c r="F1037">
        <v>602.15</v>
      </c>
      <c r="G1037">
        <v>-42.629480357906303</v>
      </c>
      <c r="H1037">
        <v>2.8157036547065202</v>
      </c>
      <c r="I1037">
        <v>-30.3863838916029</v>
      </c>
      <c r="J1037">
        <v>-6.4041857212200499</v>
      </c>
      <c r="K1037">
        <v>629.55977867161505</v>
      </c>
      <c r="L1037">
        <v>672.64596190111695</v>
      </c>
      <c r="M1037">
        <v>27.970180188902201</v>
      </c>
      <c r="N1037">
        <v>0.44824330938697499</v>
      </c>
      <c r="O1037">
        <v>50.294777048908003</v>
      </c>
      <c r="P1037">
        <v>11.2620103473761</v>
      </c>
    </row>
    <row r="1038" spans="1:17" hidden="1" x14ac:dyDescent="0.3">
      <c r="A1038" t="s">
        <v>2232</v>
      </c>
      <c r="B1038" t="s">
        <v>2233</v>
      </c>
      <c r="C1038" t="s">
        <v>3135</v>
      </c>
      <c r="D1038" t="s">
        <v>265</v>
      </c>
      <c r="E1038">
        <v>2478.6598954750002</v>
      </c>
      <c r="F1038">
        <v>461.05</v>
      </c>
      <c r="G1038">
        <v>68.259727265092494</v>
      </c>
      <c r="H1038">
        <v>-5.1083559940366596</v>
      </c>
      <c r="I1038">
        <v>-12.5017496015512</v>
      </c>
      <c r="J1038">
        <v>-7.1690915028058502</v>
      </c>
      <c r="K1038">
        <v>543.453234088052</v>
      </c>
      <c r="L1038">
        <v>490.325918242527</v>
      </c>
      <c r="M1038">
        <v>20.1928960198623</v>
      </c>
      <c r="N1038">
        <v>0.92399842022982304</v>
      </c>
      <c r="O1038">
        <v>97.115280338358005</v>
      </c>
      <c r="P1038">
        <v>107.49324932493199</v>
      </c>
      <c r="Q1038">
        <v>0.17823683161930401</v>
      </c>
    </row>
    <row r="1039" spans="1:17" x14ac:dyDescent="0.3">
      <c r="A1039" t="s">
        <v>2234</v>
      </c>
      <c r="B1039" t="s">
        <v>2235</v>
      </c>
      <c r="C1039" t="s">
        <v>3132</v>
      </c>
      <c r="D1039" t="s">
        <v>611</v>
      </c>
      <c r="E1039">
        <v>2474.3006458639902</v>
      </c>
      <c r="F1039">
        <v>167.92</v>
      </c>
      <c r="G1039">
        <v>-57.254087135318699</v>
      </c>
      <c r="H1039">
        <v>-8.7984156408972698</v>
      </c>
      <c r="I1039">
        <v>-27.310936584379199</v>
      </c>
      <c r="J1039">
        <v>-6.0063835622475903</v>
      </c>
      <c r="K1039">
        <v>172.93423491898801</v>
      </c>
      <c r="L1039">
        <v>199.510199848052</v>
      </c>
      <c r="M1039">
        <v>46.985102484766998</v>
      </c>
      <c r="N1039">
        <v>0.42248667397915302</v>
      </c>
      <c r="O1039">
        <v>85.802763220581198</v>
      </c>
      <c r="P1039">
        <v>16.675931072818202</v>
      </c>
    </row>
    <row r="1040" spans="1:17" hidden="1" x14ac:dyDescent="0.3">
      <c r="A1040" t="s">
        <v>2236</v>
      </c>
      <c r="B1040" t="s">
        <v>2237</v>
      </c>
      <c r="C1040" t="s">
        <v>3135</v>
      </c>
      <c r="D1040" t="s">
        <v>366</v>
      </c>
      <c r="E1040">
        <v>2472.689994375</v>
      </c>
      <c r="F1040">
        <v>1035.75</v>
      </c>
      <c r="G1040">
        <v>-0.91631318596386802</v>
      </c>
      <c r="H1040">
        <v>27.054217977837698</v>
      </c>
      <c r="I1040">
        <v>6.74882167404804</v>
      </c>
      <c r="J1040">
        <v>-3.6996605196290502</v>
      </c>
      <c r="K1040">
        <v>984.64383040626899</v>
      </c>
      <c r="L1040">
        <v>940.84611779106001</v>
      </c>
      <c r="M1040">
        <v>37.017338459464398</v>
      </c>
      <c r="N1040">
        <v>0.47132887080998798</v>
      </c>
      <c r="O1040">
        <v>39.995172580255797</v>
      </c>
      <c r="P1040">
        <v>38.710325431900301</v>
      </c>
      <c r="Q1040">
        <v>3.5941678305088001E-2</v>
      </c>
    </row>
    <row r="1041" spans="1:17" hidden="1" x14ac:dyDescent="0.3">
      <c r="A1041" t="s">
        <v>2238</v>
      </c>
      <c r="B1041" t="s">
        <v>2239</v>
      </c>
      <c r="C1041" t="s">
        <v>3135</v>
      </c>
      <c r="D1041" t="s">
        <v>1031</v>
      </c>
      <c r="E1041">
        <v>2471.89643415</v>
      </c>
      <c r="F1041">
        <v>375.1</v>
      </c>
      <c r="G1041">
        <v>-10.056791669235</v>
      </c>
      <c r="H1041">
        <v>2.6350320977069002</v>
      </c>
      <c r="I1041">
        <v>1.35691432095767</v>
      </c>
      <c r="J1041">
        <v>-1.32844242242916</v>
      </c>
      <c r="K1041">
        <v>389.29491349115898</v>
      </c>
      <c r="M1041">
        <v>38.879078153727903</v>
      </c>
      <c r="N1041">
        <v>0.48316670518946397</v>
      </c>
      <c r="O1041">
        <v>26.606238336443599</v>
      </c>
      <c r="P1041">
        <v>32.9199149539334</v>
      </c>
    </row>
    <row r="1042" spans="1:17" hidden="1" x14ac:dyDescent="0.3">
      <c r="A1042" t="s">
        <v>2240</v>
      </c>
      <c r="B1042" t="s">
        <v>2241</v>
      </c>
      <c r="C1042" t="s">
        <v>3135</v>
      </c>
      <c r="D1042" t="s">
        <v>1334</v>
      </c>
      <c r="E1042">
        <v>2471.4552901500001</v>
      </c>
      <c r="F1042">
        <v>327.25</v>
      </c>
      <c r="G1042">
        <v>-9.74919643521004</v>
      </c>
      <c r="H1042">
        <v>1.7273101189650799</v>
      </c>
      <c r="I1042">
        <v>-14.757767972373999</v>
      </c>
      <c r="J1042">
        <v>-3.6743750683474499</v>
      </c>
      <c r="K1042">
        <v>388.93544624255298</v>
      </c>
      <c r="L1042">
        <v>355.62300408559298</v>
      </c>
      <c r="M1042">
        <v>13.6695346088494</v>
      </c>
      <c r="N1042">
        <v>0.48156432124597498</v>
      </c>
      <c r="O1042">
        <v>38.074866310160402</v>
      </c>
      <c r="P1042">
        <v>25.071660615325801</v>
      </c>
      <c r="Q1042">
        <v>2.3795970121453999E-2</v>
      </c>
    </row>
    <row r="1043" spans="1:17" hidden="1" x14ac:dyDescent="0.3">
      <c r="A1043" t="s">
        <v>2242</v>
      </c>
      <c r="B1043" t="s">
        <v>2243</v>
      </c>
      <c r="C1043" t="s">
        <v>3135</v>
      </c>
      <c r="D1043" t="s">
        <v>117</v>
      </c>
      <c r="E1043">
        <v>2457.050624</v>
      </c>
      <c r="F1043">
        <v>508.9</v>
      </c>
      <c r="G1043">
        <v>-9.3285616262455004</v>
      </c>
      <c r="H1043">
        <v>-9.4556279548603701</v>
      </c>
      <c r="I1043">
        <v>-12.677650268884999</v>
      </c>
      <c r="J1043">
        <v>-6.1891849880383303</v>
      </c>
      <c r="K1043">
        <v>572.76967710644499</v>
      </c>
      <c r="L1043">
        <v>550.61451068362601</v>
      </c>
      <c r="M1043">
        <v>18.1367405814755</v>
      </c>
      <c r="N1043">
        <v>0.55719780445768796</v>
      </c>
      <c r="O1043">
        <v>43.407349184515603</v>
      </c>
      <c r="P1043">
        <v>23.3696969696969</v>
      </c>
      <c r="Q1043">
        <v>3.9184414055269999E-3</v>
      </c>
    </row>
    <row r="1044" spans="1:17" hidden="1" x14ac:dyDescent="0.3">
      <c r="A1044" t="s">
        <v>2244</v>
      </c>
      <c r="B1044" t="s">
        <v>2245</v>
      </c>
      <c r="C1044" t="s">
        <v>3135</v>
      </c>
      <c r="D1044" t="s">
        <v>275</v>
      </c>
      <c r="E1044">
        <v>2453.1200238000001</v>
      </c>
      <c r="F1044">
        <v>359.35</v>
      </c>
      <c r="G1044">
        <v>-56.809389523471999</v>
      </c>
      <c r="H1044">
        <v>-4.5239444021546404</v>
      </c>
      <c r="I1044">
        <v>-29.7848509301371</v>
      </c>
      <c r="J1044">
        <v>-4.6560920703100201</v>
      </c>
      <c r="K1044">
        <v>400.52090580368099</v>
      </c>
      <c r="L1044">
        <v>451.33093341973603</v>
      </c>
      <c r="M1044">
        <v>14.5024468960442</v>
      </c>
      <c r="N1044">
        <v>0.66902904688042197</v>
      </c>
      <c r="O1044">
        <v>60.790315848058903</v>
      </c>
      <c r="P1044">
        <v>1.6261312217194599</v>
      </c>
      <c r="Q1044">
        <v>-0.20478203853913499</v>
      </c>
    </row>
    <row r="1045" spans="1:17" hidden="1" x14ac:dyDescent="0.3">
      <c r="A1045" t="s">
        <v>2246</v>
      </c>
      <c r="B1045" t="s">
        <v>2247</v>
      </c>
      <c r="C1045" t="s">
        <v>3135</v>
      </c>
      <c r="D1045" t="s">
        <v>2248</v>
      </c>
      <c r="E1045">
        <v>2440.3890000000001</v>
      </c>
      <c r="F1045">
        <v>987.5</v>
      </c>
      <c r="G1045">
        <v>1158.3615230891801</v>
      </c>
      <c r="H1045">
        <v>15.5910094252843</v>
      </c>
      <c r="I1045">
        <v>160.56562800487799</v>
      </c>
      <c r="J1045">
        <v>-1.59026308363721</v>
      </c>
      <c r="K1045">
        <v>884.38422852526401</v>
      </c>
      <c r="L1045">
        <v>631.72131462836205</v>
      </c>
      <c r="M1045">
        <v>48.415294953253898</v>
      </c>
      <c r="N1045">
        <v>0.72062084257206205</v>
      </c>
      <c r="O1045">
        <v>15.7721518987341</v>
      </c>
      <c r="P1045">
        <v>1323.78990731204</v>
      </c>
    </row>
    <row r="1046" spans="1:17" hidden="1" x14ac:dyDescent="0.3">
      <c r="A1046" t="s">
        <v>2249</v>
      </c>
      <c r="B1046" t="s">
        <v>2250</v>
      </c>
      <c r="C1046" t="s">
        <v>3135</v>
      </c>
      <c r="D1046" t="s">
        <v>400</v>
      </c>
      <c r="E1046">
        <v>2438.2451224349902</v>
      </c>
      <c r="F1046">
        <v>1057.05</v>
      </c>
      <c r="G1046">
        <v>-45.112613337693197</v>
      </c>
      <c r="H1046">
        <v>-4.0761658015915101</v>
      </c>
      <c r="I1046">
        <v>-19.147227672511299</v>
      </c>
      <c r="J1046">
        <v>-3.20442654522867</v>
      </c>
      <c r="K1046">
        <v>1142.61639689307</v>
      </c>
      <c r="L1046">
        <v>1188.12919631313</v>
      </c>
      <c r="M1046">
        <v>20.5886511976611</v>
      </c>
      <c r="N1046">
        <v>0.966237858019108</v>
      </c>
      <c r="O1046">
        <v>36.228182205193697</v>
      </c>
      <c r="P1046">
        <v>2.6262135922329999</v>
      </c>
      <c r="Q1046">
        <v>-2.9477501039057E-2</v>
      </c>
    </row>
    <row r="1047" spans="1:17" hidden="1" x14ac:dyDescent="0.3">
      <c r="A1047" t="s">
        <v>2251</v>
      </c>
      <c r="B1047" t="s">
        <v>2252</v>
      </c>
      <c r="C1047" t="s">
        <v>3135</v>
      </c>
      <c r="D1047" t="s">
        <v>390</v>
      </c>
      <c r="E1047">
        <v>2431.420746195</v>
      </c>
      <c r="F1047">
        <v>1096.45</v>
      </c>
      <c r="G1047">
        <v>-11.537173124975901</v>
      </c>
      <c r="H1047">
        <v>4.3627176859005701</v>
      </c>
      <c r="I1047">
        <v>-9.1472597692313506</v>
      </c>
      <c r="J1047">
        <v>-0.58796123277032797</v>
      </c>
      <c r="K1047">
        <v>1118.82628228314</v>
      </c>
      <c r="L1047">
        <v>1067.1600775342199</v>
      </c>
      <c r="M1047">
        <v>38.316675190722698</v>
      </c>
      <c r="N1047">
        <v>0.62511329581297403</v>
      </c>
      <c r="O1047">
        <v>18.363810479274001</v>
      </c>
      <c r="P1047">
        <v>27.494186046511601</v>
      </c>
      <c r="Q1047">
        <v>0.106731790023397</v>
      </c>
    </row>
    <row r="1048" spans="1:17" hidden="1" x14ac:dyDescent="0.3">
      <c r="A1048" t="s">
        <v>2253</v>
      </c>
      <c r="B1048" t="s">
        <v>2254</v>
      </c>
      <c r="C1048" t="s">
        <v>3135</v>
      </c>
      <c r="D1048" t="s">
        <v>2255</v>
      </c>
      <c r="E1048">
        <v>2428.3557240800001</v>
      </c>
      <c r="F1048">
        <v>487.85</v>
      </c>
      <c r="G1048">
        <v>67.711373573526998</v>
      </c>
      <c r="H1048">
        <v>-1.03787925401717</v>
      </c>
      <c r="I1048">
        <v>19.020326402456998</v>
      </c>
      <c r="J1048">
        <v>-1.38240567973216</v>
      </c>
      <c r="K1048">
        <v>484.16138690066401</v>
      </c>
      <c r="L1048">
        <v>440.32207466045901</v>
      </c>
      <c r="M1048">
        <v>61.090693675768399</v>
      </c>
      <c r="N1048">
        <v>1.3724831773591599</v>
      </c>
      <c r="O1048">
        <v>26.678282258890999</v>
      </c>
      <c r="P1048">
        <v>118.521836506159</v>
      </c>
    </row>
    <row r="1049" spans="1:17" hidden="1" x14ac:dyDescent="0.3">
      <c r="A1049" t="s">
        <v>2256</v>
      </c>
      <c r="B1049" t="s">
        <v>2257</v>
      </c>
      <c r="C1049" t="s">
        <v>3135</v>
      </c>
      <c r="D1049" t="s">
        <v>1541</v>
      </c>
      <c r="E1049">
        <v>2419.83</v>
      </c>
      <c r="F1049">
        <v>150.30000000000001</v>
      </c>
      <c r="G1049">
        <v>106.29461344487299</v>
      </c>
      <c r="H1049">
        <v>2.6140983444720698</v>
      </c>
      <c r="I1049">
        <v>142.136714238389</v>
      </c>
      <c r="J1049">
        <v>-9.7942198846613895</v>
      </c>
      <c r="K1049">
        <v>155.57258143495699</v>
      </c>
      <c r="L1049">
        <v>109.745693318006</v>
      </c>
      <c r="M1049">
        <v>20.1029211106333</v>
      </c>
      <c r="N1049">
        <v>4.5697842201133598E-2</v>
      </c>
      <c r="O1049">
        <v>38.223552894211501</v>
      </c>
      <c r="P1049">
        <v>188.98288790617099</v>
      </c>
      <c r="Q1049">
        <v>0.18417555498806801</v>
      </c>
    </row>
    <row r="1050" spans="1:17" hidden="1" x14ac:dyDescent="0.3">
      <c r="A1050" t="s">
        <v>2258</v>
      </c>
      <c r="B1050" t="s">
        <v>2259</v>
      </c>
      <c r="C1050" t="s">
        <v>3135</v>
      </c>
      <c r="D1050" t="s">
        <v>231</v>
      </c>
      <c r="E1050">
        <v>2419.0214500000002</v>
      </c>
      <c r="F1050">
        <v>1550</v>
      </c>
      <c r="G1050">
        <v>32.286489716070399</v>
      </c>
      <c r="H1050">
        <v>-0.90906647312482503</v>
      </c>
      <c r="I1050">
        <v>9.9463961584828198</v>
      </c>
      <c r="J1050">
        <v>6.7857992535549796</v>
      </c>
      <c r="K1050">
        <v>1720.6698807375799</v>
      </c>
      <c r="L1050">
        <v>1605.06261461797</v>
      </c>
      <c r="M1050">
        <v>39.037181012896298</v>
      </c>
      <c r="N1050">
        <v>0.72117703810902001</v>
      </c>
      <c r="O1050">
        <v>62.580645161290299</v>
      </c>
      <c r="P1050">
        <v>67.377571405431596</v>
      </c>
      <c r="Q1050">
        <v>0.28694819863378401</v>
      </c>
    </row>
    <row r="1051" spans="1:17" hidden="1" x14ac:dyDescent="0.3">
      <c r="A1051" t="s">
        <v>2260</v>
      </c>
      <c r="B1051" t="s">
        <v>2261</v>
      </c>
      <c r="C1051" t="s">
        <v>3135</v>
      </c>
      <c r="D1051" t="s">
        <v>265</v>
      </c>
      <c r="E1051">
        <v>2416.6944119999998</v>
      </c>
      <c r="F1051">
        <v>440</v>
      </c>
      <c r="G1051">
        <v>72.186366672511696</v>
      </c>
      <c r="H1051">
        <v>17.361613508505101</v>
      </c>
      <c r="I1051">
        <v>92.962767188420401</v>
      </c>
      <c r="J1051">
        <v>6.7083109755152499</v>
      </c>
      <c r="K1051">
        <v>385.90580003502998</v>
      </c>
      <c r="M1051">
        <v>59.117516545518299</v>
      </c>
      <c r="N1051">
        <v>0.87249006860947498</v>
      </c>
      <c r="O1051">
        <v>10.1818181818181</v>
      </c>
      <c r="P1051">
        <v>163.86806596701601</v>
      </c>
    </row>
    <row r="1052" spans="1:17" hidden="1" x14ac:dyDescent="0.3">
      <c r="A1052" t="s">
        <v>2262</v>
      </c>
      <c r="B1052" t="s">
        <v>2263</v>
      </c>
      <c r="C1052" t="s">
        <v>3135</v>
      </c>
      <c r="D1052" t="s">
        <v>125</v>
      </c>
      <c r="E1052">
        <v>2413.5580768479999</v>
      </c>
      <c r="F1052">
        <v>202.48</v>
      </c>
      <c r="G1052">
        <v>-22.9991341723582</v>
      </c>
      <c r="H1052">
        <v>17.920912347359099</v>
      </c>
      <c r="I1052">
        <v>-17.726730983729698</v>
      </c>
      <c r="J1052">
        <v>-11.705062477403001</v>
      </c>
      <c r="K1052">
        <v>200.48619644341301</v>
      </c>
      <c r="L1052">
        <v>196.38002094977401</v>
      </c>
      <c r="M1052">
        <v>39.954134379213599</v>
      </c>
      <c r="N1052">
        <v>2.1948371693669402</v>
      </c>
      <c r="O1052">
        <v>43.100553141050902</v>
      </c>
      <c r="P1052">
        <v>35.1668891855807</v>
      </c>
      <c r="Q1052">
        <v>4.1783755726185999E-2</v>
      </c>
    </row>
    <row r="1053" spans="1:17" hidden="1" x14ac:dyDescent="0.3">
      <c r="A1053" t="s">
        <v>2264</v>
      </c>
      <c r="B1053" t="s">
        <v>2265</v>
      </c>
      <c r="C1053" t="s">
        <v>3135</v>
      </c>
      <c r="D1053" t="s">
        <v>48</v>
      </c>
      <c r="E1053">
        <v>2409.6343517099999</v>
      </c>
      <c r="F1053">
        <v>2222.1</v>
      </c>
      <c r="G1053">
        <v>-2.6929181156606399</v>
      </c>
      <c r="H1053">
        <v>-16.458590059242301</v>
      </c>
      <c r="I1053">
        <v>-35.455965903355199</v>
      </c>
      <c r="J1053">
        <v>-9.0793367786218599</v>
      </c>
      <c r="K1053">
        <v>2595.6685297142599</v>
      </c>
      <c r="L1053">
        <v>2561.1072886698998</v>
      </c>
      <c r="M1053">
        <v>32.588327308415202</v>
      </c>
      <c r="N1053">
        <v>0.768710082066412</v>
      </c>
      <c r="O1053">
        <v>66.864677557265594</v>
      </c>
      <c r="P1053">
        <v>30.309338806626499</v>
      </c>
      <c r="Q1053">
        <v>8.3854681238952997E-2</v>
      </c>
    </row>
    <row r="1054" spans="1:17" hidden="1" x14ac:dyDescent="0.3">
      <c r="A1054" t="s">
        <v>2266</v>
      </c>
      <c r="B1054" t="s">
        <v>2267</v>
      </c>
      <c r="C1054" t="s">
        <v>3135</v>
      </c>
      <c r="D1054" t="s">
        <v>117</v>
      </c>
      <c r="E1054">
        <v>2403.9363579299902</v>
      </c>
      <c r="F1054">
        <v>185.89</v>
      </c>
      <c r="G1054">
        <v>-5.7458893589917199</v>
      </c>
      <c r="H1054">
        <v>6.87376143306982</v>
      </c>
      <c r="I1054">
        <v>17.991655540475801</v>
      </c>
      <c r="J1054">
        <v>-9.8589539390681704</v>
      </c>
      <c r="K1054">
        <v>183.28546110423</v>
      </c>
      <c r="L1054">
        <v>164.49127518183801</v>
      </c>
      <c r="M1054">
        <v>39.8830162179148</v>
      </c>
      <c r="N1054">
        <v>1.26666721515863</v>
      </c>
      <c r="O1054">
        <v>15.121846253160401</v>
      </c>
      <c r="P1054">
        <v>61.6434782608695</v>
      </c>
    </row>
    <row r="1055" spans="1:17" x14ac:dyDescent="0.3">
      <c r="A1055" t="s">
        <v>2268</v>
      </c>
      <c r="B1055" t="s">
        <v>2269</v>
      </c>
      <c r="C1055" t="s">
        <v>3122</v>
      </c>
      <c r="D1055" t="s">
        <v>366</v>
      </c>
      <c r="E1055">
        <v>2400.9046744799998</v>
      </c>
      <c r="F1055">
        <v>1704.3</v>
      </c>
      <c r="G1055">
        <v>-39.283798859587499</v>
      </c>
      <c r="H1055">
        <v>-17.451543209304599</v>
      </c>
      <c r="I1055">
        <v>-12.231503142662801</v>
      </c>
      <c r="J1055">
        <v>-7.4776686203738496</v>
      </c>
      <c r="K1055">
        <v>2023.5318087803601</v>
      </c>
      <c r="L1055">
        <v>1973.4987721934899</v>
      </c>
      <c r="M1055">
        <v>13.4308959046837</v>
      </c>
      <c r="N1055">
        <v>0.45483636984255599</v>
      </c>
      <c r="O1055">
        <v>50.205362905591699</v>
      </c>
      <c r="P1055">
        <v>11.3193990855649</v>
      </c>
      <c r="Q1055">
        <v>-8.0498005712948004E-2</v>
      </c>
    </row>
    <row r="1056" spans="1:17" hidden="1" x14ac:dyDescent="0.3">
      <c r="A1056" t="s">
        <v>2270</v>
      </c>
      <c r="B1056" t="s">
        <v>2271</v>
      </c>
      <c r="C1056" t="s">
        <v>3135</v>
      </c>
      <c r="D1056" t="s">
        <v>268</v>
      </c>
      <c r="E1056">
        <v>2396.7843600750002</v>
      </c>
      <c r="F1056">
        <v>1605.75</v>
      </c>
      <c r="G1056">
        <v>-13.8939856337833</v>
      </c>
      <c r="H1056">
        <v>-5.78203606912649</v>
      </c>
      <c r="I1056">
        <v>-18.527901334793601</v>
      </c>
      <c r="J1056">
        <v>-7.8305905243107796</v>
      </c>
      <c r="K1056">
        <v>1755.41926454746</v>
      </c>
      <c r="L1056">
        <v>1712.98591059912</v>
      </c>
      <c r="M1056">
        <v>28.202643800431801</v>
      </c>
      <c r="N1056">
        <v>1.0121104256815401</v>
      </c>
      <c r="O1056">
        <v>32.4863770823602</v>
      </c>
      <c r="P1056">
        <v>22.576335877862501</v>
      </c>
      <c r="Q1056">
        <v>2.1966282371111E-2</v>
      </c>
    </row>
    <row r="1057" spans="1:17" hidden="1" x14ac:dyDescent="0.3">
      <c r="A1057" t="s">
        <v>2272</v>
      </c>
      <c r="B1057" t="s">
        <v>2273</v>
      </c>
      <c r="C1057" t="s">
        <v>3135</v>
      </c>
      <c r="D1057" t="s">
        <v>465</v>
      </c>
      <c r="E1057">
        <v>2395.0777936499999</v>
      </c>
      <c r="F1057">
        <v>357.75</v>
      </c>
      <c r="G1057">
        <v>1.5431396316375401</v>
      </c>
      <c r="H1057">
        <v>-3.6057930345659002</v>
      </c>
      <c r="I1057">
        <v>6.5523209901968498</v>
      </c>
      <c r="J1057">
        <v>-7.2566026986635199</v>
      </c>
      <c r="K1057">
        <v>362.87336790489701</v>
      </c>
      <c r="L1057">
        <v>332.43210002848502</v>
      </c>
      <c r="M1057">
        <v>37.448863793512899</v>
      </c>
      <c r="N1057">
        <v>0.42716411715876001</v>
      </c>
      <c r="O1057">
        <v>13.151642208245899</v>
      </c>
      <c r="P1057">
        <v>52.039949001274898</v>
      </c>
    </row>
    <row r="1058" spans="1:17" hidden="1" x14ac:dyDescent="0.3">
      <c r="A1058" t="s">
        <v>2274</v>
      </c>
      <c r="B1058" t="s">
        <v>2275</v>
      </c>
      <c r="C1058" t="s">
        <v>3135</v>
      </c>
      <c r="D1058" t="s">
        <v>268</v>
      </c>
      <c r="E1058">
        <v>2376.9699999999998</v>
      </c>
      <c r="F1058">
        <v>3788</v>
      </c>
      <c r="G1058">
        <v>1748.5188823833901</v>
      </c>
      <c r="H1058">
        <v>-1.1817322427293699</v>
      </c>
      <c r="I1058">
        <v>77.864812718907203</v>
      </c>
      <c r="J1058">
        <v>0.10829114782211401</v>
      </c>
      <c r="K1058">
        <v>3770.2237079658298</v>
      </c>
      <c r="L1058">
        <v>2659.89465230522</v>
      </c>
      <c r="M1058">
        <v>50.896319681055097</v>
      </c>
      <c r="N1058">
        <v>0.736135271925491</v>
      </c>
      <c r="O1058">
        <v>26.686906019007299</v>
      </c>
      <c r="P1058">
        <v>1873.9447628973401</v>
      </c>
      <c r="Q1058">
        <v>0.23521701966587399</v>
      </c>
    </row>
    <row r="1059" spans="1:17" hidden="1" x14ac:dyDescent="0.3">
      <c r="A1059" t="s">
        <v>2276</v>
      </c>
      <c r="B1059" t="s">
        <v>2277</v>
      </c>
      <c r="C1059" t="s">
        <v>3135</v>
      </c>
      <c r="D1059" t="s">
        <v>545</v>
      </c>
      <c r="E1059">
        <v>2355.232</v>
      </c>
      <c r="F1059">
        <v>133.82</v>
      </c>
      <c r="G1059">
        <v>120.17172663461</v>
      </c>
      <c r="H1059">
        <v>-14.929680960678001</v>
      </c>
      <c r="I1059">
        <v>21.0587348841647</v>
      </c>
      <c r="J1059">
        <v>-8.2404237351435992</v>
      </c>
      <c r="K1059">
        <v>146.76106165432901</v>
      </c>
      <c r="L1059">
        <v>123.35468134495299</v>
      </c>
      <c r="M1059">
        <v>39.268234918213601</v>
      </c>
      <c r="N1059">
        <v>0.52859970746398799</v>
      </c>
      <c r="O1059">
        <v>39.366312957704302</v>
      </c>
      <c r="P1059">
        <v>155.869980879541</v>
      </c>
      <c r="Q1059">
        <v>4.6909898086985001E-2</v>
      </c>
    </row>
    <row r="1060" spans="1:17" hidden="1" x14ac:dyDescent="0.3">
      <c r="A1060" t="s">
        <v>2278</v>
      </c>
      <c r="B1060" t="s">
        <v>2279</v>
      </c>
      <c r="C1060" t="s">
        <v>3135</v>
      </c>
      <c r="D1060" t="s">
        <v>48</v>
      </c>
      <c r="E1060">
        <v>2354.5241764450002</v>
      </c>
      <c r="F1060">
        <v>593.95000000000005</v>
      </c>
      <c r="G1060">
        <v>-46.686866208443398</v>
      </c>
      <c r="H1060">
        <v>-4.7943690643026802</v>
      </c>
      <c r="I1060">
        <v>-24.095097101299402</v>
      </c>
      <c r="J1060">
        <v>-4.0021001711329198</v>
      </c>
      <c r="K1060">
        <v>659.729390052643</v>
      </c>
      <c r="L1060">
        <v>683.85920154438702</v>
      </c>
      <c r="M1060">
        <v>18.576631888388999</v>
      </c>
      <c r="N1060">
        <v>0.35695628999599099</v>
      </c>
      <c r="O1060">
        <v>35.870022729185898</v>
      </c>
      <c r="P1060">
        <v>0.69509197253538801</v>
      </c>
      <c r="Q1060">
        <v>-8.9940786514409992E-3</v>
      </c>
    </row>
    <row r="1061" spans="1:17" hidden="1" x14ac:dyDescent="0.3">
      <c r="A1061" t="s">
        <v>2280</v>
      </c>
      <c r="B1061" t="s">
        <v>2281</v>
      </c>
      <c r="C1061" t="s">
        <v>3135</v>
      </c>
      <c r="D1061" t="s">
        <v>737</v>
      </c>
      <c r="E1061">
        <v>2353.8776633749999</v>
      </c>
      <c r="F1061">
        <v>1986.25</v>
      </c>
      <c r="G1061">
        <v>-38.145745725083501</v>
      </c>
      <c r="H1061">
        <v>-11.2420286753983</v>
      </c>
      <c r="I1061">
        <v>-34.931051262693103</v>
      </c>
      <c r="J1061">
        <v>-5.4762314764342301</v>
      </c>
      <c r="K1061">
        <v>2308.9248098870899</v>
      </c>
      <c r="L1061">
        <v>2372.5593946332301</v>
      </c>
      <c r="M1061">
        <v>19.3671075022359</v>
      </c>
      <c r="N1061">
        <v>0.496723156106187</v>
      </c>
      <c r="O1061">
        <v>62.617998741346703</v>
      </c>
      <c r="P1061">
        <v>2.0133021750853901</v>
      </c>
      <c r="Q1061">
        <v>5.8967112050795002E-2</v>
      </c>
    </row>
    <row r="1062" spans="1:17" x14ac:dyDescent="0.3">
      <c r="A1062" t="s">
        <v>2282</v>
      </c>
      <c r="B1062" t="s">
        <v>2283</v>
      </c>
      <c r="C1062" t="s">
        <v>3137</v>
      </c>
      <c r="D1062" t="s">
        <v>1987</v>
      </c>
      <c r="E1062">
        <v>2351.2841086580002</v>
      </c>
      <c r="F1062">
        <v>12.77</v>
      </c>
      <c r="G1062">
        <v>-49.800931525705998</v>
      </c>
      <c r="H1062">
        <v>0.79279370961115203</v>
      </c>
      <c r="I1062">
        <v>-38.884988442757603</v>
      </c>
      <c r="J1062">
        <v>-4.97663893689524</v>
      </c>
      <c r="K1062">
        <v>14.2441449346785</v>
      </c>
      <c r="L1062">
        <v>15.995292096296501</v>
      </c>
      <c r="M1062">
        <v>24.7194523665239</v>
      </c>
      <c r="N1062">
        <v>0.66360269822822504</v>
      </c>
      <c r="O1062">
        <v>103.993735317149</v>
      </c>
      <c r="P1062">
        <v>0.55118110236220796</v>
      </c>
      <c r="Q1062">
        <v>-2.1321983493865E-2</v>
      </c>
    </row>
    <row r="1063" spans="1:17" x14ac:dyDescent="0.3">
      <c r="A1063" t="s">
        <v>2284</v>
      </c>
      <c r="B1063" t="s">
        <v>2285</v>
      </c>
      <c r="C1063" t="s">
        <v>3130</v>
      </c>
      <c r="D1063" t="s">
        <v>445</v>
      </c>
      <c r="E1063">
        <v>2345.8956404</v>
      </c>
      <c r="F1063">
        <v>442</v>
      </c>
      <c r="G1063">
        <v>-38.849854490291598</v>
      </c>
      <c r="H1063">
        <v>-3.5600133249430401</v>
      </c>
      <c r="I1063">
        <v>-25.164743469637699</v>
      </c>
      <c r="J1063">
        <v>-0.55170519967449405</v>
      </c>
      <c r="K1063">
        <v>468.49027448344401</v>
      </c>
      <c r="L1063">
        <v>487.52493378966699</v>
      </c>
      <c r="M1063">
        <v>23.468413967371401</v>
      </c>
      <c r="N1063">
        <v>0.300004290691401</v>
      </c>
      <c r="O1063">
        <v>31.6742081447963</v>
      </c>
      <c r="P1063">
        <v>2.0549526668205802</v>
      </c>
      <c r="Q1063">
        <v>-1.6733692070799999E-2</v>
      </c>
    </row>
    <row r="1064" spans="1:17" hidden="1" x14ac:dyDescent="0.3">
      <c r="A1064" t="s">
        <v>2286</v>
      </c>
      <c r="B1064" t="s">
        <v>2287</v>
      </c>
      <c r="C1064" t="s">
        <v>3135</v>
      </c>
      <c r="D1064" t="s">
        <v>48</v>
      </c>
      <c r="E1064">
        <v>2337.8353040249999</v>
      </c>
      <c r="F1064">
        <v>347.75</v>
      </c>
      <c r="G1064">
        <v>74.9824945218717</v>
      </c>
      <c r="H1064">
        <v>-7.4408131630404304</v>
      </c>
      <c r="I1064">
        <v>-7.2935402598007197</v>
      </c>
      <c r="J1064">
        <v>-8.6192810542044302</v>
      </c>
      <c r="K1064">
        <v>402.92953607683597</v>
      </c>
      <c r="L1064">
        <v>360.72396379536298</v>
      </c>
      <c r="M1064">
        <v>25.478611895484299</v>
      </c>
      <c r="N1064">
        <v>1.2593082758677701</v>
      </c>
      <c r="O1064">
        <v>85.7656362329259</v>
      </c>
      <c r="P1064">
        <v>117.47967479674701</v>
      </c>
      <c r="Q1064">
        <v>2.7100227234264002E-2</v>
      </c>
    </row>
    <row r="1065" spans="1:17" hidden="1" x14ac:dyDescent="0.3">
      <c r="A1065" t="s">
        <v>2288</v>
      </c>
      <c r="B1065" t="s">
        <v>2289</v>
      </c>
      <c r="C1065" t="s">
        <v>3135</v>
      </c>
      <c r="D1065" t="s">
        <v>366</v>
      </c>
      <c r="E1065">
        <v>2332.99148904</v>
      </c>
      <c r="F1065">
        <v>957.35</v>
      </c>
      <c r="G1065">
        <v>-7.1495766683551096</v>
      </c>
      <c r="H1065">
        <v>17.670702231961499</v>
      </c>
      <c r="I1065">
        <v>20.277279883845601</v>
      </c>
      <c r="J1065">
        <v>-0.77537251583564903</v>
      </c>
      <c r="K1065">
        <v>867.47590090578205</v>
      </c>
      <c r="L1065">
        <v>822.00777993512395</v>
      </c>
      <c r="M1065">
        <v>61.844661917384499</v>
      </c>
      <c r="N1065">
        <v>1.68590119364516</v>
      </c>
      <c r="O1065">
        <v>13.855956546717399</v>
      </c>
      <c r="P1065">
        <v>48.553029715260998</v>
      </c>
      <c r="Q1065">
        <v>-3.6030968980899997E-2</v>
      </c>
    </row>
    <row r="1066" spans="1:17" hidden="1" x14ac:dyDescent="0.3">
      <c r="A1066" t="s">
        <v>2290</v>
      </c>
      <c r="B1066" t="s">
        <v>2291</v>
      </c>
      <c r="C1066" t="s">
        <v>3135</v>
      </c>
      <c r="D1066" t="s">
        <v>390</v>
      </c>
      <c r="E1066">
        <v>2329.0145822599902</v>
      </c>
      <c r="F1066">
        <v>700.9</v>
      </c>
      <c r="G1066">
        <v>-46.188567677898803</v>
      </c>
      <c r="H1066">
        <v>-4.0180209844773804</v>
      </c>
      <c r="I1066">
        <v>-27.553138474543999</v>
      </c>
      <c r="J1066">
        <v>-2.26960312327116</v>
      </c>
      <c r="K1066">
        <v>759.04320457391202</v>
      </c>
      <c r="L1066">
        <v>807.67853055731996</v>
      </c>
      <c r="M1066">
        <v>17.593334256653101</v>
      </c>
      <c r="N1066">
        <v>0.69308698869528296</v>
      </c>
      <c r="O1066">
        <v>34.070480810386599</v>
      </c>
      <c r="P1066">
        <v>0.696789023777033</v>
      </c>
      <c r="Q1066">
        <v>-2.922237876248E-2</v>
      </c>
    </row>
    <row r="1067" spans="1:17" hidden="1" x14ac:dyDescent="0.3">
      <c r="A1067" t="s">
        <v>2292</v>
      </c>
      <c r="B1067" t="s">
        <v>2293</v>
      </c>
      <c r="C1067" t="s">
        <v>3135</v>
      </c>
      <c r="D1067" t="s">
        <v>611</v>
      </c>
      <c r="E1067">
        <v>2328.76796152</v>
      </c>
      <c r="F1067">
        <v>1628.9</v>
      </c>
      <c r="G1067">
        <v>187.79153527139101</v>
      </c>
      <c r="H1067">
        <v>-11.2608119693502</v>
      </c>
      <c r="I1067">
        <v>-6.5640934802040496</v>
      </c>
      <c r="J1067">
        <v>-8.6563283958262804</v>
      </c>
      <c r="K1067">
        <v>1836.0404217786199</v>
      </c>
      <c r="L1067">
        <v>1570.6032647628199</v>
      </c>
      <c r="M1067">
        <v>28.855275307322199</v>
      </c>
      <c r="N1067">
        <v>0.68840590743382701</v>
      </c>
      <c r="O1067">
        <v>37.847627233102003</v>
      </c>
      <c r="P1067">
        <v>235.855670103092</v>
      </c>
      <c r="Q1067">
        <v>0.24789474423904001</v>
      </c>
    </row>
    <row r="1068" spans="1:17" hidden="1" x14ac:dyDescent="0.3">
      <c r="A1068" t="s">
        <v>2294</v>
      </c>
      <c r="B1068" t="s">
        <v>2295</v>
      </c>
      <c r="C1068" t="s">
        <v>3135</v>
      </c>
      <c r="D1068" t="s">
        <v>163</v>
      </c>
      <c r="E1068">
        <v>2318.4522000000002</v>
      </c>
      <c r="F1068">
        <v>2183.1</v>
      </c>
      <c r="G1068">
        <v>313.6344438639</v>
      </c>
      <c r="H1068">
        <v>28.109857698860498</v>
      </c>
      <c r="I1068">
        <v>5.0283915485573196</v>
      </c>
      <c r="J1068">
        <v>-1.6138304495079301</v>
      </c>
      <c r="K1068">
        <v>2024.8773665077999</v>
      </c>
      <c r="L1068">
        <v>1584.62155366407</v>
      </c>
      <c r="M1068">
        <v>49.228638992156803</v>
      </c>
      <c r="N1068">
        <v>1.1891429601885799</v>
      </c>
      <c r="O1068">
        <v>20.2235353396546</v>
      </c>
      <c r="P1068">
        <v>358.24937027707801</v>
      </c>
      <c r="Q1068">
        <v>0.18702915347900101</v>
      </c>
    </row>
    <row r="1069" spans="1:17" hidden="1" x14ac:dyDescent="0.3">
      <c r="A1069" t="s">
        <v>2296</v>
      </c>
      <c r="B1069" t="s">
        <v>2297</v>
      </c>
      <c r="C1069" t="s">
        <v>3135</v>
      </c>
      <c r="D1069" t="s">
        <v>412</v>
      </c>
      <c r="E1069">
        <v>2314.7329333500002</v>
      </c>
      <c r="F1069">
        <v>795.5</v>
      </c>
      <c r="G1069">
        <v>36.083473881431999</v>
      </c>
      <c r="H1069">
        <v>-8.4284981234148493</v>
      </c>
      <c r="I1069">
        <v>34.348942597212101</v>
      </c>
      <c r="J1069">
        <v>-5.0202464128556699</v>
      </c>
      <c r="K1069">
        <v>845.79710633000002</v>
      </c>
      <c r="L1069">
        <v>724.92825682751095</v>
      </c>
      <c r="M1069">
        <v>36.674740155404599</v>
      </c>
      <c r="N1069">
        <v>0.60174942022326405</v>
      </c>
      <c r="O1069">
        <v>36.297925832809497</v>
      </c>
      <c r="P1069">
        <v>71.038486347022101</v>
      </c>
      <c r="Q1069">
        <v>6.2573397374384998E-2</v>
      </c>
    </row>
    <row r="1070" spans="1:17" x14ac:dyDescent="0.3">
      <c r="A1070" t="s">
        <v>2298</v>
      </c>
      <c r="B1070" t="s">
        <v>2299</v>
      </c>
      <c r="C1070" t="s">
        <v>3129</v>
      </c>
      <c r="D1070" t="s">
        <v>1246</v>
      </c>
      <c r="E1070">
        <v>2301.5557348249999</v>
      </c>
      <c r="F1070">
        <v>318.35000000000002</v>
      </c>
      <c r="G1070">
        <v>-62.982146574125601</v>
      </c>
      <c r="H1070">
        <v>-2.45865907933362</v>
      </c>
      <c r="I1070">
        <v>-22.910911774690199</v>
      </c>
      <c r="J1070">
        <v>-0.10398527104491601</v>
      </c>
      <c r="K1070">
        <v>345.55244652260097</v>
      </c>
      <c r="L1070">
        <v>396.56608842674501</v>
      </c>
      <c r="M1070">
        <v>46.842070120503898</v>
      </c>
      <c r="N1070">
        <v>1.3908262233687401</v>
      </c>
      <c r="O1070">
        <v>74.147950369090594</v>
      </c>
      <c r="P1070">
        <v>13.271659847002301</v>
      </c>
      <c r="Q1070">
        <v>-5.1060500335566E-2</v>
      </c>
    </row>
    <row r="1071" spans="1:17" hidden="1" x14ac:dyDescent="0.3">
      <c r="A1071" t="s">
        <v>2300</v>
      </c>
      <c r="B1071" t="s">
        <v>2301</v>
      </c>
      <c r="C1071" t="s">
        <v>3135</v>
      </c>
      <c r="D1071" t="s">
        <v>265</v>
      </c>
      <c r="E1071">
        <v>2299.4945133400001</v>
      </c>
      <c r="F1071">
        <v>391.7</v>
      </c>
      <c r="G1071">
        <v>-33.963692694716002</v>
      </c>
      <c r="H1071">
        <v>-14.207617930642</v>
      </c>
      <c r="I1071">
        <v>-10.2914920749666</v>
      </c>
      <c r="J1071">
        <v>-7.5310111435179197</v>
      </c>
      <c r="K1071">
        <v>442.437724601556</v>
      </c>
      <c r="L1071">
        <v>424.91500969898101</v>
      </c>
      <c r="M1071">
        <v>16.073372846890098</v>
      </c>
      <c r="N1071">
        <v>0.34320741612045103</v>
      </c>
      <c r="O1071">
        <v>37.2734235384222</v>
      </c>
      <c r="P1071">
        <v>18.392020553120702</v>
      </c>
      <c r="Q1071">
        <v>-4.4422445870713999E-2</v>
      </c>
    </row>
    <row r="1072" spans="1:17" x14ac:dyDescent="0.3">
      <c r="A1072" t="s">
        <v>2302</v>
      </c>
      <c r="B1072" t="s">
        <v>2303</v>
      </c>
      <c r="C1072" t="s">
        <v>3120</v>
      </c>
      <c r="D1072" t="s">
        <v>24</v>
      </c>
      <c r="E1072">
        <v>2298.9119456399999</v>
      </c>
      <c r="F1072">
        <v>44.65</v>
      </c>
      <c r="G1072">
        <v>-62.065354896233799</v>
      </c>
      <c r="H1072">
        <v>-6.2639284656070897</v>
      </c>
      <c r="I1072">
        <v>-35.926202192435298</v>
      </c>
      <c r="J1072">
        <v>-1.6578577523232301</v>
      </c>
      <c r="K1072">
        <v>47.9638968980626</v>
      </c>
      <c r="L1072">
        <v>56.317928950773002</v>
      </c>
      <c r="M1072">
        <v>38.9464159211675</v>
      </c>
      <c r="N1072">
        <v>0.72558622538962003</v>
      </c>
      <c r="O1072">
        <v>84.546472564389703</v>
      </c>
      <c r="P1072">
        <v>2.97509225092251</v>
      </c>
    </row>
    <row r="1073" spans="1:17" hidden="1" x14ac:dyDescent="0.3">
      <c r="A1073" t="s">
        <v>2304</v>
      </c>
      <c r="B1073" t="s">
        <v>2305</v>
      </c>
      <c r="C1073" t="s">
        <v>3135</v>
      </c>
      <c r="D1073" t="s">
        <v>265</v>
      </c>
      <c r="E1073">
        <v>2297.4699999999998</v>
      </c>
      <c r="F1073">
        <v>460</v>
      </c>
      <c r="G1073">
        <v>-13.302431051116301</v>
      </c>
      <c r="H1073">
        <v>8.8189447955881093</v>
      </c>
      <c r="I1073">
        <v>-10.5835977382472</v>
      </c>
      <c r="J1073">
        <v>-1.2266626296072101</v>
      </c>
      <c r="K1073">
        <v>464.83715511810402</v>
      </c>
      <c r="L1073">
        <v>448.12245846883599</v>
      </c>
      <c r="M1073">
        <v>34.631088978868299</v>
      </c>
      <c r="N1073">
        <v>0.36707821759809001</v>
      </c>
      <c r="O1073">
        <v>15.195652173913</v>
      </c>
      <c r="P1073">
        <v>20.560870134975701</v>
      </c>
      <c r="Q1073">
        <v>2.5496884464724E-2</v>
      </c>
    </row>
    <row r="1074" spans="1:17" hidden="1" x14ac:dyDescent="0.3">
      <c r="A1074" t="s">
        <v>2306</v>
      </c>
      <c r="B1074" t="s">
        <v>2307</v>
      </c>
      <c r="C1074" t="s">
        <v>3135</v>
      </c>
      <c r="D1074" t="s">
        <v>141</v>
      </c>
      <c r="E1074">
        <v>2294.7288695099901</v>
      </c>
      <c r="F1074">
        <v>1779.3</v>
      </c>
      <c r="G1074">
        <v>0.86547738710543898</v>
      </c>
      <c r="H1074">
        <v>6.3876338915863196</v>
      </c>
      <c r="I1074">
        <v>-21.023570318469801</v>
      </c>
      <c r="J1074">
        <v>2.5114753810877599</v>
      </c>
      <c r="K1074">
        <v>1765.5828010356499</v>
      </c>
      <c r="L1074">
        <v>1658.52677778202</v>
      </c>
      <c r="M1074">
        <v>43.213336290340102</v>
      </c>
      <c r="N1074">
        <v>0.52939919402657198</v>
      </c>
      <c r="O1074">
        <v>17.967740122519999</v>
      </c>
      <c r="P1074">
        <v>39.772191673212802</v>
      </c>
      <c r="Q1074">
        <v>0.118010978794831</v>
      </c>
    </row>
    <row r="1075" spans="1:17" hidden="1" x14ac:dyDescent="0.3">
      <c r="A1075" t="s">
        <v>2308</v>
      </c>
      <c r="B1075" t="s">
        <v>2309</v>
      </c>
      <c r="C1075" t="s">
        <v>3135</v>
      </c>
      <c r="D1075" t="s">
        <v>77</v>
      </c>
      <c r="E1075">
        <v>2288.8750855200001</v>
      </c>
      <c r="F1075">
        <v>832.4</v>
      </c>
      <c r="G1075">
        <v>105.428657867986</v>
      </c>
      <c r="H1075">
        <v>-5.3630737579418497</v>
      </c>
      <c r="I1075">
        <v>-12.553604187635999</v>
      </c>
      <c r="J1075">
        <v>-1.8467993860885801</v>
      </c>
      <c r="K1075">
        <v>890.35921640516904</v>
      </c>
      <c r="L1075">
        <v>810.06034482149096</v>
      </c>
      <c r="M1075">
        <v>43.930802343131603</v>
      </c>
      <c r="N1075">
        <v>0.411753940556774</v>
      </c>
      <c r="O1075">
        <v>31.391158097068701</v>
      </c>
      <c r="P1075">
        <v>136.84734670650101</v>
      </c>
      <c r="Q1075">
        <v>7.8199635527030006E-2</v>
      </c>
    </row>
    <row r="1076" spans="1:17" hidden="1" x14ac:dyDescent="0.3">
      <c r="A1076" t="s">
        <v>2310</v>
      </c>
      <c r="B1076" t="s">
        <v>2311</v>
      </c>
      <c r="C1076" t="s">
        <v>3135</v>
      </c>
      <c r="D1076" t="s">
        <v>185</v>
      </c>
      <c r="E1076">
        <v>2284.7726554400001</v>
      </c>
      <c r="F1076">
        <v>2444.1999999999998</v>
      </c>
      <c r="G1076">
        <v>-10.958364097913201</v>
      </c>
      <c r="H1076">
        <v>-4.3798983922281796</v>
      </c>
      <c r="I1076">
        <v>-9.6485508550857109</v>
      </c>
      <c r="J1076">
        <v>-4.6658762467916198E-2</v>
      </c>
      <c r="K1076">
        <v>2656.3728116665602</v>
      </c>
      <c r="L1076">
        <v>2605.3485563839799</v>
      </c>
      <c r="M1076">
        <v>31.377472502833601</v>
      </c>
      <c r="N1076">
        <v>0.39841760910313001</v>
      </c>
      <c r="O1076">
        <v>24.122412241224101</v>
      </c>
      <c r="P1076">
        <v>16.4459266317293</v>
      </c>
      <c r="Q1076">
        <v>6.0272374680842997E-2</v>
      </c>
    </row>
    <row r="1077" spans="1:17" hidden="1" x14ac:dyDescent="0.3">
      <c r="A1077" t="s">
        <v>2312</v>
      </c>
      <c r="B1077" t="s">
        <v>2313</v>
      </c>
      <c r="C1077" t="s">
        <v>3135</v>
      </c>
      <c r="D1077" t="s">
        <v>454</v>
      </c>
      <c r="E1077">
        <v>2284.23826048</v>
      </c>
      <c r="F1077">
        <v>377.6</v>
      </c>
      <c r="G1077">
        <v>-4.7451178980732598</v>
      </c>
      <c r="H1077">
        <v>-0.71063257450928896</v>
      </c>
      <c r="I1077">
        <v>1.76673343168682</v>
      </c>
      <c r="J1077">
        <v>-2.4223479759752098</v>
      </c>
      <c r="K1077">
        <v>398.21922567625802</v>
      </c>
      <c r="L1077">
        <v>374.80024685712198</v>
      </c>
      <c r="M1077">
        <v>35.404431503147599</v>
      </c>
      <c r="N1077">
        <v>0.37633805256111502</v>
      </c>
      <c r="O1077">
        <v>19.835805084745701</v>
      </c>
      <c r="P1077">
        <v>29.7594501718213</v>
      </c>
      <c r="Q1077">
        <v>3.1430439267608003E-2</v>
      </c>
    </row>
    <row r="1078" spans="1:17" hidden="1" x14ac:dyDescent="0.3">
      <c r="A1078" t="s">
        <v>2314</v>
      </c>
      <c r="B1078" t="s">
        <v>2315</v>
      </c>
      <c r="C1078" t="s">
        <v>3135</v>
      </c>
      <c r="D1078" t="s">
        <v>611</v>
      </c>
      <c r="E1078">
        <v>2277.8052680400001</v>
      </c>
      <c r="F1078">
        <v>502.05</v>
      </c>
      <c r="G1078">
        <v>-27.568065635917399</v>
      </c>
      <c r="H1078">
        <v>10.142512133395201</v>
      </c>
      <c r="I1078">
        <v>-2.6281225970966502</v>
      </c>
      <c r="J1078">
        <v>1.4223005625316101</v>
      </c>
      <c r="K1078">
        <v>499.36780650216701</v>
      </c>
      <c r="L1078">
        <v>497.59664245512499</v>
      </c>
      <c r="M1078">
        <v>42.913208448258601</v>
      </c>
      <c r="N1078">
        <v>1.7589661989823699</v>
      </c>
      <c r="O1078">
        <v>13.972711881286701</v>
      </c>
      <c r="P1078">
        <v>22.57080078125</v>
      </c>
      <c r="Q1078">
        <v>-9.2662042624999994E-5</v>
      </c>
    </row>
    <row r="1079" spans="1:17" hidden="1" x14ac:dyDescent="0.3">
      <c r="A1079" t="s">
        <v>2316</v>
      </c>
      <c r="B1079" t="s">
        <v>2317</v>
      </c>
      <c r="C1079" t="s">
        <v>3135</v>
      </c>
      <c r="D1079" t="s">
        <v>518</v>
      </c>
      <c r="E1079">
        <v>2277.3664244699999</v>
      </c>
      <c r="F1079">
        <v>582.85</v>
      </c>
      <c r="G1079">
        <v>-39.580017967165602</v>
      </c>
      <c r="H1079">
        <v>-0.60601475604871702</v>
      </c>
      <c r="I1079">
        <v>-5.4777599927208502</v>
      </c>
      <c r="J1079">
        <v>-10.5105867786218</v>
      </c>
      <c r="K1079">
        <v>627.11098408597798</v>
      </c>
      <c r="L1079">
        <v>609.51600575063105</v>
      </c>
      <c r="M1079">
        <v>19.657097299044199</v>
      </c>
      <c r="N1079">
        <v>0.83240555676785299</v>
      </c>
      <c r="O1079">
        <v>23.5309256240885</v>
      </c>
      <c r="P1079">
        <v>26.417959006615298</v>
      </c>
      <c r="Q1079">
        <v>-0.10847403855252601</v>
      </c>
    </row>
    <row r="1080" spans="1:17" hidden="1" x14ac:dyDescent="0.3">
      <c r="A1080" t="s">
        <v>2318</v>
      </c>
      <c r="B1080" t="s">
        <v>2319</v>
      </c>
      <c r="C1080" t="s">
        <v>3135</v>
      </c>
      <c r="D1080" t="s">
        <v>1138</v>
      </c>
      <c r="E1080">
        <v>2266.1063365499999</v>
      </c>
      <c r="F1080">
        <v>430.15</v>
      </c>
      <c r="G1080">
        <v>58.840814058875502</v>
      </c>
      <c r="H1080">
        <v>-13.039209678725801</v>
      </c>
      <c r="I1080">
        <v>50.812698788967602</v>
      </c>
      <c r="J1080">
        <v>-7.1737198009495398</v>
      </c>
      <c r="K1080">
        <v>483.15472375510802</v>
      </c>
      <c r="L1080">
        <v>397.24301582174002</v>
      </c>
      <c r="M1080">
        <v>32.297202250871401</v>
      </c>
      <c r="N1080">
        <v>0.30729348607618401</v>
      </c>
      <c r="O1080">
        <v>42.671161222829198</v>
      </c>
      <c r="P1080">
        <v>103.236475313016</v>
      </c>
      <c r="Q1080">
        <v>8.4591203459628006E-2</v>
      </c>
    </row>
    <row r="1081" spans="1:17" hidden="1" x14ac:dyDescent="0.3">
      <c r="A1081" t="s">
        <v>2320</v>
      </c>
      <c r="B1081" t="s">
        <v>2321</v>
      </c>
      <c r="C1081" t="s">
        <v>3135</v>
      </c>
      <c r="D1081" t="s">
        <v>185</v>
      </c>
      <c r="E1081">
        <v>2264.5058516499998</v>
      </c>
      <c r="F1081">
        <v>407.05</v>
      </c>
      <c r="G1081">
        <v>-6.4775345404237301</v>
      </c>
      <c r="H1081">
        <v>-4.3803226946347404</v>
      </c>
      <c r="I1081">
        <v>0.44430062637119599</v>
      </c>
      <c r="J1081">
        <v>-0.34923902163494303</v>
      </c>
      <c r="K1081">
        <v>428.26079475032498</v>
      </c>
      <c r="L1081">
        <v>405.81198976632697</v>
      </c>
      <c r="M1081">
        <v>35.083209040449297</v>
      </c>
      <c r="N1081">
        <v>0.503181957535486</v>
      </c>
      <c r="O1081">
        <v>20.1326618351553</v>
      </c>
      <c r="P1081">
        <v>30.027152212106699</v>
      </c>
      <c r="Q1081">
        <v>3.8726683275897997E-2</v>
      </c>
    </row>
    <row r="1082" spans="1:17" hidden="1" x14ac:dyDescent="0.3">
      <c r="A1082" t="s">
        <v>2322</v>
      </c>
      <c r="B1082" t="s">
        <v>2323</v>
      </c>
      <c r="C1082" t="s">
        <v>3135</v>
      </c>
      <c r="D1082" t="s">
        <v>765</v>
      </c>
      <c r="E1082">
        <v>2262.0862113429998</v>
      </c>
      <c r="F1082">
        <v>19.97</v>
      </c>
      <c r="G1082">
        <v>-29.833931063887899</v>
      </c>
      <c r="H1082">
        <v>-13.3958348068319</v>
      </c>
      <c r="I1082">
        <v>2.1344643112182302</v>
      </c>
      <c r="J1082">
        <v>11.515782950685701</v>
      </c>
      <c r="K1082">
        <v>20.0160356736077</v>
      </c>
      <c r="L1082">
        <v>18.6986095886583</v>
      </c>
      <c r="M1082">
        <v>39.946793817554202</v>
      </c>
      <c r="N1082">
        <v>0.25521080512662703</v>
      </c>
      <c r="O1082">
        <v>37.706559839759599</v>
      </c>
      <c r="P1082">
        <v>41.530829199149501</v>
      </c>
      <c r="Q1082">
        <v>8.0249231860333003E-2</v>
      </c>
    </row>
    <row r="1083" spans="1:17" hidden="1" x14ac:dyDescent="0.3">
      <c r="A1083" t="s">
        <v>2324</v>
      </c>
      <c r="B1083" t="s">
        <v>2325</v>
      </c>
      <c r="C1083" t="s">
        <v>3135</v>
      </c>
      <c r="D1083" t="s">
        <v>611</v>
      </c>
      <c r="E1083">
        <v>2246.5511999999999</v>
      </c>
      <c r="F1083">
        <v>399.6</v>
      </c>
      <c r="G1083">
        <v>20.1831223368027</v>
      </c>
      <c r="H1083">
        <v>6.1317100347183704</v>
      </c>
      <c r="I1083">
        <v>3.63824076768265</v>
      </c>
      <c r="J1083">
        <v>1.0926449772248299</v>
      </c>
      <c r="K1083">
        <v>401.09794197142099</v>
      </c>
      <c r="L1083">
        <v>370.65921444172898</v>
      </c>
      <c r="M1083">
        <v>48.169573552663103</v>
      </c>
      <c r="N1083">
        <v>0.50434360037664405</v>
      </c>
      <c r="O1083">
        <v>18.618618618618601</v>
      </c>
      <c r="P1083">
        <v>53.397312859884799</v>
      </c>
      <c r="Q1083">
        <v>5.7810744649826003E-2</v>
      </c>
    </row>
    <row r="1084" spans="1:17" hidden="1" x14ac:dyDescent="0.3">
      <c r="A1084" t="s">
        <v>2326</v>
      </c>
      <c r="B1084" t="s">
        <v>2327</v>
      </c>
      <c r="C1084" t="s">
        <v>3135</v>
      </c>
      <c r="D1084" t="s">
        <v>1246</v>
      </c>
      <c r="E1084">
        <v>2245.9694982400001</v>
      </c>
      <c r="F1084">
        <v>790.4</v>
      </c>
      <c r="G1084">
        <v>1.81258384656525</v>
      </c>
      <c r="H1084">
        <v>4.7500980480043999</v>
      </c>
      <c r="I1084">
        <v>-27.590222602537199</v>
      </c>
      <c r="J1084">
        <v>3.2975619555553499</v>
      </c>
      <c r="K1084">
        <v>816.69244434026496</v>
      </c>
      <c r="L1084">
        <v>831.90803154225796</v>
      </c>
      <c r="M1084">
        <v>46.364259788489598</v>
      </c>
      <c r="N1084">
        <v>0.75485365697555895</v>
      </c>
      <c r="O1084">
        <v>45.6161437246963</v>
      </c>
      <c r="P1084">
        <v>33.277126717814603</v>
      </c>
      <c r="Q1084">
        <v>-3.0961895597020001E-3</v>
      </c>
    </row>
    <row r="1085" spans="1:17" hidden="1" x14ac:dyDescent="0.3">
      <c r="A1085" t="s">
        <v>2328</v>
      </c>
      <c r="B1085" t="s">
        <v>2329</v>
      </c>
      <c r="C1085" t="s">
        <v>3135</v>
      </c>
      <c r="D1085" t="s">
        <v>185</v>
      </c>
      <c r="E1085">
        <v>2244.1709224000001</v>
      </c>
      <c r="F1085">
        <v>713</v>
      </c>
      <c r="G1085">
        <v>-4.1674047240430401</v>
      </c>
      <c r="H1085">
        <v>5.1395603742783802</v>
      </c>
      <c r="I1085">
        <v>39.5310110743942</v>
      </c>
      <c r="J1085">
        <v>-4.0038431255894196</v>
      </c>
      <c r="K1085">
        <v>655.937226307419</v>
      </c>
      <c r="L1085">
        <v>576.93782881702896</v>
      </c>
      <c r="M1085">
        <v>63.377444965135901</v>
      </c>
      <c r="N1085">
        <v>0.704058471138438</v>
      </c>
      <c r="O1085">
        <v>11.100981767180899</v>
      </c>
      <c r="P1085">
        <v>77.363184079601993</v>
      </c>
      <c r="Q1085">
        <v>3.1409218254230001E-2</v>
      </c>
    </row>
    <row r="1086" spans="1:17" hidden="1" x14ac:dyDescent="0.3">
      <c r="A1086" t="s">
        <v>2330</v>
      </c>
      <c r="B1086" t="s">
        <v>2331</v>
      </c>
      <c r="C1086" t="s">
        <v>3135</v>
      </c>
      <c r="D1086" t="s">
        <v>117</v>
      </c>
      <c r="E1086">
        <v>2236.446149164</v>
      </c>
      <c r="F1086">
        <v>42.19</v>
      </c>
      <c r="G1086">
        <v>-20.7236172434514</v>
      </c>
      <c r="H1086">
        <v>-19.782110879636399</v>
      </c>
      <c r="I1086">
        <v>4.4152900078930504</v>
      </c>
      <c r="J1086">
        <v>-9.9693683919198293</v>
      </c>
      <c r="K1086">
        <v>49.494665598469602</v>
      </c>
      <c r="L1086">
        <v>43.6801302875432</v>
      </c>
      <c r="M1086">
        <v>15.4987563903197</v>
      </c>
      <c r="N1086">
        <v>0.89745708133606295</v>
      </c>
      <c r="O1086">
        <v>39.606541834557902</v>
      </c>
      <c r="P1086">
        <v>37.516297262059901</v>
      </c>
      <c r="Q1086">
        <v>0.110015316667348</v>
      </c>
    </row>
    <row r="1087" spans="1:17" hidden="1" x14ac:dyDescent="0.3">
      <c r="A1087" t="s">
        <v>2332</v>
      </c>
      <c r="B1087" t="s">
        <v>2333</v>
      </c>
      <c r="C1087" t="s">
        <v>3135</v>
      </c>
      <c r="D1087" t="s">
        <v>108</v>
      </c>
      <c r="E1087">
        <v>2229.9332027689902</v>
      </c>
      <c r="F1087">
        <v>19.010000000000002</v>
      </c>
      <c r="G1087">
        <v>26.2739848252276</v>
      </c>
      <c r="H1087">
        <v>-1.7573040029684499</v>
      </c>
      <c r="I1087">
        <v>-10.968067380605</v>
      </c>
      <c r="J1087">
        <v>-6.8646765127429701</v>
      </c>
      <c r="K1087">
        <v>20.180010715325999</v>
      </c>
      <c r="L1087">
        <v>19.317042263838399</v>
      </c>
      <c r="M1087">
        <v>38.811621991984801</v>
      </c>
      <c r="N1087">
        <v>1.0624213039102399</v>
      </c>
      <c r="O1087">
        <v>67.725724486643202</v>
      </c>
      <c r="P1087">
        <v>70.452157567123507</v>
      </c>
      <c r="Q1087">
        <v>0.13639729272696899</v>
      </c>
    </row>
    <row r="1088" spans="1:17" hidden="1" x14ac:dyDescent="0.3">
      <c r="A1088" t="s">
        <v>2334</v>
      </c>
      <c r="B1088" t="s">
        <v>2335</v>
      </c>
      <c r="C1088" t="s">
        <v>3135</v>
      </c>
      <c r="D1088" t="s">
        <v>460</v>
      </c>
      <c r="E1088">
        <v>2225.337231</v>
      </c>
      <c r="F1088">
        <v>886.85</v>
      </c>
      <c r="G1088">
        <v>29.461917687278302</v>
      </c>
      <c r="H1088">
        <v>-2.1997344470147699</v>
      </c>
      <c r="I1088">
        <v>41.877273350431899</v>
      </c>
      <c r="J1088">
        <v>0.82362932307304904</v>
      </c>
      <c r="K1088">
        <v>899.61674187797701</v>
      </c>
      <c r="L1088">
        <v>754.83894370296696</v>
      </c>
      <c r="M1088">
        <v>46.086884174239302</v>
      </c>
      <c r="N1088">
        <v>0.16689501392189199</v>
      </c>
      <c r="O1088">
        <v>27.766815132209398</v>
      </c>
      <c r="P1088">
        <v>71.953465826466299</v>
      </c>
      <c r="Q1088">
        <v>0.111801727194781</v>
      </c>
    </row>
    <row r="1089" spans="1:17" hidden="1" x14ac:dyDescent="0.3">
      <c r="A1089" t="s">
        <v>2336</v>
      </c>
      <c r="B1089" t="s">
        <v>2337</v>
      </c>
      <c r="C1089" t="s">
        <v>3135</v>
      </c>
      <c r="D1089" t="s">
        <v>275</v>
      </c>
      <c r="E1089">
        <v>2223.3836443999999</v>
      </c>
      <c r="F1089">
        <v>1277.5999999999999</v>
      </c>
      <c r="G1089">
        <v>-17.987472907848801</v>
      </c>
      <c r="H1089">
        <v>1.2180271376751599</v>
      </c>
      <c r="I1089">
        <v>-21.8260778740657</v>
      </c>
      <c r="J1089">
        <v>-3.9914297725280399</v>
      </c>
      <c r="K1089">
        <v>1350.1514152833799</v>
      </c>
      <c r="L1089">
        <v>1351.94226064486</v>
      </c>
      <c r="M1089">
        <v>24.090945046757799</v>
      </c>
      <c r="N1089">
        <v>0.42263503625738402</v>
      </c>
      <c r="O1089">
        <v>38.541014402003697</v>
      </c>
      <c r="P1089">
        <v>15.4058082290772</v>
      </c>
      <c r="Q1089">
        <v>6.8689478573755999E-2</v>
      </c>
    </row>
    <row r="1090" spans="1:17" hidden="1" x14ac:dyDescent="0.3">
      <c r="A1090" t="s">
        <v>2338</v>
      </c>
      <c r="B1090" t="s">
        <v>2339</v>
      </c>
      <c r="C1090" t="s">
        <v>3135</v>
      </c>
      <c r="D1090" t="s">
        <v>51</v>
      </c>
      <c r="E1090">
        <v>2213.0221027950001</v>
      </c>
      <c r="F1090">
        <v>1566.15</v>
      </c>
      <c r="G1090">
        <v>1.3451197440168901</v>
      </c>
      <c r="H1090">
        <v>0.255702021617844</v>
      </c>
      <c r="I1090">
        <v>-5.7096980957033896</v>
      </c>
      <c r="J1090">
        <v>-2.48254074565383</v>
      </c>
      <c r="K1090">
        <v>1634.5848926474</v>
      </c>
      <c r="L1090">
        <v>1522.0288448758499</v>
      </c>
      <c r="M1090">
        <v>27.997078423695701</v>
      </c>
      <c r="N1090">
        <v>0.48531942833006497</v>
      </c>
      <c r="O1090">
        <v>20.930306803307399</v>
      </c>
      <c r="P1090">
        <v>32.961202139400598</v>
      </c>
      <c r="Q1090">
        <v>8.8108105489595995E-2</v>
      </c>
    </row>
    <row r="1091" spans="1:17" hidden="1" x14ac:dyDescent="0.3">
      <c r="A1091" t="s">
        <v>2340</v>
      </c>
      <c r="B1091" t="s">
        <v>2341</v>
      </c>
      <c r="C1091" t="s">
        <v>3135</v>
      </c>
      <c r="D1091" t="s">
        <v>979</v>
      </c>
      <c r="E1091">
        <v>2211.716218</v>
      </c>
      <c r="F1091">
        <v>121.36</v>
      </c>
      <c r="G1091">
        <v>-21.2624044269573</v>
      </c>
      <c r="H1091">
        <v>-8.7266993923098397</v>
      </c>
      <c r="I1091">
        <v>-3.7768772223985501</v>
      </c>
      <c r="J1091">
        <v>-2.4905146821264998</v>
      </c>
      <c r="K1091">
        <v>128.91055070482301</v>
      </c>
      <c r="M1091">
        <v>24.7529028285885</v>
      </c>
      <c r="O1091">
        <v>30.850362557679599</v>
      </c>
      <c r="P1091">
        <v>13.3146591970121</v>
      </c>
    </row>
    <row r="1092" spans="1:17" x14ac:dyDescent="0.3">
      <c r="A1092" t="s">
        <v>2342</v>
      </c>
      <c r="B1092" t="s">
        <v>2343</v>
      </c>
      <c r="C1092" t="s">
        <v>3134</v>
      </c>
      <c r="D1092" t="s">
        <v>412</v>
      </c>
      <c r="E1092">
        <v>2210.5635360599999</v>
      </c>
      <c r="F1092">
        <v>191.95</v>
      </c>
      <c r="G1092">
        <v>-56.928642369079498</v>
      </c>
      <c r="H1092">
        <v>-3.9108052238133499</v>
      </c>
      <c r="I1092">
        <v>-25.220353072159099</v>
      </c>
      <c r="J1092">
        <v>-2.2426148024041401</v>
      </c>
      <c r="K1092">
        <v>208.42002602014199</v>
      </c>
      <c r="L1092">
        <v>238.786588483705</v>
      </c>
      <c r="M1092">
        <v>26.7593803859356</v>
      </c>
      <c r="N1092">
        <v>0.46967817860170902</v>
      </c>
      <c r="O1092">
        <v>124.92836676217701</v>
      </c>
      <c r="P1092">
        <v>1.0901622077101201</v>
      </c>
      <c r="Q1092">
        <v>-5.4875586606711997E-2</v>
      </c>
    </row>
    <row r="1093" spans="1:17" hidden="1" x14ac:dyDescent="0.3">
      <c r="A1093" t="s">
        <v>2344</v>
      </c>
      <c r="B1093" t="s">
        <v>2345</v>
      </c>
      <c r="C1093" t="s">
        <v>3135</v>
      </c>
      <c r="D1093" t="s">
        <v>944</v>
      </c>
      <c r="E1093">
        <v>2198.2008582799999</v>
      </c>
      <c r="F1093">
        <v>330.05</v>
      </c>
      <c r="G1093">
        <v>229.43655265242401</v>
      </c>
      <c r="H1093">
        <v>5.8114004866102498</v>
      </c>
      <c r="I1093">
        <v>41.018664940191201</v>
      </c>
      <c r="J1093">
        <v>-4.7987812230662996</v>
      </c>
      <c r="K1093">
        <v>345.61765476587402</v>
      </c>
      <c r="L1093">
        <v>266.63057174070502</v>
      </c>
      <c r="M1093">
        <v>40.030149778095797</v>
      </c>
      <c r="N1093">
        <v>0.55627225378846201</v>
      </c>
      <c r="O1093">
        <v>31.8436600515073</v>
      </c>
      <c r="Q1093">
        <v>0.16541212243603801</v>
      </c>
    </row>
    <row r="1094" spans="1:17" hidden="1" x14ac:dyDescent="0.3">
      <c r="A1094" t="s">
        <v>2346</v>
      </c>
      <c r="B1094" t="s">
        <v>2347</v>
      </c>
      <c r="C1094" t="s">
        <v>3135</v>
      </c>
      <c r="D1094" t="s">
        <v>21</v>
      </c>
      <c r="E1094">
        <v>2198.1766075850001</v>
      </c>
      <c r="F1094">
        <v>477.05</v>
      </c>
      <c r="G1094">
        <v>53.494251473005797</v>
      </c>
      <c r="H1094">
        <v>15.2779543669572</v>
      </c>
      <c r="I1094">
        <v>2.3605811742323302</v>
      </c>
      <c r="J1094">
        <v>-14.664843345225901</v>
      </c>
      <c r="K1094">
        <v>413.55067961345799</v>
      </c>
      <c r="L1094">
        <v>384.46130771908997</v>
      </c>
      <c r="M1094">
        <v>56.180588694384603</v>
      </c>
      <c r="N1094">
        <v>2.5814680778521502</v>
      </c>
      <c r="O1094">
        <v>44.796142961953599</v>
      </c>
      <c r="P1094">
        <v>98.481381318909897</v>
      </c>
      <c r="Q1094">
        <v>0.139124018298526</v>
      </c>
    </row>
    <row r="1095" spans="1:17" hidden="1" x14ac:dyDescent="0.3">
      <c r="A1095" t="s">
        <v>2348</v>
      </c>
      <c r="B1095" t="s">
        <v>2349</v>
      </c>
      <c r="C1095" t="s">
        <v>3135</v>
      </c>
      <c r="D1095" t="s">
        <v>288</v>
      </c>
      <c r="E1095">
        <v>2186.6989101899999</v>
      </c>
      <c r="F1095">
        <v>358.85</v>
      </c>
      <c r="G1095">
        <v>32.459557697461399</v>
      </c>
      <c r="H1095">
        <v>-4.6052748994495802</v>
      </c>
      <c r="I1095">
        <v>-13.0689108094118</v>
      </c>
      <c r="J1095">
        <v>-4.6472660715511402</v>
      </c>
      <c r="K1095">
        <v>400.66067904244801</v>
      </c>
      <c r="L1095">
        <v>378.84729855829801</v>
      </c>
      <c r="M1095">
        <v>24.301084268750198</v>
      </c>
      <c r="N1095">
        <v>0.69976270702139798</v>
      </c>
      <c r="O1095">
        <v>51.581440713389902</v>
      </c>
      <c r="P1095">
        <v>73.4412759787336</v>
      </c>
      <c r="Q1095">
        <v>6.2870366176728004E-2</v>
      </c>
    </row>
    <row r="1096" spans="1:17" hidden="1" x14ac:dyDescent="0.3">
      <c r="A1096" t="s">
        <v>2350</v>
      </c>
      <c r="B1096" t="s">
        <v>2351</v>
      </c>
      <c r="C1096" t="s">
        <v>3135</v>
      </c>
      <c r="D1096" t="s">
        <v>138</v>
      </c>
      <c r="E1096">
        <v>2186.43447552</v>
      </c>
      <c r="F1096">
        <v>126.08</v>
      </c>
      <c r="G1096">
        <v>247.063234298575</v>
      </c>
      <c r="H1096">
        <v>22.955646199471399</v>
      </c>
      <c r="I1096">
        <v>25.313981953942399</v>
      </c>
      <c r="J1096">
        <v>-3.58696021965461</v>
      </c>
      <c r="K1096">
        <v>121.956646810099</v>
      </c>
      <c r="L1096">
        <v>103.423440463787</v>
      </c>
      <c r="M1096">
        <v>45.791905359441699</v>
      </c>
      <c r="N1096">
        <v>2.3799568824369999</v>
      </c>
      <c r="O1096">
        <v>12.975888324873001</v>
      </c>
      <c r="P1096">
        <v>305.27161684345799</v>
      </c>
    </row>
    <row r="1097" spans="1:17" hidden="1" x14ac:dyDescent="0.3">
      <c r="A1097" t="s">
        <v>2352</v>
      </c>
      <c r="B1097" t="s">
        <v>2353</v>
      </c>
      <c r="C1097" t="s">
        <v>3135</v>
      </c>
      <c r="D1097" t="s">
        <v>454</v>
      </c>
      <c r="E1097">
        <v>2181.7769698500001</v>
      </c>
      <c r="F1097">
        <v>932.7</v>
      </c>
      <c r="G1097">
        <v>-63.443257649307498</v>
      </c>
      <c r="H1097">
        <v>-0.394481888393591</v>
      </c>
      <c r="I1097">
        <v>-33.931233376802197</v>
      </c>
      <c r="J1097">
        <v>-4.7052923197625196</v>
      </c>
      <c r="K1097">
        <v>1003.9823054333</v>
      </c>
      <c r="L1097">
        <v>1157.5088596933099</v>
      </c>
      <c r="M1097">
        <v>28.044683733962</v>
      </c>
      <c r="N1097">
        <v>0.53782393696270903</v>
      </c>
      <c r="O1097">
        <v>76.996890747292795</v>
      </c>
      <c r="P1097">
        <v>1.2703583061889301</v>
      </c>
      <c r="Q1097">
        <v>-0.19133737464589001</v>
      </c>
    </row>
    <row r="1098" spans="1:17" hidden="1" x14ac:dyDescent="0.3">
      <c r="A1098" t="s">
        <v>2354</v>
      </c>
      <c r="B1098" t="s">
        <v>2355</v>
      </c>
      <c r="C1098" t="s">
        <v>3135</v>
      </c>
      <c r="D1098" t="s">
        <v>740</v>
      </c>
      <c r="E1098">
        <v>2180.653534008</v>
      </c>
      <c r="F1098">
        <v>271.85000000000002</v>
      </c>
      <c r="G1098">
        <v>1.5993410146062299</v>
      </c>
      <c r="H1098">
        <v>0.66522463079827698</v>
      </c>
      <c r="I1098">
        <v>1.0945745830237099</v>
      </c>
      <c r="J1098">
        <v>2.7965317466862101E-2</v>
      </c>
      <c r="K1098">
        <v>277.23808382782602</v>
      </c>
      <c r="L1098">
        <v>259.16149831835099</v>
      </c>
      <c r="M1098">
        <v>58.290846172297002</v>
      </c>
      <c r="N1098">
        <v>1.44700099393298</v>
      </c>
      <c r="O1098">
        <v>8.6260805591318697</v>
      </c>
      <c r="P1098">
        <v>31.201737451737401</v>
      </c>
      <c r="Q1098">
        <v>3.2968413234804997E-2</v>
      </c>
    </row>
    <row r="1099" spans="1:17" hidden="1" x14ac:dyDescent="0.3">
      <c r="A1099" t="s">
        <v>2356</v>
      </c>
      <c r="B1099" t="s">
        <v>2357</v>
      </c>
      <c r="C1099" t="s">
        <v>3135</v>
      </c>
      <c r="D1099" t="s">
        <v>545</v>
      </c>
      <c r="E1099">
        <v>2180.5801279849902</v>
      </c>
      <c r="F1099">
        <v>237.65</v>
      </c>
      <c r="G1099">
        <v>-42.305907022720703</v>
      </c>
      <c r="H1099">
        <v>-0.27722074512226802</v>
      </c>
      <c r="I1099">
        <v>-14.7124866840115</v>
      </c>
      <c r="J1099">
        <v>-4.07034299462806</v>
      </c>
      <c r="K1099">
        <v>250.167052844202</v>
      </c>
      <c r="L1099">
        <v>255.68715315087201</v>
      </c>
      <c r="M1099">
        <v>34.110308412615296</v>
      </c>
      <c r="N1099">
        <v>1.0492805584830101</v>
      </c>
      <c r="O1099">
        <v>33.389438249526599</v>
      </c>
      <c r="P1099">
        <v>11.5727699530516</v>
      </c>
      <c r="Q1099">
        <v>3.0507856824739998E-2</v>
      </c>
    </row>
    <row r="1100" spans="1:17" hidden="1" x14ac:dyDescent="0.3">
      <c r="A1100" t="s">
        <v>2358</v>
      </c>
      <c r="B1100" t="s">
        <v>2359</v>
      </c>
      <c r="C1100" t="s">
        <v>3135</v>
      </c>
      <c r="D1100" t="s">
        <v>149</v>
      </c>
      <c r="E1100">
        <v>2172.4329130400001</v>
      </c>
      <c r="F1100">
        <v>1194.8</v>
      </c>
      <c r="G1100">
        <v>328.43326239282499</v>
      </c>
      <c r="H1100">
        <v>-2.3439304005585901</v>
      </c>
      <c r="I1100">
        <v>68.184862263456594</v>
      </c>
      <c r="J1100">
        <v>-1.3837485433277401</v>
      </c>
      <c r="K1100">
        <v>1304.67610964959</v>
      </c>
      <c r="M1100">
        <v>35.857976461881897</v>
      </c>
      <c r="N1100">
        <v>0.69363729795384399</v>
      </c>
      <c r="O1100">
        <v>31.319049213257401</v>
      </c>
      <c r="P1100">
        <v>416.44694186297801</v>
      </c>
    </row>
    <row r="1101" spans="1:17" hidden="1" x14ac:dyDescent="0.3">
      <c r="A1101" t="s">
        <v>2360</v>
      </c>
      <c r="B1101" t="s">
        <v>2361</v>
      </c>
      <c r="C1101" t="s">
        <v>3135</v>
      </c>
      <c r="D1101" t="s">
        <v>18</v>
      </c>
      <c r="E1101">
        <v>2170.1654330279998</v>
      </c>
      <c r="F1101">
        <v>221.74</v>
      </c>
      <c r="G1101">
        <v>-53.158635733379498</v>
      </c>
      <c r="H1101">
        <v>11.8015327928698</v>
      </c>
      <c r="I1101">
        <v>-7.0587833672857103</v>
      </c>
      <c r="J1101">
        <v>-8.3099819399121806</v>
      </c>
      <c r="K1101">
        <v>220.537187295763</v>
      </c>
      <c r="L1101">
        <v>228.94977003570401</v>
      </c>
      <c r="M1101">
        <v>39.029789472753201</v>
      </c>
      <c r="N1101">
        <v>2.3724452559707001</v>
      </c>
      <c r="O1101">
        <v>55.1591954541354</v>
      </c>
      <c r="P1101">
        <v>21.534667032063499</v>
      </c>
    </row>
    <row r="1102" spans="1:17" hidden="1" x14ac:dyDescent="0.3">
      <c r="A1102" t="s">
        <v>2362</v>
      </c>
      <c r="B1102" t="s">
        <v>2363</v>
      </c>
      <c r="C1102" t="s">
        <v>3135</v>
      </c>
      <c r="D1102" t="s">
        <v>51</v>
      </c>
      <c r="E1102">
        <v>2164.323424185</v>
      </c>
      <c r="F1102">
        <v>748.95</v>
      </c>
      <c r="G1102">
        <v>-7.7758797590600795E-2</v>
      </c>
      <c r="H1102">
        <v>-3.4084960586236202</v>
      </c>
      <c r="I1102">
        <v>2.0256413352564002</v>
      </c>
      <c r="J1102">
        <v>-2.3991976902060399</v>
      </c>
      <c r="K1102">
        <v>770.97644281658404</v>
      </c>
      <c r="L1102">
        <v>725.74378907846096</v>
      </c>
      <c r="M1102">
        <v>43.323068262422403</v>
      </c>
      <c r="N1102">
        <v>0.25735442116509999</v>
      </c>
      <c r="O1102">
        <v>15.1745777421723</v>
      </c>
      <c r="P1102">
        <v>32.8161021457705</v>
      </c>
      <c r="Q1102">
        <v>-7.3370764550637999E-2</v>
      </c>
    </row>
    <row r="1103" spans="1:17" hidden="1" x14ac:dyDescent="0.3">
      <c r="A1103" t="s">
        <v>2364</v>
      </c>
      <c r="B1103" t="s">
        <v>2365</v>
      </c>
      <c r="C1103" t="s">
        <v>3135</v>
      </c>
      <c r="D1103" t="s">
        <v>552</v>
      </c>
      <c r="E1103">
        <v>2163.7774360650001</v>
      </c>
      <c r="F1103">
        <v>623.65</v>
      </c>
      <c r="G1103">
        <v>1.4625189875494</v>
      </c>
      <c r="H1103">
        <v>-4.4372381626828803</v>
      </c>
      <c r="I1103">
        <v>0.32294246021571499</v>
      </c>
      <c r="J1103">
        <v>-0.33933447057446497</v>
      </c>
      <c r="K1103">
        <v>679.03352216609403</v>
      </c>
      <c r="L1103">
        <v>629.25313247224506</v>
      </c>
      <c r="M1103">
        <v>33.4633128959955</v>
      </c>
      <c r="N1103">
        <v>0.28757428754234499</v>
      </c>
      <c r="O1103">
        <v>50.404874528982603</v>
      </c>
      <c r="P1103">
        <v>61.987012987012903</v>
      </c>
      <c r="Q1103">
        <v>0.15307823719983199</v>
      </c>
    </row>
    <row r="1104" spans="1:17" x14ac:dyDescent="0.3">
      <c r="A1104" t="s">
        <v>2366</v>
      </c>
      <c r="B1104" t="s">
        <v>2367</v>
      </c>
      <c r="C1104" t="s">
        <v>3137</v>
      </c>
      <c r="D1104" t="s">
        <v>1987</v>
      </c>
      <c r="E1104">
        <v>2163.563717732</v>
      </c>
      <c r="F1104">
        <v>45.38</v>
      </c>
      <c r="G1104">
        <v>-26.552041927578401</v>
      </c>
      <c r="H1104">
        <v>-11.314557063392</v>
      </c>
      <c r="I1104">
        <v>-23.214679145563299</v>
      </c>
      <c r="J1104">
        <v>-8.3806525680955293</v>
      </c>
      <c r="K1104">
        <v>51.501561146274099</v>
      </c>
      <c r="L1104">
        <v>51.769702252826299</v>
      </c>
      <c r="M1104">
        <v>15.728746332326899</v>
      </c>
      <c r="N1104">
        <v>0.63249497261145904</v>
      </c>
      <c r="O1104">
        <v>52.930806522697203</v>
      </c>
      <c r="P1104">
        <v>6.9022379269728997</v>
      </c>
      <c r="Q1104">
        <v>-1.5594823057151E-2</v>
      </c>
    </row>
    <row r="1105" spans="1:17" hidden="1" x14ac:dyDescent="0.3">
      <c r="A1105" t="s">
        <v>2368</v>
      </c>
      <c r="B1105" t="s">
        <v>2369</v>
      </c>
      <c r="C1105" t="s">
        <v>3135</v>
      </c>
      <c r="D1105" t="s">
        <v>454</v>
      </c>
      <c r="E1105">
        <v>2161.8012840000001</v>
      </c>
      <c r="F1105">
        <v>1877</v>
      </c>
      <c r="G1105">
        <v>-17.1228029530211</v>
      </c>
      <c r="H1105">
        <v>0.77138584881796002</v>
      </c>
      <c r="I1105">
        <v>-9.2111390400270299</v>
      </c>
      <c r="J1105">
        <v>-3.8682696475262301</v>
      </c>
      <c r="K1105">
        <v>1955.3791370287099</v>
      </c>
      <c r="L1105">
        <v>1864.5727081909499</v>
      </c>
      <c r="M1105">
        <v>32.885097290009099</v>
      </c>
      <c r="N1105">
        <v>0.52494159181766198</v>
      </c>
      <c r="O1105">
        <v>29.283431006925898</v>
      </c>
      <c r="P1105">
        <v>23.894389438943801</v>
      </c>
    </row>
    <row r="1106" spans="1:17" hidden="1" x14ac:dyDescent="0.3">
      <c r="A1106" t="s">
        <v>2370</v>
      </c>
      <c r="B1106" t="s">
        <v>2371</v>
      </c>
      <c r="C1106" t="s">
        <v>3135</v>
      </c>
      <c r="D1106" t="s">
        <v>366</v>
      </c>
      <c r="E1106">
        <v>2157.3161691599998</v>
      </c>
      <c r="F1106">
        <v>43.08</v>
      </c>
      <c r="G1106">
        <v>-65.343632394727905</v>
      </c>
      <c r="H1106">
        <v>-6.1102208264917799</v>
      </c>
      <c r="I1106">
        <v>-40.9163903429505</v>
      </c>
      <c r="J1106">
        <v>-2.2987812230663098</v>
      </c>
      <c r="K1106">
        <v>48.228156958614903</v>
      </c>
      <c r="L1106">
        <v>55.666262960286602</v>
      </c>
      <c r="M1106">
        <v>19.156183620002199</v>
      </c>
      <c r="N1106">
        <v>0.88166795092694406</v>
      </c>
      <c r="O1106">
        <v>95.102135561745499</v>
      </c>
      <c r="P1106">
        <v>0.41958041958041198</v>
      </c>
    </row>
    <row r="1107" spans="1:17" hidden="1" x14ac:dyDescent="0.3">
      <c r="A1107" t="s">
        <v>2372</v>
      </c>
      <c r="B1107" t="s">
        <v>2373</v>
      </c>
      <c r="C1107" t="s">
        <v>3135</v>
      </c>
      <c r="D1107" t="s">
        <v>1541</v>
      </c>
      <c r="E1107">
        <v>2156.1162288539999</v>
      </c>
      <c r="F1107">
        <v>159.18</v>
      </c>
      <c r="G1107">
        <v>19.241096282914899</v>
      </c>
      <c r="H1107">
        <v>-5.34477005237735</v>
      </c>
      <c r="I1107">
        <v>40.151535234352998</v>
      </c>
      <c r="J1107">
        <v>-9.2408937677480107</v>
      </c>
      <c r="K1107">
        <v>160.280804139656</v>
      </c>
      <c r="L1107">
        <v>131.56756419715799</v>
      </c>
      <c r="M1107">
        <v>36.082900610976502</v>
      </c>
      <c r="N1107">
        <v>0.58900749029558797</v>
      </c>
      <c r="O1107">
        <v>28.093981655986902</v>
      </c>
      <c r="P1107">
        <v>75.792379900607401</v>
      </c>
      <c r="Q1107">
        <v>8.3843915680331005E-2</v>
      </c>
    </row>
    <row r="1108" spans="1:17" hidden="1" x14ac:dyDescent="0.3">
      <c r="A1108" t="s">
        <v>2374</v>
      </c>
      <c r="B1108" t="s">
        <v>2375</v>
      </c>
      <c r="C1108" t="s">
        <v>3135</v>
      </c>
      <c r="D1108" t="s">
        <v>117</v>
      </c>
      <c r="E1108">
        <v>2149.8709360799999</v>
      </c>
      <c r="F1108">
        <v>263.60000000000002</v>
      </c>
      <c r="G1108">
        <v>1.5126614499425699</v>
      </c>
      <c r="H1108">
        <v>-2.0767199380741501</v>
      </c>
      <c r="I1108">
        <v>-8.0142365162872302</v>
      </c>
      <c r="J1108">
        <v>-5.0160008123238198</v>
      </c>
      <c r="K1108">
        <v>284.74572361122699</v>
      </c>
      <c r="L1108">
        <v>265.76521872497301</v>
      </c>
      <c r="M1108">
        <v>19.055427000506999</v>
      </c>
      <c r="N1108">
        <v>0.57265684917950699</v>
      </c>
      <c r="O1108">
        <v>29.059180576631199</v>
      </c>
      <c r="P1108">
        <v>42.179072276159602</v>
      </c>
      <c r="Q1108">
        <v>6.9666970503749995E-2</v>
      </c>
    </row>
    <row r="1109" spans="1:17" hidden="1" x14ac:dyDescent="0.3">
      <c r="A1109" t="s">
        <v>2376</v>
      </c>
      <c r="B1109" t="s">
        <v>2377</v>
      </c>
      <c r="C1109" t="s">
        <v>3135</v>
      </c>
      <c r="D1109" t="s">
        <v>684</v>
      </c>
      <c r="E1109">
        <v>2132.2417110749998</v>
      </c>
      <c r="F1109">
        <v>400.75</v>
      </c>
      <c r="G1109">
        <v>-42.731576764384499</v>
      </c>
      <c r="H1109">
        <v>-10.216428997783</v>
      </c>
      <c r="I1109">
        <v>-23.603623765866999</v>
      </c>
      <c r="J1109">
        <v>-0.42524806407749699</v>
      </c>
      <c r="K1109">
        <v>444.03465643368401</v>
      </c>
      <c r="L1109">
        <v>470.64822382390503</v>
      </c>
      <c r="M1109">
        <v>22.050102786707601</v>
      </c>
      <c r="N1109">
        <v>0.59903312318816104</v>
      </c>
      <c r="O1109">
        <v>43.331253898939401</v>
      </c>
      <c r="P1109">
        <v>2.9940889231560002</v>
      </c>
      <c r="Q1109">
        <v>-0.112856229198368</v>
      </c>
    </row>
    <row r="1110" spans="1:17" hidden="1" x14ac:dyDescent="0.3">
      <c r="A1110" t="s">
        <v>2378</v>
      </c>
      <c r="B1110" t="s">
        <v>2379</v>
      </c>
      <c r="C1110" t="s">
        <v>3135</v>
      </c>
      <c r="D1110" t="s">
        <v>552</v>
      </c>
      <c r="E1110">
        <v>2122.9565649400001</v>
      </c>
      <c r="F1110">
        <v>69.62</v>
      </c>
      <c r="G1110">
        <v>-4.0502282721632596</v>
      </c>
      <c r="H1110">
        <v>-19.9528604478575</v>
      </c>
      <c r="I1110">
        <v>-21.394534722880302</v>
      </c>
      <c r="J1110">
        <v>-8.0349819399121802</v>
      </c>
      <c r="K1110">
        <v>81.537256844214696</v>
      </c>
      <c r="L1110">
        <v>77.589581223884295</v>
      </c>
      <c r="M1110">
        <v>16.5100425791078</v>
      </c>
      <c r="N1110">
        <v>0.42672798212785701</v>
      </c>
      <c r="O1110">
        <v>67.839701235277204</v>
      </c>
      <c r="P1110">
        <v>35.1844660194174</v>
      </c>
      <c r="Q1110">
        <v>0.14391267179845799</v>
      </c>
    </row>
    <row r="1111" spans="1:17" hidden="1" x14ac:dyDescent="0.3">
      <c r="A1111" t="s">
        <v>2380</v>
      </c>
      <c r="B1111" t="s">
        <v>2381</v>
      </c>
      <c r="C1111" t="s">
        <v>3135</v>
      </c>
      <c r="D1111" t="s">
        <v>454</v>
      </c>
      <c r="E1111">
        <v>2122.7918872</v>
      </c>
      <c r="F1111">
        <v>409.45</v>
      </c>
      <c r="G1111">
        <v>-44.879566906810702</v>
      </c>
      <c r="H1111">
        <v>-0.31222773110336999</v>
      </c>
      <c r="I1111">
        <v>-20.2225694530303</v>
      </c>
      <c r="J1111">
        <v>0.27215486815617601</v>
      </c>
      <c r="K1111">
        <v>429.25536408746899</v>
      </c>
      <c r="L1111">
        <v>447.391928097061</v>
      </c>
      <c r="M1111">
        <v>28.289433689228801</v>
      </c>
      <c r="N1111">
        <v>0.41492506992974398</v>
      </c>
      <c r="O1111">
        <v>37.587006960556799</v>
      </c>
      <c r="P1111">
        <v>6.9060052219321202</v>
      </c>
      <c r="Q1111">
        <v>-1.3242396419574001E-2</v>
      </c>
    </row>
    <row r="1112" spans="1:17" hidden="1" x14ac:dyDescent="0.3">
      <c r="A1112" t="s">
        <v>2382</v>
      </c>
      <c r="B1112" t="s">
        <v>2383</v>
      </c>
      <c r="C1112" t="s">
        <v>3135</v>
      </c>
      <c r="D1112" t="s">
        <v>1367</v>
      </c>
      <c r="E1112">
        <v>2115.5910232900001</v>
      </c>
      <c r="F1112">
        <v>745.9</v>
      </c>
      <c r="G1112">
        <v>74.106037221658099</v>
      </c>
      <c r="H1112">
        <v>8.1935139268015806</v>
      </c>
      <c r="I1112">
        <v>38.401382064299497</v>
      </c>
      <c r="J1112">
        <v>-5.39447807598859</v>
      </c>
      <c r="K1112">
        <v>731.37266478553204</v>
      </c>
      <c r="L1112">
        <v>602.08321255940803</v>
      </c>
      <c r="M1112">
        <v>44.4786187973545</v>
      </c>
      <c r="N1112">
        <v>0.70671971020441504</v>
      </c>
      <c r="O1112">
        <v>20.927738302721501</v>
      </c>
      <c r="P1112">
        <v>110.142273559656</v>
      </c>
      <c r="Q1112">
        <v>9.0976117675016996E-2</v>
      </c>
    </row>
    <row r="1113" spans="1:17" hidden="1" x14ac:dyDescent="0.3">
      <c r="A1113" t="s">
        <v>2384</v>
      </c>
      <c r="B1113" t="s">
        <v>2385</v>
      </c>
      <c r="C1113" t="s">
        <v>3135</v>
      </c>
      <c r="D1113" t="s">
        <v>138</v>
      </c>
      <c r="E1113">
        <v>2115.0618445599998</v>
      </c>
      <c r="F1113">
        <v>115.64</v>
      </c>
      <c r="G1113">
        <v>16.213261215592802</v>
      </c>
      <c r="H1113">
        <v>6.80516853764966</v>
      </c>
      <c r="I1113">
        <v>6.2236846357787998</v>
      </c>
      <c r="J1113">
        <v>-3.4153123883779601</v>
      </c>
      <c r="K1113">
        <v>119.752068041673</v>
      </c>
      <c r="L1113">
        <v>107.582661273957</v>
      </c>
      <c r="M1113">
        <v>39.022675772806899</v>
      </c>
      <c r="N1113">
        <v>0.84592507376469595</v>
      </c>
      <c r="O1113">
        <v>40.479072985126201</v>
      </c>
      <c r="P1113">
        <v>59.283746556473801</v>
      </c>
      <c r="Q1113">
        <v>4.7983111679491999E-2</v>
      </c>
    </row>
    <row r="1114" spans="1:17" hidden="1" x14ac:dyDescent="0.3">
      <c r="A1114" t="s">
        <v>2386</v>
      </c>
      <c r="B1114" t="s">
        <v>2387</v>
      </c>
      <c r="C1114" t="s">
        <v>3135</v>
      </c>
      <c r="D1114" t="s">
        <v>77</v>
      </c>
      <c r="E1114">
        <v>2114.3214653599998</v>
      </c>
      <c r="F1114">
        <v>243.56</v>
      </c>
      <c r="G1114">
        <v>-3.1881909361604701</v>
      </c>
      <c r="H1114">
        <v>4.70630895104952</v>
      </c>
      <c r="I1114">
        <v>-4.0790391714291996</v>
      </c>
      <c r="J1114">
        <v>-2.4630324307957698</v>
      </c>
      <c r="K1114">
        <v>241.19008719864999</v>
      </c>
      <c r="L1114">
        <v>231.52576107843601</v>
      </c>
      <c r="M1114">
        <v>54.207365063143399</v>
      </c>
      <c r="N1114">
        <v>1.4050601826496301</v>
      </c>
      <c r="O1114">
        <v>12.703235342420699</v>
      </c>
      <c r="P1114">
        <v>26.196891191709799</v>
      </c>
      <c r="Q1114">
        <v>-5.2708344428052001E-2</v>
      </c>
    </row>
    <row r="1115" spans="1:17" hidden="1" x14ac:dyDescent="0.3">
      <c r="A1115" t="s">
        <v>2388</v>
      </c>
      <c r="B1115" t="s">
        <v>2389</v>
      </c>
      <c r="C1115" t="s">
        <v>3135</v>
      </c>
      <c r="D1115" t="s">
        <v>77</v>
      </c>
      <c r="E1115">
        <v>2112.6959683349901</v>
      </c>
      <c r="F1115">
        <v>2801.65</v>
      </c>
      <c r="G1115">
        <v>-26.700079611345299</v>
      </c>
      <c r="H1115">
        <v>-0.90404346564300497</v>
      </c>
      <c r="I1115">
        <v>-5.2066495784534004</v>
      </c>
      <c r="J1115">
        <v>-0.34219430695429798</v>
      </c>
      <c r="K1115">
        <v>2860.5815497736398</v>
      </c>
      <c r="L1115">
        <v>2831.7784914547301</v>
      </c>
      <c r="M1115">
        <v>47.224776939143702</v>
      </c>
      <c r="N1115">
        <v>0.59682376676814297</v>
      </c>
      <c r="O1115">
        <v>13.1886566844538</v>
      </c>
      <c r="P1115">
        <v>19.440240445079102</v>
      </c>
      <c r="Q1115">
        <v>-0.11635696269387</v>
      </c>
    </row>
    <row r="1116" spans="1:17" hidden="1" x14ac:dyDescent="0.3">
      <c r="A1116" t="s">
        <v>2390</v>
      </c>
      <c r="B1116" t="s">
        <v>2391</v>
      </c>
      <c r="C1116" t="s">
        <v>3135</v>
      </c>
      <c r="D1116" t="s">
        <v>231</v>
      </c>
      <c r="E1116">
        <v>2102.1028263200001</v>
      </c>
      <c r="F1116">
        <v>87.22</v>
      </c>
      <c r="G1116">
        <v>69.051380077609494</v>
      </c>
      <c r="H1116">
        <v>-4.4639437811909</v>
      </c>
      <c r="I1116">
        <v>71.5237242137176</v>
      </c>
      <c r="J1116">
        <v>-7.1701262523060603</v>
      </c>
      <c r="K1116">
        <v>90.762575604968703</v>
      </c>
      <c r="L1116">
        <v>68.195953260086995</v>
      </c>
      <c r="M1116">
        <v>29.9248153950732</v>
      </c>
      <c r="N1116">
        <v>0.666110905243818</v>
      </c>
      <c r="O1116">
        <v>31.6097225407016</v>
      </c>
      <c r="P1116">
        <v>172.989045383411</v>
      </c>
      <c r="Q1116">
        <v>0.13670921559725699</v>
      </c>
    </row>
    <row r="1117" spans="1:17" hidden="1" x14ac:dyDescent="0.3">
      <c r="A1117" t="s">
        <v>2392</v>
      </c>
      <c r="B1117" t="s">
        <v>2393</v>
      </c>
      <c r="C1117" t="s">
        <v>3135</v>
      </c>
      <c r="D1117" t="s">
        <v>412</v>
      </c>
      <c r="E1117">
        <v>2096.2594461899998</v>
      </c>
      <c r="F1117">
        <v>1068.9000000000001</v>
      </c>
      <c r="G1117">
        <v>-39.705928048473801</v>
      </c>
      <c r="H1117">
        <v>-7.56735853835323</v>
      </c>
      <c r="I1117">
        <v>-24.731729965279701</v>
      </c>
      <c r="J1117">
        <v>0.31080083605703801</v>
      </c>
      <c r="K1117">
        <v>1165.0873436924201</v>
      </c>
      <c r="L1117">
        <v>1199.46879248757</v>
      </c>
      <c r="M1117">
        <v>21.272883302520601</v>
      </c>
      <c r="N1117">
        <v>0.69949755493505505</v>
      </c>
      <c r="O1117">
        <v>37.936196089437701</v>
      </c>
      <c r="P1117">
        <v>29.555784497909201</v>
      </c>
      <c r="Q1117">
        <v>-4.2803143824341E-2</v>
      </c>
    </row>
    <row r="1118" spans="1:17" hidden="1" x14ac:dyDescent="0.3">
      <c r="A1118" t="s">
        <v>2394</v>
      </c>
      <c r="B1118" t="s">
        <v>2395</v>
      </c>
      <c r="C1118" t="s">
        <v>3135</v>
      </c>
      <c r="D1118" t="s">
        <v>117</v>
      </c>
      <c r="E1118">
        <v>2094.752176811</v>
      </c>
      <c r="F1118">
        <v>144.97</v>
      </c>
      <c r="G1118">
        <v>-34.771775892707801</v>
      </c>
      <c r="H1118">
        <v>-9.9665328948710599</v>
      </c>
      <c r="I1118">
        <v>-22.200185113484999</v>
      </c>
      <c r="J1118">
        <v>-4.6169727351157901</v>
      </c>
      <c r="K1118">
        <v>158.68686488900599</v>
      </c>
      <c r="L1118">
        <v>162.188966553943</v>
      </c>
      <c r="M1118">
        <v>13.9145606000888</v>
      </c>
      <c r="N1118">
        <v>0.31269952883985203</v>
      </c>
      <c r="O1118">
        <v>46.788990825688003</v>
      </c>
      <c r="P1118">
        <v>7.38518518518518</v>
      </c>
      <c r="Q1118">
        <v>4.0838117149739998E-3</v>
      </c>
    </row>
    <row r="1119" spans="1:17" hidden="1" x14ac:dyDescent="0.3">
      <c r="A1119" t="s">
        <v>1861</v>
      </c>
      <c r="B1119" t="s">
        <v>2396</v>
      </c>
      <c r="C1119" t="s">
        <v>3135</v>
      </c>
      <c r="D1119" t="s">
        <v>1863</v>
      </c>
      <c r="E1119">
        <v>2091.9342556299998</v>
      </c>
      <c r="F1119">
        <v>29.06</v>
      </c>
      <c r="G1119">
        <v>-33.736642369079497</v>
      </c>
      <c r="H1119">
        <v>-14.9706504021954</v>
      </c>
      <c r="I1119">
        <v>-23.011661158586001</v>
      </c>
      <c r="J1119">
        <v>-12.5446022653475</v>
      </c>
      <c r="K1119">
        <v>35.256537087303101</v>
      </c>
      <c r="L1119">
        <v>35.209235065430398</v>
      </c>
      <c r="M1119">
        <v>49.333103027404697</v>
      </c>
      <c r="N1119">
        <v>1.0028244187428501</v>
      </c>
      <c r="O1119">
        <v>58.121128699242902</v>
      </c>
      <c r="P1119">
        <v>7.0349907918968597</v>
      </c>
      <c r="Q1119">
        <v>7.0291434656782004E-2</v>
      </c>
    </row>
    <row r="1120" spans="1:17" hidden="1" x14ac:dyDescent="0.3">
      <c r="A1120" t="s">
        <v>2397</v>
      </c>
      <c r="B1120" t="s">
        <v>2398</v>
      </c>
      <c r="C1120" t="s">
        <v>3135</v>
      </c>
      <c r="D1120" t="s">
        <v>460</v>
      </c>
      <c r="E1120">
        <v>2080.3624896000001</v>
      </c>
      <c r="F1120">
        <v>261.60000000000002</v>
      </c>
      <c r="G1120">
        <v>-18.0230533393683</v>
      </c>
      <c r="H1120">
        <v>-8.5989519511255494</v>
      </c>
      <c r="I1120">
        <v>-13.9599244888696</v>
      </c>
      <c r="J1120">
        <v>-5.6346571447545903</v>
      </c>
      <c r="K1120">
        <v>293.65367598280102</v>
      </c>
      <c r="L1120">
        <v>284.89117100968599</v>
      </c>
      <c r="M1120">
        <v>21.824267167292302</v>
      </c>
      <c r="N1120">
        <v>0.18036040254275801</v>
      </c>
      <c r="O1120">
        <v>38.3792048929663</v>
      </c>
      <c r="P1120">
        <v>15.3184923958562</v>
      </c>
      <c r="Q1120">
        <v>-8.1252472017141003E-2</v>
      </c>
    </row>
    <row r="1121" spans="1:17" hidden="1" x14ac:dyDescent="0.3">
      <c r="A1121" t="s">
        <v>2399</v>
      </c>
      <c r="B1121" t="s">
        <v>2400</v>
      </c>
      <c r="C1121" t="s">
        <v>3135</v>
      </c>
      <c r="D1121" t="s">
        <v>188</v>
      </c>
      <c r="E1121">
        <v>2079.6571781880002</v>
      </c>
      <c r="F1121">
        <v>185.34</v>
      </c>
      <c r="G1121">
        <v>33.669453693231098</v>
      </c>
      <c r="H1121">
        <v>-5.1887487894010897</v>
      </c>
      <c r="I1121">
        <v>14.6058657910422</v>
      </c>
      <c r="J1121">
        <v>-8.5315488399169706</v>
      </c>
      <c r="K1121">
        <v>188.05970679731001</v>
      </c>
      <c r="L1121">
        <v>159.942527245121</v>
      </c>
      <c r="M1121">
        <v>38.053672429946197</v>
      </c>
      <c r="N1121">
        <v>0.60471494038051998</v>
      </c>
      <c r="O1121">
        <v>17.314125391172901</v>
      </c>
      <c r="P1121">
        <v>71.056760498384804</v>
      </c>
      <c r="Q1121">
        <v>5.5511644532963998E-2</v>
      </c>
    </row>
    <row r="1122" spans="1:17" hidden="1" x14ac:dyDescent="0.3">
      <c r="A1122" t="s">
        <v>2401</v>
      </c>
      <c r="B1122" t="s">
        <v>2402</v>
      </c>
      <c r="C1122" t="s">
        <v>3135</v>
      </c>
      <c r="D1122" t="s">
        <v>1045</v>
      </c>
      <c r="E1122">
        <v>2076.0180319999999</v>
      </c>
      <c r="F1122">
        <v>909.8</v>
      </c>
      <c r="G1122">
        <v>1.66537400122807</v>
      </c>
      <c r="H1122">
        <v>-9.9488101333921595</v>
      </c>
      <c r="I1122">
        <v>3.2793015072991798</v>
      </c>
      <c r="J1122">
        <v>-8.5041291852048104</v>
      </c>
      <c r="K1122">
        <v>1014.55957132008</v>
      </c>
      <c r="L1122">
        <v>893.541455573912</v>
      </c>
      <c r="M1122">
        <v>26.531501227563499</v>
      </c>
      <c r="N1122">
        <v>0.406525964552307</v>
      </c>
      <c r="O1122">
        <v>46.735546273906301</v>
      </c>
      <c r="P1122">
        <v>41.592094000466801</v>
      </c>
      <c r="Q1122">
        <v>2.4146938415412E-2</v>
      </c>
    </row>
    <row r="1123" spans="1:17" hidden="1" x14ac:dyDescent="0.3">
      <c r="A1123" t="s">
        <v>2403</v>
      </c>
      <c r="B1123" t="s">
        <v>2404</v>
      </c>
      <c r="C1123" t="s">
        <v>3135</v>
      </c>
      <c r="D1123" t="s">
        <v>285</v>
      </c>
      <c r="E1123">
        <v>2073.753549</v>
      </c>
      <c r="F1123">
        <v>847.35</v>
      </c>
      <c r="G1123">
        <v>118.56011143031201</v>
      </c>
      <c r="H1123">
        <v>7.5253885481263598</v>
      </c>
      <c r="I1123">
        <v>48.374072335479198</v>
      </c>
      <c r="J1123">
        <v>-14.101918983650799</v>
      </c>
      <c r="K1123">
        <v>860.31252648559905</v>
      </c>
      <c r="M1123">
        <v>38.5869160336688</v>
      </c>
      <c r="N1123">
        <v>1.3844789654268701</v>
      </c>
      <c r="O1123">
        <v>33.557561810349902</v>
      </c>
      <c r="P1123">
        <v>260.57446808510599</v>
      </c>
    </row>
    <row r="1124" spans="1:17" hidden="1" x14ac:dyDescent="0.3">
      <c r="A1124" t="s">
        <v>2405</v>
      </c>
      <c r="B1124" t="s">
        <v>2406</v>
      </c>
      <c r="C1124" t="s">
        <v>3135</v>
      </c>
      <c r="D1124" t="s">
        <v>275</v>
      </c>
      <c r="E1124">
        <v>2071.1792606399999</v>
      </c>
      <c r="F1124">
        <v>574.70000000000005</v>
      </c>
      <c r="G1124">
        <v>-3.54784717027986</v>
      </c>
      <c r="H1124">
        <v>-4.1170388638714996</v>
      </c>
      <c r="I1124">
        <v>-18.2447777407221</v>
      </c>
      <c r="J1124">
        <v>-7.7384373336332901</v>
      </c>
      <c r="K1124">
        <v>607.25418114743798</v>
      </c>
      <c r="L1124">
        <v>608.82139484392201</v>
      </c>
      <c r="M1124">
        <v>42.837982019451097</v>
      </c>
      <c r="N1124">
        <v>1.08760905691732</v>
      </c>
      <c r="O1124">
        <v>62.693579258743597</v>
      </c>
      <c r="P1124">
        <v>32.221327504888997</v>
      </c>
      <c r="Q1124">
        <v>6.8538031476796005E-2</v>
      </c>
    </row>
    <row r="1125" spans="1:17" hidden="1" x14ac:dyDescent="0.3">
      <c r="A1125" t="s">
        <v>2407</v>
      </c>
      <c r="B1125" t="s">
        <v>2408</v>
      </c>
      <c r="C1125" t="s">
        <v>3135</v>
      </c>
      <c r="D1125" t="s">
        <v>457</v>
      </c>
      <c r="E1125">
        <v>2063.2660956</v>
      </c>
      <c r="F1125">
        <v>501</v>
      </c>
      <c r="G1125">
        <v>-52.572336862862798</v>
      </c>
      <c r="H1125">
        <v>-9.4455626958233694</v>
      </c>
      <c r="I1125">
        <v>-32.7370450721331</v>
      </c>
      <c r="J1125">
        <v>-5.6912991684005299</v>
      </c>
      <c r="K1125">
        <v>580.93525754537598</v>
      </c>
      <c r="L1125">
        <v>623.949028431383</v>
      </c>
      <c r="M1125">
        <v>11.027589315431999</v>
      </c>
      <c r="N1125">
        <v>0.43185195246374902</v>
      </c>
      <c r="O1125">
        <v>59.411177644710499</v>
      </c>
      <c r="P1125">
        <v>1.17124394184169</v>
      </c>
      <c r="Q1125">
        <v>-4.3788005166544998E-2</v>
      </c>
    </row>
    <row r="1126" spans="1:17" hidden="1" x14ac:dyDescent="0.3">
      <c r="A1126" t="s">
        <v>2409</v>
      </c>
      <c r="B1126" t="s">
        <v>2410</v>
      </c>
      <c r="C1126" t="s">
        <v>3135</v>
      </c>
      <c r="D1126" t="s">
        <v>1976</v>
      </c>
      <c r="E1126">
        <v>2061.4360074000001</v>
      </c>
      <c r="F1126">
        <v>515.29999999999995</v>
      </c>
      <c r="G1126">
        <v>869.98315647037805</v>
      </c>
      <c r="H1126">
        <v>-5.9135965589686803</v>
      </c>
      <c r="I1126">
        <v>30.083638924974899</v>
      </c>
      <c r="J1126">
        <v>-9.7174217006322507</v>
      </c>
      <c r="K1126">
        <v>584.73446291805794</v>
      </c>
      <c r="L1126">
        <v>472.027619496743</v>
      </c>
      <c r="M1126">
        <v>38.712040049876698</v>
      </c>
      <c r="N1126">
        <v>0.73302626925565995</v>
      </c>
      <c r="O1126">
        <v>84.106345817970094</v>
      </c>
    </row>
    <row r="1127" spans="1:17" hidden="1" x14ac:dyDescent="0.3">
      <c r="A1127" t="s">
        <v>2411</v>
      </c>
      <c r="B1127" t="s">
        <v>2412</v>
      </c>
      <c r="C1127" t="s">
        <v>3135</v>
      </c>
      <c r="D1127" t="s">
        <v>48</v>
      </c>
      <c r="E1127">
        <v>2055.397663925</v>
      </c>
      <c r="F1127">
        <v>486.65</v>
      </c>
      <c r="G1127">
        <v>-28.633500260633699</v>
      </c>
      <c r="H1127">
        <v>-9.4658482591983297</v>
      </c>
      <c r="I1127">
        <v>-31.2980522991407</v>
      </c>
      <c r="J1127">
        <v>-7.2765422166883296</v>
      </c>
      <c r="K1127">
        <v>548.33227300550595</v>
      </c>
      <c r="L1127">
        <v>564.42515668837302</v>
      </c>
      <c r="M1127">
        <v>24.703004037759101</v>
      </c>
      <c r="N1127">
        <v>0.48162072810464601</v>
      </c>
      <c r="O1127">
        <v>74.663515873831301</v>
      </c>
      <c r="P1127">
        <v>12.5072245983123</v>
      </c>
      <c r="Q1127">
        <v>0.16474351440242799</v>
      </c>
    </row>
    <row r="1128" spans="1:17" hidden="1" x14ac:dyDescent="0.3">
      <c r="A1128" t="s">
        <v>2413</v>
      </c>
      <c r="B1128" t="s">
        <v>2414</v>
      </c>
      <c r="C1128" t="s">
        <v>3135</v>
      </c>
      <c r="D1128" t="s">
        <v>197</v>
      </c>
      <c r="E1128">
        <v>2052.9155970000002</v>
      </c>
      <c r="F1128">
        <v>76.5</v>
      </c>
      <c r="G1128">
        <v>175.52343190986099</v>
      </c>
      <c r="H1128">
        <v>-7.5985816088404201</v>
      </c>
      <c r="I1128">
        <v>-40.355226825934501</v>
      </c>
      <c r="J1128">
        <v>-4.6051254221549698</v>
      </c>
      <c r="K1128">
        <v>83.462988394342503</v>
      </c>
      <c r="L1128">
        <v>82.944843231407702</v>
      </c>
      <c r="M1128">
        <v>36.723919946815798</v>
      </c>
      <c r="N1128">
        <v>0.46569291053954998</v>
      </c>
      <c r="O1128">
        <v>83.006535947712393</v>
      </c>
      <c r="P1128">
        <v>205.969403059694</v>
      </c>
      <c r="Q1128">
        <v>0.17931294764028199</v>
      </c>
    </row>
    <row r="1129" spans="1:17" hidden="1" x14ac:dyDescent="0.3">
      <c r="A1129" t="s">
        <v>2415</v>
      </c>
      <c r="B1129" t="s">
        <v>2416</v>
      </c>
      <c r="C1129" t="s">
        <v>3135</v>
      </c>
      <c r="D1129" t="s">
        <v>412</v>
      </c>
      <c r="E1129">
        <v>2038.37787828</v>
      </c>
      <c r="F1129">
        <v>232.62</v>
      </c>
      <c r="G1129">
        <v>-52.456611717738497</v>
      </c>
      <c r="H1129">
        <v>10.308673548901</v>
      </c>
      <c r="I1129">
        <v>-11.585684434042101</v>
      </c>
      <c r="J1129">
        <v>3.0228562038342699</v>
      </c>
      <c r="K1129">
        <v>221.14461806240399</v>
      </c>
      <c r="L1129">
        <v>237.22422457349899</v>
      </c>
      <c r="M1129">
        <v>72.985677123478197</v>
      </c>
      <c r="N1129">
        <v>1.2245087611696299</v>
      </c>
      <c r="O1129">
        <v>47.880663743444202</v>
      </c>
      <c r="P1129">
        <v>18.081218274111599</v>
      </c>
      <c r="Q1129">
        <v>0.15889156723082101</v>
      </c>
    </row>
    <row r="1130" spans="1:17" hidden="1" x14ac:dyDescent="0.3">
      <c r="A1130" t="s">
        <v>2417</v>
      </c>
      <c r="B1130" t="s">
        <v>2418</v>
      </c>
      <c r="C1130" t="s">
        <v>3135</v>
      </c>
      <c r="D1130" t="s">
        <v>231</v>
      </c>
      <c r="E1130">
        <v>2037.8920853699999</v>
      </c>
      <c r="F1130">
        <v>263.7</v>
      </c>
      <c r="G1130">
        <v>-48.963971180639497</v>
      </c>
      <c r="H1130">
        <v>-5.48718810907239</v>
      </c>
      <c r="I1130">
        <v>-20.0648939944159</v>
      </c>
      <c r="J1130">
        <v>-2.6584495245888902</v>
      </c>
      <c r="K1130">
        <v>289.03699238228302</v>
      </c>
      <c r="L1130">
        <v>307.47457584479798</v>
      </c>
      <c r="M1130">
        <v>18.466444846226199</v>
      </c>
      <c r="N1130">
        <v>0.41509188057666802</v>
      </c>
      <c r="O1130">
        <v>42.207053469852099</v>
      </c>
      <c r="P1130">
        <v>7.4353228763495496</v>
      </c>
    </row>
    <row r="1131" spans="1:17" hidden="1" x14ac:dyDescent="0.3">
      <c r="A1131" t="s">
        <v>2419</v>
      </c>
      <c r="B1131" t="s">
        <v>2420</v>
      </c>
      <c r="C1131" t="s">
        <v>3135</v>
      </c>
      <c r="D1131" t="s">
        <v>545</v>
      </c>
      <c r="E1131">
        <v>2035.9146155400001</v>
      </c>
      <c r="F1131">
        <v>113.1</v>
      </c>
      <c r="G1131">
        <v>11.1981868992131</v>
      </c>
      <c r="H1131">
        <v>-2.5053227502437001</v>
      </c>
      <c r="I1131">
        <v>-5.4816472746124898</v>
      </c>
      <c r="J1131">
        <v>-2.9068630417534198</v>
      </c>
      <c r="K1131">
        <v>121.27839763415101</v>
      </c>
      <c r="L1131">
        <v>113.42118322725599</v>
      </c>
      <c r="M1131">
        <v>23.7310899098444</v>
      </c>
      <c r="N1131">
        <v>0.53167426829403197</v>
      </c>
      <c r="O1131">
        <v>31.741821396993799</v>
      </c>
      <c r="P1131">
        <v>42.085427135678401</v>
      </c>
      <c r="Q1131">
        <v>5.7222017054236997E-2</v>
      </c>
    </row>
    <row r="1132" spans="1:17" hidden="1" x14ac:dyDescent="0.3">
      <c r="A1132" t="s">
        <v>2421</v>
      </c>
      <c r="B1132" t="s">
        <v>2422</v>
      </c>
      <c r="C1132" t="s">
        <v>3135</v>
      </c>
      <c r="D1132" t="s">
        <v>295</v>
      </c>
      <c r="E1132">
        <v>2029.618164</v>
      </c>
      <c r="F1132">
        <v>1514.55</v>
      </c>
      <c r="G1132">
        <v>423.716569333628</v>
      </c>
      <c r="H1132">
        <v>3.1568689900106199</v>
      </c>
      <c r="I1132">
        <v>30.378917561913902</v>
      </c>
      <c r="J1132">
        <v>3.5596942344254598</v>
      </c>
      <c r="K1132">
        <v>1415.0238506579899</v>
      </c>
      <c r="L1132">
        <v>1044.15304528917</v>
      </c>
      <c r="M1132">
        <v>56.017519916413299</v>
      </c>
      <c r="N1132">
        <v>0.77451726771016305</v>
      </c>
      <c r="O1132">
        <v>6.95586147700637</v>
      </c>
      <c r="P1132">
        <v>477.96222095019999</v>
      </c>
      <c r="Q1132">
        <v>0.201918642642572</v>
      </c>
    </row>
    <row r="1133" spans="1:17" hidden="1" x14ac:dyDescent="0.3">
      <c r="A1133" t="s">
        <v>2423</v>
      </c>
      <c r="B1133" t="s">
        <v>2424</v>
      </c>
      <c r="C1133" t="s">
        <v>3135</v>
      </c>
      <c r="D1133" t="s">
        <v>268</v>
      </c>
      <c r="E1133">
        <v>2023.9943544319999</v>
      </c>
      <c r="F1133">
        <v>197.59</v>
      </c>
      <c r="G1133">
        <v>-32.673996519879204</v>
      </c>
      <c r="H1133">
        <v>-7.7123766720463598</v>
      </c>
      <c r="I1133">
        <v>-15.1884693153204</v>
      </c>
      <c r="J1133">
        <v>-7.7136865595764297</v>
      </c>
      <c r="K1133">
        <v>214.167</v>
      </c>
      <c r="M1133">
        <v>34.069444678460002</v>
      </c>
      <c r="O1133">
        <v>33.604939521230797</v>
      </c>
      <c r="P1133">
        <v>5.6066274719401399</v>
      </c>
    </row>
    <row r="1134" spans="1:17" x14ac:dyDescent="0.3">
      <c r="A1134" t="s">
        <v>2425</v>
      </c>
      <c r="B1134" t="s">
        <v>2426</v>
      </c>
      <c r="C1134" t="s">
        <v>3120</v>
      </c>
      <c r="D1134" t="s">
        <v>54</v>
      </c>
      <c r="E1134">
        <v>2023.5420853200001</v>
      </c>
      <c r="F1134">
        <v>201.04</v>
      </c>
      <c r="G1134">
        <v>-92.717476745665607</v>
      </c>
      <c r="H1134">
        <v>-20.122338277989201</v>
      </c>
      <c r="I1134">
        <v>-68.706770774965307</v>
      </c>
      <c r="J1134">
        <v>-5.9151527563106798</v>
      </c>
      <c r="K1134">
        <v>276.73738149892699</v>
      </c>
      <c r="L1134">
        <v>401.20050399315602</v>
      </c>
      <c r="M1134">
        <v>13.0396983420169</v>
      </c>
      <c r="N1134">
        <v>0.52130336661231502</v>
      </c>
      <c r="O1134">
        <v>235.67946677278101</v>
      </c>
      <c r="P1134">
        <v>3.09743589743589</v>
      </c>
    </row>
    <row r="1135" spans="1:17" hidden="1" x14ac:dyDescent="0.3">
      <c r="A1135" t="s">
        <v>2427</v>
      </c>
      <c r="B1135" t="s">
        <v>2428</v>
      </c>
      <c r="C1135" t="s">
        <v>3135</v>
      </c>
      <c r="E1135">
        <v>2014.32</v>
      </c>
      <c r="F1135">
        <v>719.4</v>
      </c>
      <c r="G1135">
        <v>270.83974668867103</v>
      </c>
      <c r="H1135">
        <v>54.2494301576289</v>
      </c>
      <c r="I1135">
        <v>71.988778021019002</v>
      </c>
      <c r="J1135">
        <v>10.370306462133</v>
      </c>
      <c r="K1135">
        <v>512.85211854141801</v>
      </c>
      <c r="L1135">
        <v>411.24551941272699</v>
      </c>
      <c r="M1135">
        <v>99.846436988322296</v>
      </c>
      <c r="N1135">
        <v>2.2213956256509402</v>
      </c>
      <c r="O1135">
        <v>31.234361968306899</v>
      </c>
      <c r="P1135">
        <v>342.70769230769201</v>
      </c>
    </row>
    <row r="1136" spans="1:17" hidden="1" x14ac:dyDescent="0.3">
      <c r="A1136" t="s">
        <v>2429</v>
      </c>
      <c r="B1136" t="s">
        <v>2430</v>
      </c>
      <c r="C1136" t="s">
        <v>3135</v>
      </c>
      <c r="D1136" t="s">
        <v>1541</v>
      </c>
      <c r="E1136">
        <v>2007.635484375</v>
      </c>
      <c r="F1136">
        <v>281.25</v>
      </c>
      <c r="G1136">
        <v>29.521357630920399</v>
      </c>
      <c r="H1136">
        <v>-10.670684880024501</v>
      </c>
      <c r="I1136">
        <v>44.152030731306901</v>
      </c>
      <c r="J1136">
        <v>4.6503713193065597</v>
      </c>
      <c r="K1136">
        <v>288.83320613991998</v>
      </c>
      <c r="L1136">
        <v>255.681307546532</v>
      </c>
      <c r="M1136">
        <v>52.991407524054203</v>
      </c>
      <c r="N1136">
        <v>1.26015147294788</v>
      </c>
      <c r="O1136">
        <v>28.0888888888888</v>
      </c>
      <c r="P1136">
        <v>108.333333333333</v>
      </c>
      <c r="Q1136">
        <v>7.0426231530219999E-2</v>
      </c>
    </row>
    <row r="1137" spans="1:17" hidden="1" x14ac:dyDescent="0.3">
      <c r="A1137" t="s">
        <v>2431</v>
      </c>
      <c r="B1137" t="s">
        <v>2432</v>
      </c>
      <c r="C1137" t="s">
        <v>3135</v>
      </c>
      <c r="D1137" t="s">
        <v>454</v>
      </c>
      <c r="E1137">
        <v>2006.50230780999</v>
      </c>
      <c r="F1137">
        <v>387.1</v>
      </c>
      <c r="G1137">
        <v>15.0662294257922</v>
      </c>
      <c r="H1137">
        <v>6.5085644800024101</v>
      </c>
      <c r="I1137">
        <v>-6.8898629170326302</v>
      </c>
      <c r="J1137">
        <v>0.108450128888664</v>
      </c>
      <c r="K1137">
        <v>361.64176204494697</v>
      </c>
      <c r="L1137">
        <v>350.38644478825199</v>
      </c>
      <c r="M1137">
        <v>64.154668983118398</v>
      </c>
      <c r="N1137">
        <v>1.4275534410341399</v>
      </c>
      <c r="O1137">
        <v>16.8948592095065</v>
      </c>
      <c r="P1137">
        <v>47.102413072392203</v>
      </c>
      <c r="Q1137">
        <v>-2.9243213962640999E-2</v>
      </c>
    </row>
    <row r="1138" spans="1:17" hidden="1" x14ac:dyDescent="0.3">
      <c r="A1138" t="s">
        <v>2433</v>
      </c>
      <c r="B1138" t="s">
        <v>2434</v>
      </c>
      <c r="C1138" t="s">
        <v>3135</v>
      </c>
      <c r="D1138" t="s">
        <v>146</v>
      </c>
      <c r="E1138">
        <v>2003.5858837200001</v>
      </c>
      <c r="F1138">
        <v>19453.650000000001</v>
      </c>
      <c r="G1138">
        <v>568.04457191663403</v>
      </c>
      <c r="H1138">
        <v>-20.872008529422899</v>
      </c>
      <c r="I1138">
        <v>254.145572398523</v>
      </c>
      <c r="J1138">
        <v>-10.660838928547999</v>
      </c>
      <c r="K1138">
        <v>18834.962572018299</v>
      </c>
      <c r="L1138">
        <v>11226.8392418577</v>
      </c>
      <c r="M1138">
        <v>25.9634297825069</v>
      </c>
      <c r="N1138">
        <v>0.57944586681930299</v>
      </c>
      <c r="O1138">
        <v>42.7752632539394</v>
      </c>
      <c r="P1138">
        <v>620.50555555555502</v>
      </c>
      <c r="Q1138">
        <v>0.173057484182357</v>
      </c>
    </row>
    <row r="1139" spans="1:17" hidden="1" x14ac:dyDescent="0.3">
      <c r="A1139" t="s">
        <v>2435</v>
      </c>
      <c r="B1139" t="s">
        <v>2436</v>
      </c>
      <c r="C1139" t="s">
        <v>3135</v>
      </c>
      <c r="D1139" t="s">
        <v>275</v>
      </c>
      <c r="E1139">
        <v>2002.972526</v>
      </c>
      <c r="F1139">
        <v>1470.05</v>
      </c>
      <c r="G1139">
        <v>-3.5727759090619902</v>
      </c>
      <c r="H1139">
        <v>-1.5721168581139799</v>
      </c>
      <c r="I1139">
        <v>-2.6714173248803301</v>
      </c>
      <c r="J1139">
        <v>-4.3205654591616902</v>
      </c>
      <c r="K1139">
        <v>1523.5814412287</v>
      </c>
      <c r="L1139">
        <v>1410.3959008946299</v>
      </c>
      <c r="M1139">
        <v>36.928023035236997</v>
      </c>
      <c r="N1139">
        <v>0.48386777190333802</v>
      </c>
      <c r="O1139">
        <v>17.744294411754701</v>
      </c>
      <c r="P1139">
        <v>42.980109906141998</v>
      </c>
      <c r="Q1139">
        <v>2.4871534924622001E-2</v>
      </c>
    </row>
    <row r="1140" spans="1:17" hidden="1" x14ac:dyDescent="0.3">
      <c r="A1140" t="s">
        <v>2437</v>
      </c>
      <c r="B1140" t="s">
        <v>2438</v>
      </c>
      <c r="C1140" t="s">
        <v>3135</v>
      </c>
      <c r="D1140" t="s">
        <v>275</v>
      </c>
      <c r="E1140">
        <v>1999.44283245</v>
      </c>
      <c r="F1140">
        <v>444.5</v>
      </c>
      <c r="G1140">
        <v>-46.840072994528803</v>
      </c>
      <c r="H1140">
        <v>-2.5436910489504698</v>
      </c>
      <c r="I1140">
        <v>-29.5050220620003</v>
      </c>
      <c r="J1140">
        <v>-0.15858489481712301</v>
      </c>
      <c r="K1140">
        <v>475.70484559725401</v>
      </c>
      <c r="L1140">
        <v>513.04068244359701</v>
      </c>
      <c r="M1140">
        <v>21.7258721952286</v>
      </c>
      <c r="N1140">
        <v>0.472321360925748</v>
      </c>
      <c r="O1140">
        <v>43.565804274465599</v>
      </c>
      <c r="P1140">
        <v>0.42928151830095002</v>
      </c>
    </row>
    <row r="1141" spans="1:17" hidden="1" x14ac:dyDescent="0.3">
      <c r="A1141" t="s">
        <v>2439</v>
      </c>
      <c r="B1141" t="s">
        <v>2440</v>
      </c>
      <c r="C1141" t="s">
        <v>3135</v>
      </c>
      <c r="D1141" t="s">
        <v>51</v>
      </c>
      <c r="E1141">
        <v>1997.7562269349901</v>
      </c>
      <c r="F1141">
        <v>955.85</v>
      </c>
      <c r="G1141">
        <v>163.714991784673</v>
      </c>
      <c r="H1141">
        <v>13.8905717690483</v>
      </c>
      <c r="I1141">
        <v>64.169439262184596</v>
      </c>
      <c r="J1141">
        <v>-2.3004596386420002</v>
      </c>
      <c r="K1141">
        <v>881.877428492023</v>
      </c>
      <c r="L1141">
        <v>693.74575849646499</v>
      </c>
      <c r="M1141">
        <v>51.128911924321699</v>
      </c>
      <c r="N1141">
        <v>0.82038000412359402</v>
      </c>
      <c r="O1141">
        <v>11.0163728618507</v>
      </c>
      <c r="P1141">
        <v>206.75545571245101</v>
      </c>
      <c r="Q1141">
        <v>0.124540591801165</v>
      </c>
    </row>
    <row r="1142" spans="1:17" hidden="1" x14ac:dyDescent="0.3">
      <c r="A1142" t="s">
        <v>2441</v>
      </c>
      <c r="B1142" t="s">
        <v>2442</v>
      </c>
      <c r="C1142" t="s">
        <v>3135</v>
      </c>
      <c r="D1142" t="s">
        <v>265</v>
      </c>
      <c r="E1142">
        <v>1994.7969975999999</v>
      </c>
      <c r="F1142">
        <v>402.4</v>
      </c>
      <c r="G1142">
        <v>-53.611535073722003</v>
      </c>
      <c r="H1142">
        <v>-3.6604990427340902</v>
      </c>
      <c r="I1142">
        <v>-15.889675888334599</v>
      </c>
      <c r="J1142">
        <v>-6.3001255175702102</v>
      </c>
      <c r="K1142">
        <v>431.20255046397102</v>
      </c>
      <c r="L1142">
        <v>440.64031557042898</v>
      </c>
      <c r="M1142">
        <v>37.7668271112165</v>
      </c>
      <c r="N1142">
        <v>0.34710316954790799</v>
      </c>
      <c r="O1142">
        <v>59.256958250497</v>
      </c>
      <c r="P1142">
        <v>21.939393939393899</v>
      </c>
      <c r="Q1142">
        <v>2.4878529615732E-2</v>
      </c>
    </row>
    <row r="1143" spans="1:17" x14ac:dyDescent="0.3">
      <c r="A1143" t="s">
        <v>2443</v>
      </c>
      <c r="B1143" t="s">
        <v>2444</v>
      </c>
      <c r="C1143" t="s">
        <v>3128</v>
      </c>
      <c r="D1143" t="s">
        <v>77</v>
      </c>
      <c r="E1143">
        <v>1987.8185699999999</v>
      </c>
      <c r="F1143">
        <v>76.95</v>
      </c>
      <c r="G1143">
        <v>-59.640586571346297</v>
      </c>
      <c r="H1143">
        <v>-4.7628944828228796</v>
      </c>
      <c r="I1143">
        <v>-26.545640688432599</v>
      </c>
      <c r="J1143">
        <v>-4.0158789943368403</v>
      </c>
      <c r="K1143">
        <v>85.646235433152796</v>
      </c>
      <c r="L1143">
        <v>94.110011749288603</v>
      </c>
      <c r="M1143">
        <v>17.085456184502402</v>
      </c>
      <c r="N1143">
        <v>0.55622355497431697</v>
      </c>
      <c r="O1143">
        <v>102.729044834307</v>
      </c>
      <c r="P1143">
        <v>1.8395976707252499</v>
      </c>
      <c r="Q1143">
        <v>2.0197835123208999E-2</v>
      </c>
    </row>
    <row r="1144" spans="1:17" hidden="1" x14ac:dyDescent="0.3">
      <c r="A1144" t="s">
        <v>2445</v>
      </c>
      <c r="B1144" t="s">
        <v>2446</v>
      </c>
      <c r="C1144" t="s">
        <v>3135</v>
      </c>
      <c r="D1144" t="s">
        <v>1667</v>
      </c>
      <c r="E1144">
        <v>1984.1380216</v>
      </c>
      <c r="F1144">
        <v>66.56</v>
      </c>
      <c r="G1144">
        <v>1.86486613169323</v>
      </c>
      <c r="H1144">
        <v>10.864575514554</v>
      </c>
      <c r="I1144">
        <v>0.50132011989805902</v>
      </c>
      <c r="J1144">
        <v>4.96649397153314</v>
      </c>
      <c r="K1144">
        <v>63.089159370053999</v>
      </c>
      <c r="L1144">
        <v>59.546323884341597</v>
      </c>
      <c r="M1144">
        <v>58.880462682991599</v>
      </c>
      <c r="N1144">
        <v>0.91625334720049501</v>
      </c>
      <c r="O1144">
        <v>2.1634615384615401</v>
      </c>
      <c r="P1144">
        <v>31.9326065411298</v>
      </c>
      <c r="Q1144">
        <v>-2.8254867209200001E-2</v>
      </c>
    </row>
    <row r="1145" spans="1:17" hidden="1" x14ac:dyDescent="0.3">
      <c r="A1145" t="s">
        <v>2447</v>
      </c>
      <c r="B1145" t="s">
        <v>2448</v>
      </c>
      <c r="C1145" t="s">
        <v>3135</v>
      </c>
      <c r="D1145" t="s">
        <v>185</v>
      </c>
      <c r="E1145">
        <v>1983.2940063999999</v>
      </c>
      <c r="F1145">
        <v>1219.5999999999999</v>
      </c>
      <c r="G1145">
        <v>22.640616663376001</v>
      </c>
      <c r="H1145">
        <v>-6.3947019985462497</v>
      </c>
      <c r="I1145">
        <v>23.618151789016999</v>
      </c>
      <c r="J1145">
        <v>-4.2954433768286302</v>
      </c>
      <c r="K1145">
        <v>1329.9514693031001</v>
      </c>
      <c r="L1145">
        <v>1162.3894919977199</v>
      </c>
      <c r="M1145">
        <v>24.7330654220013</v>
      </c>
      <c r="N1145">
        <v>0.40371737490496301</v>
      </c>
      <c r="O1145">
        <v>26.426697277795999</v>
      </c>
      <c r="P1145">
        <v>57.256140803300802</v>
      </c>
      <c r="Q1145">
        <v>4.4207706147934997E-2</v>
      </c>
    </row>
    <row r="1146" spans="1:17" hidden="1" x14ac:dyDescent="0.3">
      <c r="A1146" t="s">
        <v>2449</v>
      </c>
      <c r="B1146" t="s">
        <v>2450</v>
      </c>
      <c r="C1146" t="s">
        <v>3135</v>
      </c>
      <c r="D1146" t="s">
        <v>1334</v>
      </c>
      <c r="E1146">
        <v>1975.1127661999999</v>
      </c>
      <c r="F1146">
        <v>760.4</v>
      </c>
      <c r="G1146">
        <v>-7.3378431855342701</v>
      </c>
      <c r="H1146">
        <v>5.6257123442961996</v>
      </c>
      <c r="I1146">
        <v>24.066842759742901</v>
      </c>
      <c r="J1146">
        <v>0.68699223272335797</v>
      </c>
      <c r="K1146">
        <v>781.04363502177398</v>
      </c>
      <c r="L1146">
        <v>725.93097423195195</v>
      </c>
      <c r="M1146">
        <v>48.955440172883002</v>
      </c>
      <c r="N1146">
        <v>0.237833697376125</v>
      </c>
      <c r="O1146">
        <v>31.312467122567</v>
      </c>
      <c r="P1146">
        <v>68.416389811738597</v>
      </c>
      <c r="Q1146">
        <v>-3.9362143771749E-2</v>
      </c>
    </row>
    <row r="1147" spans="1:17" hidden="1" x14ac:dyDescent="0.3">
      <c r="A1147" t="s">
        <v>2451</v>
      </c>
      <c r="B1147" t="s">
        <v>2452</v>
      </c>
      <c r="C1147" t="s">
        <v>3135</v>
      </c>
      <c r="D1147" t="s">
        <v>405</v>
      </c>
      <c r="E1147">
        <v>1974.534408</v>
      </c>
      <c r="F1147">
        <v>879.4</v>
      </c>
      <c r="G1147">
        <v>161.315903978774</v>
      </c>
      <c r="H1147">
        <v>5.4791862333969803</v>
      </c>
      <c r="I1147">
        <v>9.8522261139191194</v>
      </c>
      <c r="J1147">
        <v>3.9786798750050498</v>
      </c>
      <c r="K1147">
        <v>883.62149531527996</v>
      </c>
      <c r="L1147">
        <v>743.04039340807697</v>
      </c>
      <c r="M1147">
        <v>42.764048523286199</v>
      </c>
      <c r="N1147">
        <v>0.67094577117888499</v>
      </c>
      <c r="O1147">
        <v>17.693882192403901</v>
      </c>
      <c r="P1147">
        <v>193.13333333333301</v>
      </c>
      <c r="Q1147">
        <v>0.16068304218871901</v>
      </c>
    </row>
    <row r="1148" spans="1:17" hidden="1" x14ac:dyDescent="0.3">
      <c r="A1148" t="s">
        <v>2453</v>
      </c>
      <c r="B1148" t="s">
        <v>2454</v>
      </c>
      <c r="C1148" t="s">
        <v>3135</v>
      </c>
      <c r="D1148" t="s">
        <v>240</v>
      </c>
      <c r="E1148">
        <v>1972.5029781119999</v>
      </c>
      <c r="F1148">
        <v>101.16</v>
      </c>
      <c r="G1148">
        <v>-43.674455176961303</v>
      </c>
      <c r="H1148">
        <v>-11.286171742623401</v>
      </c>
      <c r="I1148">
        <v>-31.1996033607867</v>
      </c>
      <c r="J1148">
        <v>-5.2648203518961303</v>
      </c>
      <c r="K1148">
        <v>111.63443099329</v>
      </c>
      <c r="L1148">
        <v>112.996465194192</v>
      </c>
      <c r="M1148">
        <v>22.734835702073799</v>
      </c>
      <c r="N1148">
        <v>0.40629935755521301</v>
      </c>
      <c r="O1148">
        <v>47.1925662317121</v>
      </c>
      <c r="P1148">
        <v>17.002081887578001</v>
      </c>
      <c r="Q1148">
        <v>0.176979853829766</v>
      </c>
    </row>
    <row r="1149" spans="1:17" hidden="1" x14ac:dyDescent="0.3">
      <c r="A1149" t="s">
        <v>2455</v>
      </c>
      <c r="B1149" t="s">
        <v>2456</v>
      </c>
      <c r="C1149" t="s">
        <v>3135</v>
      </c>
      <c r="D1149" t="s">
        <v>166</v>
      </c>
      <c r="E1149">
        <v>1965.6236249999999</v>
      </c>
      <c r="F1149">
        <v>1970.55</v>
      </c>
      <c r="G1149">
        <v>-21.870321230327399</v>
      </c>
      <c r="H1149">
        <v>0.52357964054446005</v>
      </c>
      <c r="I1149">
        <v>-18.565987492707901</v>
      </c>
      <c r="J1149">
        <v>1.72394604966097</v>
      </c>
      <c r="K1149">
        <v>2057.7500662228199</v>
      </c>
      <c r="L1149">
        <v>2074.8448107629001</v>
      </c>
      <c r="M1149">
        <v>45.318342645108999</v>
      </c>
      <c r="N1149">
        <v>1.71544696234736</v>
      </c>
      <c r="O1149">
        <v>41.011392758366902</v>
      </c>
      <c r="P1149">
        <v>16.6005917159763</v>
      </c>
      <c r="Q1149">
        <v>0.122279135227056</v>
      </c>
    </row>
    <row r="1150" spans="1:17" hidden="1" x14ac:dyDescent="0.3">
      <c r="A1150" t="s">
        <v>2457</v>
      </c>
      <c r="B1150" t="s">
        <v>2458</v>
      </c>
      <c r="C1150" t="s">
        <v>3135</v>
      </c>
      <c r="D1150" t="s">
        <v>317</v>
      </c>
      <c r="E1150">
        <v>1952.5820262899999</v>
      </c>
      <c r="F1150">
        <v>759.65</v>
      </c>
      <c r="G1150">
        <v>33.197673420394104</v>
      </c>
      <c r="H1150">
        <v>-10.3523259866027</v>
      </c>
      <c r="I1150">
        <v>10.1893193925109</v>
      </c>
      <c r="J1150">
        <v>-5.88383776000531</v>
      </c>
      <c r="K1150">
        <v>888.14901824074002</v>
      </c>
      <c r="L1150">
        <v>779.34171788318099</v>
      </c>
      <c r="M1150">
        <v>20.386450243581699</v>
      </c>
      <c r="N1150">
        <v>0.47107909078489302</v>
      </c>
      <c r="O1150">
        <v>59.942078588823797</v>
      </c>
      <c r="P1150">
        <v>73.001594169892897</v>
      </c>
      <c r="Q1150">
        <v>0.103690873575832</v>
      </c>
    </row>
    <row r="1151" spans="1:17" hidden="1" x14ac:dyDescent="0.3">
      <c r="A1151" t="s">
        <v>2459</v>
      </c>
      <c r="B1151" t="s">
        <v>2460</v>
      </c>
      <c r="C1151" t="s">
        <v>3135</v>
      </c>
      <c r="D1151" t="s">
        <v>457</v>
      </c>
      <c r="E1151">
        <v>1952.1142302000001</v>
      </c>
      <c r="F1151">
        <v>12.56</v>
      </c>
      <c r="G1151">
        <v>-19.683187823625001</v>
      </c>
      <c r="H1151">
        <v>-13.1983051824093</v>
      </c>
      <c r="I1151">
        <v>-17.228463149868698</v>
      </c>
      <c r="J1151">
        <v>-8.5094843668147995</v>
      </c>
      <c r="K1151">
        <v>13.4568902134572</v>
      </c>
      <c r="L1151">
        <v>12.6632295724977</v>
      </c>
      <c r="M1151">
        <v>24.2224924801925</v>
      </c>
      <c r="N1151">
        <v>0.26717603669892198</v>
      </c>
      <c r="O1151">
        <v>39.729299363057301</v>
      </c>
      <c r="P1151">
        <v>26.868686868686801</v>
      </c>
      <c r="Q1151">
        <v>0.11225749245200101</v>
      </c>
    </row>
    <row r="1152" spans="1:17" hidden="1" x14ac:dyDescent="0.3">
      <c r="A1152" t="s">
        <v>2461</v>
      </c>
      <c r="B1152" t="s">
        <v>2462</v>
      </c>
      <c r="C1152" t="s">
        <v>3135</v>
      </c>
      <c r="D1152" t="s">
        <v>529</v>
      </c>
      <c r="E1152">
        <v>1943.776118175</v>
      </c>
      <c r="F1152">
        <v>2284.9499999999998</v>
      </c>
      <c r="G1152">
        <v>11.497666574993399</v>
      </c>
      <c r="H1152">
        <v>-0.13387618714034399</v>
      </c>
      <c r="I1152">
        <v>28.5206615146062</v>
      </c>
      <c r="J1152">
        <v>0.438398264113189</v>
      </c>
      <c r="K1152">
        <v>2407.86090836123</v>
      </c>
      <c r="L1152">
        <v>2141.8960558486701</v>
      </c>
      <c r="M1152">
        <v>36.721031830934798</v>
      </c>
      <c r="N1152">
        <v>0.18096983942043299</v>
      </c>
      <c r="O1152">
        <v>47.8806976082627</v>
      </c>
      <c r="P1152">
        <v>76.737440538345496</v>
      </c>
      <c r="Q1152">
        <v>-2.5372951411059001E-2</v>
      </c>
    </row>
    <row r="1153" spans="1:17" hidden="1" x14ac:dyDescent="0.3">
      <c r="A1153" t="s">
        <v>2463</v>
      </c>
      <c r="B1153" t="s">
        <v>2464</v>
      </c>
      <c r="C1153" t="s">
        <v>3135</v>
      </c>
      <c r="D1153" t="s">
        <v>21</v>
      </c>
      <c r="E1153">
        <v>1941.02513834</v>
      </c>
      <c r="F1153">
        <v>1112.9000000000001</v>
      </c>
      <c r="G1153">
        <v>228.20677462980399</v>
      </c>
      <c r="H1153">
        <v>48.6990152583571</v>
      </c>
      <c r="I1153">
        <v>67.758872907049806</v>
      </c>
      <c r="J1153">
        <v>-3.41300381866666</v>
      </c>
      <c r="K1153">
        <v>815.24814128451305</v>
      </c>
      <c r="L1153">
        <v>607.20154837409598</v>
      </c>
      <c r="M1153">
        <v>63.829875309313699</v>
      </c>
      <c r="N1153">
        <v>2.5356909597364501</v>
      </c>
      <c r="O1153">
        <v>9.5201725222391698</v>
      </c>
      <c r="P1153">
        <v>270.843052315894</v>
      </c>
      <c r="Q1153">
        <v>0.15695415385621</v>
      </c>
    </row>
    <row r="1154" spans="1:17" hidden="1" x14ac:dyDescent="0.3">
      <c r="A1154" t="s">
        <v>2465</v>
      </c>
      <c r="B1154" t="s">
        <v>2466</v>
      </c>
      <c r="C1154" t="s">
        <v>3135</v>
      </c>
      <c r="D1154" t="s">
        <v>268</v>
      </c>
      <c r="E1154">
        <v>1939.1913880499999</v>
      </c>
      <c r="F1154">
        <v>1249.5</v>
      </c>
      <c r="G1154">
        <v>-32.865962080617997</v>
      </c>
      <c r="H1154">
        <v>0.86823232051257904</v>
      </c>
      <c r="I1154">
        <v>-14.698623639097001</v>
      </c>
      <c r="J1154">
        <v>0.33019053189062098</v>
      </c>
      <c r="K1154">
        <v>1296.4416817916399</v>
      </c>
      <c r="L1154">
        <v>1310.23318282061</v>
      </c>
      <c r="M1154">
        <v>25.0919243810301</v>
      </c>
      <c r="N1154">
        <v>0.68151038114241402</v>
      </c>
      <c r="O1154">
        <v>21.9407763105242</v>
      </c>
      <c r="P1154">
        <v>9.0409285277947404</v>
      </c>
      <c r="Q1154">
        <v>-1.469786185981E-3</v>
      </c>
    </row>
    <row r="1155" spans="1:17" hidden="1" x14ac:dyDescent="0.3">
      <c r="A1155" t="s">
        <v>2467</v>
      </c>
      <c r="B1155" t="s">
        <v>2468</v>
      </c>
      <c r="C1155" t="s">
        <v>3135</v>
      </c>
      <c r="D1155" t="s">
        <v>457</v>
      </c>
      <c r="E1155">
        <v>1939.14255654</v>
      </c>
      <c r="F1155">
        <v>299.55</v>
      </c>
      <c r="G1155">
        <v>23.685618238502599</v>
      </c>
      <c r="H1155">
        <v>-18.520431285004001</v>
      </c>
      <c r="I1155">
        <v>-40.007012078885602</v>
      </c>
      <c r="J1155">
        <v>-11.4513517039949</v>
      </c>
      <c r="K1155">
        <v>368.42135005062897</v>
      </c>
      <c r="L1155">
        <v>364.71657194216402</v>
      </c>
      <c r="M1155">
        <v>28.4927996338809</v>
      </c>
      <c r="N1155">
        <v>1.3075807787522999</v>
      </c>
      <c r="O1155">
        <v>71.490569187114005</v>
      </c>
      <c r="P1155">
        <v>55.046583850931597</v>
      </c>
      <c r="Q1155">
        <v>0.114255722979622</v>
      </c>
    </row>
    <row r="1156" spans="1:17" hidden="1" x14ac:dyDescent="0.3">
      <c r="A1156" t="s">
        <v>2469</v>
      </c>
      <c r="B1156" t="s">
        <v>2470</v>
      </c>
      <c r="C1156" t="s">
        <v>3135</v>
      </c>
      <c r="D1156" t="s">
        <v>1615</v>
      </c>
      <c r="E1156">
        <v>1934.728823808</v>
      </c>
      <c r="F1156">
        <v>88.89</v>
      </c>
      <c r="G1156">
        <v>-36.804514903222199</v>
      </c>
      <c r="H1156">
        <v>-1.7771746774594199</v>
      </c>
      <c r="I1156">
        <v>-20.751328205834799</v>
      </c>
      <c r="J1156">
        <v>-3.24907362072712</v>
      </c>
      <c r="K1156">
        <v>93.658980916019502</v>
      </c>
      <c r="L1156">
        <v>95.783248896971799</v>
      </c>
      <c r="M1156">
        <v>41.366527767709599</v>
      </c>
      <c r="N1156">
        <v>0.28365429209135301</v>
      </c>
      <c r="O1156">
        <v>45.685678929013299</v>
      </c>
      <c r="P1156">
        <v>7.0963855421686697</v>
      </c>
      <c r="Q1156">
        <v>3.1753549408241002E-2</v>
      </c>
    </row>
    <row r="1157" spans="1:17" hidden="1" x14ac:dyDescent="0.3">
      <c r="A1157" t="s">
        <v>2471</v>
      </c>
      <c r="B1157" t="s">
        <v>2472</v>
      </c>
      <c r="C1157" t="s">
        <v>3135</v>
      </c>
      <c r="D1157" t="s">
        <v>2473</v>
      </c>
      <c r="E1157">
        <v>1926.8984</v>
      </c>
      <c r="F1157">
        <v>1784</v>
      </c>
      <c r="G1157">
        <v>7.8874677988132698</v>
      </c>
      <c r="H1157">
        <v>-1.16369597880232</v>
      </c>
      <c r="I1157">
        <v>21.702275322854401</v>
      </c>
      <c r="J1157">
        <v>2.0220683770487899</v>
      </c>
      <c r="K1157">
        <v>1624.3425119894</v>
      </c>
      <c r="L1157">
        <v>1448.8072826332</v>
      </c>
      <c r="M1157">
        <v>53.4530519911008</v>
      </c>
      <c r="N1157">
        <v>1.0079240682688899</v>
      </c>
      <c r="O1157">
        <v>14.2825112107623</v>
      </c>
      <c r="P1157">
        <v>77.512437810945201</v>
      </c>
      <c r="Q1157">
        <v>0.239275066187702</v>
      </c>
    </row>
    <row r="1158" spans="1:17" hidden="1" x14ac:dyDescent="0.3">
      <c r="A1158" t="s">
        <v>2474</v>
      </c>
      <c r="B1158" t="s">
        <v>2475</v>
      </c>
      <c r="C1158" t="s">
        <v>3135</v>
      </c>
      <c r="D1158" t="s">
        <v>454</v>
      </c>
      <c r="E1158">
        <v>1921.9557253599901</v>
      </c>
      <c r="F1158">
        <v>571.1</v>
      </c>
      <c r="G1158">
        <v>37.593037964685301</v>
      </c>
      <c r="H1158">
        <v>17.455482584301599</v>
      </c>
      <c r="I1158">
        <v>39.655333538386301</v>
      </c>
      <c r="J1158">
        <v>11.5266013151875</v>
      </c>
      <c r="K1158">
        <v>503.69441378806198</v>
      </c>
      <c r="L1158">
        <v>437.06416516182901</v>
      </c>
      <c r="M1158">
        <v>63.973251456392397</v>
      </c>
      <c r="N1158">
        <v>1.57457868515043</v>
      </c>
      <c r="O1158">
        <v>6.8114165645245901</v>
      </c>
      <c r="P1158">
        <v>94.914675767918098</v>
      </c>
      <c r="Q1158">
        <v>-4.9348529439087997E-2</v>
      </c>
    </row>
    <row r="1159" spans="1:17" hidden="1" x14ac:dyDescent="0.3">
      <c r="A1159" t="s">
        <v>2476</v>
      </c>
      <c r="B1159" t="s">
        <v>2477</v>
      </c>
      <c r="C1159" t="s">
        <v>3135</v>
      </c>
      <c r="D1159" t="s">
        <v>125</v>
      </c>
      <c r="E1159">
        <v>1920.1862622149999</v>
      </c>
      <c r="F1159">
        <v>1495.35</v>
      </c>
      <c r="G1159">
        <v>387.61597195835498</v>
      </c>
      <c r="H1159">
        <v>4.4216785903578</v>
      </c>
      <c r="I1159">
        <v>263.66212174320901</v>
      </c>
      <c r="J1159">
        <v>-7.3920726276784698</v>
      </c>
      <c r="K1159">
        <v>1571.64291041005</v>
      </c>
      <c r="L1159">
        <v>995.29081717546001</v>
      </c>
      <c r="M1159">
        <v>38.847216318250098</v>
      </c>
      <c r="N1159">
        <v>0.83271502436576195</v>
      </c>
      <c r="O1159">
        <v>74.4507974721637</v>
      </c>
      <c r="P1159">
        <v>602.04225352112599</v>
      </c>
      <c r="Q1159">
        <v>0.22022437748470999</v>
      </c>
    </row>
    <row r="1160" spans="1:17" hidden="1" x14ac:dyDescent="0.3">
      <c r="A1160" t="s">
        <v>2478</v>
      </c>
      <c r="B1160" t="s">
        <v>2479</v>
      </c>
      <c r="C1160" t="s">
        <v>3135</v>
      </c>
      <c r="D1160" t="s">
        <v>611</v>
      </c>
      <c r="E1160">
        <v>1919.01514797</v>
      </c>
      <c r="F1160">
        <v>385.65</v>
      </c>
      <c r="G1160">
        <v>-4.0078786459292104</v>
      </c>
      <c r="H1160">
        <v>-1.4876445448153699</v>
      </c>
      <c r="I1160">
        <v>-23.0739720520193</v>
      </c>
      <c r="J1160">
        <v>-10.4831132573809</v>
      </c>
      <c r="K1160">
        <v>423.46244288437498</v>
      </c>
      <c r="L1160">
        <v>409.85517075227398</v>
      </c>
      <c r="M1160">
        <v>24.174419909341701</v>
      </c>
      <c r="N1160">
        <v>0.37003578631017597</v>
      </c>
      <c r="O1160">
        <v>63.347594969531897</v>
      </c>
      <c r="P1160">
        <v>40.876712328767098</v>
      </c>
      <c r="Q1160">
        <v>3.5800091439150999E-2</v>
      </c>
    </row>
    <row r="1161" spans="1:17" hidden="1" x14ac:dyDescent="0.3">
      <c r="A1161" t="s">
        <v>2480</v>
      </c>
      <c r="B1161" t="s">
        <v>2481</v>
      </c>
      <c r="C1161" t="s">
        <v>3135</v>
      </c>
      <c r="D1161" t="s">
        <v>545</v>
      </c>
      <c r="E1161">
        <v>1914.4297265099999</v>
      </c>
      <c r="F1161">
        <v>378.7</v>
      </c>
      <c r="G1161">
        <v>-8.6432042649323897</v>
      </c>
      <c r="H1161">
        <v>7.9873331005295096</v>
      </c>
      <c r="I1161">
        <v>-20.502634789593898</v>
      </c>
      <c r="J1161">
        <v>3.1151187326663101</v>
      </c>
      <c r="K1161">
        <v>429.13355855045103</v>
      </c>
      <c r="L1161">
        <v>420.96651457640797</v>
      </c>
      <c r="M1161">
        <v>50.654291476722399</v>
      </c>
      <c r="N1161">
        <v>0.92067351701605804</v>
      </c>
      <c r="O1161">
        <v>65.038288883020797</v>
      </c>
      <c r="P1161">
        <v>45.653846153846096</v>
      </c>
    </row>
    <row r="1162" spans="1:17" hidden="1" x14ac:dyDescent="0.3">
      <c r="A1162" t="s">
        <v>2482</v>
      </c>
      <c r="B1162" t="s">
        <v>2483</v>
      </c>
      <c r="C1162" t="s">
        <v>3135</v>
      </c>
      <c r="D1162" t="s">
        <v>185</v>
      </c>
      <c r="E1162">
        <v>1912.6467277500001</v>
      </c>
      <c r="F1162">
        <v>309.85000000000002</v>
      </c>
      <c r="G1162">
        <v>23.5453767395095</v>
      </c>
      <c r="H1162">
        <v>-0.85234460671521795</v>
      </c>
      <c r="I1162">
        <v>-4.3691940272724601</v>
      </c>
      <c r="J1162">
        <v>2.8516965975013702</v>
      </c>
      <c r="K1162">
        <v>328.07055887424002</v>
      </c>
      <c r="L1162">
        <v>305.09184834544698</v>
      </c>
      <c r="M1162">
        <v>45.733001571547703</v>
      </c>
      <c r="N1162">
        <v>1.2632998607077801</v>
      </c>
      <c r="O1162">
        <v>27.739228659028502</v>
      </c>
      <c r="P1162">
        <v>62.216637872362703</v>
      </c>
      <c r="Q1162">
        <v>0.15808682780503899</v>
      </c>
    </row>
    <row r="1163" spans="1:17" hidden="1" x14ac:dyDescent="0.3">
      <c r="A1163" t="s">
        <v>2484</v>
      </c>
      <c r="B1163" t="s">
        <v>2485</v>
      </c>
      <c r="C1163" t="s">
        <v>3135</v>
      </c>
      <c r="D1163" t="s">
        <v>268</v>
      </c>
      <c r="E1163">
        <v>1912.1021311</v>
      </c>
      <c r="F1163">
        <v>2999.95</v>
      </c>
      <c r="G1163">
        <v>1151.7499427577</v>
      </c>
      <c r="H1163">
        <v>-11.4549160034131</v>
      </c>
      <c r="I1163">
        <v>257.27490560517901</v>
      </c>
      <c r="J1163">
        <v>-2.5279367786218598</v>
      </c>
      <c r="K1163">
        <v>3351.7765818347498</v>
      </c>
      <c r="L1163">
        <v>2301.35934963092</v>
      </c>
      <c r="M1163">
        <v>34.521557990464501</v>
      </c>
      <c r="N1163">
        <v>1.4908448442017299</v>
      </c>
      <c r="O1163">
        <v>39.168986149769097</v>
      </c>
      <c r="P1163">
        <v>1295.3255813953399</v>
      </c>
    </row>
    <row r="1164" spans="1:17" hidden="1" x14ac:dyDescent="0.3">
      <c r="A1164" t="s">
        <v>2486</v>
      </c>
      <c r="B1164" t="s">
        <v>2487</v>
      </c>
      <c r="C1164" t="s">
        <v>3135</v>
      </c>
      <c r="D1164" t="s">
        <v>1382</v>
      </c>
      <c r="E1164">
        <v>1906.9733700500001</v>
      </c>
      <c r="F1164">
        <v>95.9</v>
      </c>
      <c r="G1164">
        <v>-43.111936466210899</v>
      </c>
      <c r="H1164">
        <v>-1.62798754617891</v>
      </c>
      <c r="I1164">
        <v>-13.8866470328711</v>
      </c>
      <c r="J1164">
        <v>-3.4033679001720598</v>
      </c>
      <c r="K1164">
        <v>105.579273430754</v>
      </c>
      <c r="L1164">
        <v>107.06741707217201</v>
      </c>
      <c r="M1164">
        <v>22.5179702010015</v>
      </c>
      <c r="N1164">
        <v>0.373039887516948</v>
      </c>
      <c r="O1164">
        <v>35.484880083420201</v>
      </c>
      <c r="P1164">
        <v>3.1071927749704198</v>
      </c>
      <c r="Q1164">
        <v>8.5752729053675994E-2</v>
      </c>
    </row>
    <row r="1165" spans="1:17" hidden="1" x14ac:dyDescent="0.3">
      <c r="A1165" t="s">
        <v>2488</v>
      </c>
      <c r="B1165" t="s">
        <v>2489</v>
      </c>
      <c r="C1165" t="s">
        <v>3135</v>
      </c>
      <c r="D1165" t="s">
        <v>1667</v>
      </c>
      <c r="E1165">
        <v>1906.0882018</v>
      </c>
      <c r="F1165">
        <v>68.11</v>
      </c>
      <c r="G1165">
        <v>1.5146263185498701</v>
      </c>
      <c r="H1165">
        <v>10.6032735037137</v>
      </c>
      <c r="I1165">
        <v>-0.17986456404036399</v>
      </c>
      <c r="J1165">
        <v>4.7637019622982404</v>
      </c>
      <c r="K1165">
        <v>64.636142930528294</v>
      </c>
      <c r="L1165">
        <v>61.044248854397999</v>
      </c>
      <c r="M1165">
        <v>59.453032016997597</v>
      </c>
      <c r="N1165">
        <v>0.99951587910931405</v>
      </c>
      <c r="O1165">
        <v>4.3752752899720999</v>
      </c>
      <c r="P1165">
        <v>31.740812379110199</v>
      </c>
      <c r="Q1165">
        <v>-2.8326200589973E-2</v>
      </c>
    </row>
    <row r="1166" spans="1:17" hidden="1" x14ac:dyDescent="0.3">
      <c r="A1166" t="s">
        <v>2490</v>
      </c>
      <c r="B1166" t="s">
        <v>2491</v>
      </c>
      <c r="C1166" t="s">
        <v>3135</v>
      </c>
      <c r="D1166" t="s">
        <v>251</v>
      </c>
      <c r="E1166">
        <v>1905.4419612659999</v>
      </c>
      <c r="F1166">
        <v>38.97</v>
      </c>
      <c r="G1166">
        <v>-4.3738543000057897</v>
      </c>
      <c r="H1166">
        <v>-9.0303669413640701</v>
      </c>
      <c r="I1166">
        <v>-20.270512424794699</v>
      </c>
      <c r="J1166">
        <v>-12.3108585177522</v>
      </c>
      <c r="K1166">
        <v>46.661036768854601</v>
      </c>
      <c r="L1166">
        <v>44.529590144563898</v>
      </c>
      <c r="M1166">
        <v>21.089828581397501</v>
      </c>
      <c r="N1166">
        <v>0.38766520305179197</v>
      </c>
      <c r="O1166">
        <v>76.751347190146205</v>
      </c>
      <c r="P1166">
        <v>33.550376970527701</v>
      </c>
      <c r="Q1166">
        <v>5.3063847035663997E-2</v>
      </c>
    </row>
    <row r="1167" spans="1:17" hidden="1" x14ac:dyDescent="0.3">
      <c r="A1167" t="s">
        <v>2492</v>
      </c>
      <c r="B1167" t="s">
        <v>2493</v>
      </c>
      <c r="C1167" t="s">
        <v>3135</v>
      </c>
      <c r="D1167" t="s">
        <v>1667</v>
      </c>
      <c r="E1167">
        <v>1905.052968</v>
      </c>
      <c r="F1167">
        <v>68.239999999999995</v>
      </c>
      <c r="G1167">
        <v>2.1476560256324002</v>
      </c>
      <c r="H1167">
        <v>10.942509046810899</v>
      </c>
      <c r="I1167">
        <v>0.57342812482588401</v>
      </c>
      <c r="J1167">
        <v>5.2209548438595803</v>
      </c>
      <c r="K1167">
        <v>64.655774338607401</v>
      </c>
      <c r="L1167">
        <v>61.031607922377297</v>
      </c>
      <c r="M1167">
        <v>55.931821315525497</v>
      </c>
      <c r="N1167">
        <v>0.86860133167332099</v>
      </c>
      <c r="O1167">
        <v>2.1688159437280099</v>
      </c>
      <c r="P1167">
        <v>32.891918208373802</v>
      </c>
      <c r="Q1167">
        <v>-2.9924776916618E-2</v>
      </c>
    </row>
    <row r="1168" spans="1:17" hidden="1" x14ac:dyDescent="0.3">
      <c r="A1168" t="s">
        <v>2494</v>
      </c>
      <c r="B1168" t="s">
        <v>2495</v>
      </c>
      <c r="C1168" t="s">
        <v>3135</v>
      </c>
      <c r="D1168" t="s">
        <v>275</v>
      </c>
      <c r="E1168">
        <v>1904.2397934599901</v>
      </c>
      <c r="F1168">
        <v>528.6</v>
      </c>
      <c r="G1168">
        <v>22.889246110965701</v>
      </c>
      <c r="H1168">
        <v>-12.101439704217601</v>
      </c>
      <c r="I1168">
        <v>37.978720234448701</v>
      </c>
      <c r="J1168">
        <v>-7.1426250669101501</v>
      </c>
      <c r="K1168">
        <v>523.93164783302802</v>
      </c>
      <c r="L1168">
        <v>432.908139348379</v>
      </c>
      <c r="M1168">
        <v>41.534139822786301</v>
      </c>
      <c r="N1168">
        <v>0.59509757182057799</v>
      </c>
      <c r="O1168">
        <v>21.046159667045</v>
      </c>
      <c r="P1168">
        <v>73.681616559881704</v>
      </c>
      <c r="Q1168">
        <v>9.8641534370932996E-2</v>
      </c>
    </row>
    <row r="1169" spans="1:17" hidden="1" x14ac:dyDescent="0.3">
      <c r="A1169" t="s">
        <v>2496</v>
      </c>
      <c r="B1169" t="s">
        <v>2497</v>
      </c>
      <c r="C1169" t="s">
        <v>3135</v>
      </c>
      <c r="D1169" t="s">
        <v>138</v>
      </c>
      <c r="E1169">
        <v>1903.2506298999999</v>
      </c>
      <c r="F1169">
        <v>112.3</v>
      </c>
      <c r="G1169">
        <v>23.445200904522899</v>
      </c>
      <c r="H1169">
        <v>9.3131545806966596</v>
      </c>
      <c r="I1169">
        <v>12.293681372275699</v>
      </c>
      <c r="J1169">
        <v>-11.5060855563578</v>
      </c>
      <c r="K1169">
        <v>117.52489635796999</v>
      </c>
      <c r="L1169">
        <v>101.019845144483</v>
      </c>
      <c r="M1169">
        <v>34.577891835093098</v>
      </c>
      <c r="N1169">
        <v>0.92904387214760298</v>
      </c>
      <c r="O1169">
        <v>31.522707034728299</v>
      </c>
      <c r="P1169">
        <v>60.405656334809301</v>
      </c>
      <c r="Q1169">
        <v>6.5518048288989994E-2</v>
      </c>
    </row>
    <row r="1170" spans="1:17" hidden="1" x14ac:dyDescent="0.3">
      <c r="A1170" t="s">
        <v>2498</v>
      </c>
      <c r="B1170" t="s">
        <v>2499</v>
      </c>
      <c r="C1170" t="s">
        <v>3135</v>
      </c>
      <c r="D1170" t="s">
        <v>460</v>
      </c>
      <c r="E1170">
        <v>1902.0963056799999</v>
      </c>
      <c r="F1170">
        <v>227.42</v>
      </c>
      <c r="G1170">
        <v>-21.231588047977301</v>
      </c>
      <c r="H1170">
        <v>-1.4963358204161501</v>
      </c>
      <c r="I1170">
        <v>-4.44127184654839</v>
      </c>
      <c r="J1170">
        <v>-6.5303367786218596</v>
      </c>
      <c r="K1170">
        <v>245.71712223108699</v>
      </c>
      <c r="L1170">
        <v>239.666528535954</v>
      </c>
      <c r="M1170">
        <v>31.131751749680401</v>
      </c>
      <c r="N1170">
        <v>0.71044756131139397</v>
      </c>
      <c r="O1170">
        <v>36.091812505496399</v>
      </c>
      <c r="P1170">
        <v>25.959567986707199</v>
      </c>
      <c r="Q1170">
        <v>6.6397242312164997E-2</v>
      </c>
    </row>
    <row r="1171" spans="1:17" hidden="1" x14ac:dyDescent="0.3">
      <c r="A1171" t="s">
        <v>2500</v>
      </c>
      <c r="B1171" t="s">
        <v>2501</v>
      </c>
      <c r="C1171" t="s">
        <v>3135</v>
      </c>
      <c r="D1171" t="s">
        <v>740</v>
      </c>
      <c r="E1171">
        <v>1901.11000107</v>
      </c>
      <c r="F1171">
        <v>757.31</v>
      </c>
      <c r="G1171">
        <v>36.2879755058988</v>
      </c>
      <c r="H1171">
        <v>-0.42706963216256</v>
      </c>
      <c r="I1171">
        <v>3.9605680547085198</v>
      </c>
      <c r="J1171">
        <v>-4.2053874584735196</v>
      </c>
      <c r="K1171">
        <v>792.97042428764996</v>
      </c>
      <c r="L1171">
        <v>714.65237360630897</v>
      </c>
      <c r="M1171">
        <v>43.078312623575101</v>
      </c>
      <c r="N1171">
        <v>1.09419222317789</v>
      </c>
      <c r="O1171">
        <v>9.5984471352550607</v>
      </c>
      <c r="P1171">
        <v>70.738360951414705</v>
      </c>
      <c r="Q1171">
        <v>-3.6227040049000002E-5</v>
      </c>
    </row>
    <row r="1172" spans="1:17" hidden="1" x14ac:dyDescent="0.3">
      <c r="A1172" t="s">
        <v>2502</v>
      </c>
      <c r="B1172" t="s">
        <v>2503</v>
      </c>
      <c r="C1172" t="s">
        <v>3135</v>
      </c>
      <c r="D1172" t="s">
        <v>114</v>
      </c>
      <c r="E1172">
        <v>1892.4932384399999</v>
      </c>
      <c r="F1172">
        <v>7.71</v>
      </c>
      <c r="G1172">
        <v>-61.111621092483801</v>
      </c>
      <c r="H1172">
        <v>20.188164280134501</v>
      </c>
      <c r="I1172">
        <v>-71.724866989338196</v>
      </c>
      <c r="J1172">
        <v>2.1456632213781299</v>
      </c>
      <c r="K1172">
        <v>9.0873378003616505</v>
      </c>
      <c r="L1172">
        <v>13.3028408205224</v>
      </c>
      <c r="M1172">
        <v>41.309630056126899</v>
      </c>
      <c r="N1172">
        <v>1.2846208797776399</v>
      </c>
      <c r="O1172">
        <v>252.140077821011</v>
      </c>
      <c r="P1172">
        <v>26.809210526315699</v>
      </c>
      <c r="Q1172">
        <v>2.046249282396E-2</v>
      </c>
    </row>
    <row r="1173" spans="1:17" hidden="1" x14ac:dyDescent="0.3">
      <c r="A1173" t="s">
        <v>2504</v>
      </c>
      <c r="B1173" t="s">
        <v>2505</v>
      </c>
      <c r="C1173" t="s">
        <v>3135</v>
      </c>
      <c r="D1173" t="s">
        <v>412</v>
      </c>
      <c r="E1173">
        <v>1890.0035422000001</v>
      </c>
      <c r="F1173">
        <v>1503.5</v>
      </c>
      <c r="G1173">
        <v>46.615451710588303</v>
      </c>
      <c r="H1173">
        <v>0.84408576362565402</v>
      </c>
      <c r="I1173">
        <v>58.614426423064302</v>
      </c>
      <c r="J1173">
        <v>-3.90223330164164</v>
      </c>
      <c r="K1173">
        <v>1498.0733960146199</v>
      </c>
      <c r="L1173">
        <v>1229.4265182705301</v>
      </c>
      <c r="M1173">
        <v>42.437199032459297</v>
      </c>
      <c r="N1173">
        <v>0.48740690583490298</v>
      </c>
      <c r="O1173">
        <v>13.3887595610242</v>
      </c>
      <c r="P1173">
        <v>114.847099171191</v>
      </c>
      <c r="Q1173">
        <v>4.2619157379309998E-2</v>
      </c>
    </row>
    <row r="1174" spans="1:17" hidden="1" x14ac:dyDescent="0.3">
      <c r="A1174" t="s">
        <v>2506</v>
      </c>
      <c r="B1174" t="s">
        <v>2507</v>
      </c>
      <c r="C1174" t="s">
        <v>3135</v>
      </c>
      <c r="D1174" t="s">
        <v>21</v>
      </c>
      <c r="E1174">
        <v>1886.9983369649999</v>
      </c>
      <c r="F1174">
        <v>207.69</v>
      </c>
      <c r="G1174">
        <v>-69.982740729735298</v>
      </c>
      <c r="H1174">
        <v>-9.8099344371787005</v>
      </c>
      <c r="I1174">
        <v>-40.505733069534799</v>
      </c>
      <c r="J1174">
        <v>-4.7443987478667502</v>
      </c>
      <c r="K1174">
        <v>227.84061202966501</v>
      </c>
      <c r="M1174">
        <v>34.8004782076627</v>
      </c>
      <c r="N1174">
        <v>0.44833126487840802</v>
      </c>
      <c r="O1174">
        <v>104.005970436708</v>
      </c>
      <c r="P1174">
        <v>3.7671746190357198</v>
      </c>
    </row>
    <row r="1175" spans="1:17" hidden="1" x14ac:dyDescent="0.3">
      <c r="A1175" t="s">
        <v>2508</v>
      </c>
      <c r="B1175" t="s">
        <v>2509</v>
      </c>
      <c r="C1175" t="s">
        <v>3135</v>
      </c>
      <c r="D1175" t="s">
        <v>412</v>
      </c>
      <c r="E1175">
        <v>1885.0344303700001</v>
      </c>
      <c r="F1175">
        <v>471.1</v>
      </c>
      <c r="G1175">
        <v>5.9382120381296604</v>
      </c>
      <c r="H1175">
        <v>-3.6709827358260099</v>
      </c>
      <c r="I1175">
        <v>36.360346433377501</v>
      </c>
      <c r="J1175">
        <v>-2.0771484497093802</v>
      </c>
      <c r="K1175">
        <v>463.73157974392001</v>
      </c>
      <c r="L1175">
        <v>405.95384305495202</v>
      </c>
      <c r="M1175">
        <v>48.515950320867098</v>
      </c>
      <c r="N1175">
        <v>0.41108002715889402</v>
      </c>
      <c r="O1175">
        <v>12.8741243897261</v>
      </c>
      <c r="P1175">
        <v>68.009985734664795</v>
      </c>
      <c r="Q1175">
        <v>-6.1058101026311998E-2</v>
      </c>
    </row>
    <row r="1176" spans="1:17" hidden="1" x14ac:dyDescent="0.3">
      <c r="A1176" t="s">
        <v>2510</v>
      </c>
      <c r="B1176" t="s">
        <v>2511</v>
      </c>
      <c r="C1176" t="s">
        <v>3135</v>
      </c>
      <c r="D1176" t="s">
        <v>529</v>
      </c>
      <c r="E1176">
        <v>1881.92917085</v>
      </c>
      <c r="F1176">
        <v>307.25</v>
      </c>
      <c r="G1176">
        <v>81.576442376683104</v>
      </c>
      <c r="H1176">
        <v>8.3877294628990509</v>
      </c>
      <c r="I1176">
        <v>113.240592293842</v>
      </c>
      <c r="J1176">
        <v>-7.13148047192007</v>
      </c>
      <c r="K1176">
        <v>275.65074424695899</v>
      </c>
      <c r="L1176">
        <v>197.348261781345</v>
      </c>
      <c r="M1176">
        <v>43.263355244028297</v>
      </c>
      <c r="N1176">
        <v>0.207063891801818</v>
      </c>
      <c r="O1176">
        <v>19.5345809601301</v>
      </c>
      <c r="P1176">
        <v>173.475745438362</v>
      </c>
      <c r="Q1176">
        <v>3.7881328875228999E-2</v>
      </c>
    </row>
    <row r="1177" spans="1:17" hidden="1" x14ac:dyDescent="0.3">
      <c r="A1177" t="s">
        <v>2512</v>
      </c>
      <c r="B1177" t="s">
        <v>2513</v>
      </c>
      <c r="C1177" t="s">
        <v>3135</v>
      </c>
      <c r="D1177" t="s">
        <v>457</v>
      </c>
      <c r="E1177">
        <v>1874.4500031699999</v>
      </c>
      <c r="F1177">
        <v>605.29999999999995</v>
      </c>
      <c r="G1177">
        <v>-25.820081895627801</v>
      </c>
      <c r="H1177">
        <v>-20.613783524780601</v>
      </c>
      <c r="I1177">
        <v>-10.764306086183399</v>
      </c>
      <c r="J1177">
        <v>-9.2809242332935593</v>
      </c>
      <c r="K1177">
        <v>697.03644015343605</v>
      </c>
      <c r="L1177">
        <v>644.63971222996599</v>
      </c>
      <c r="M1177">
        <v>31.607976629180001</v>
      </c>
      <c r="N1177">
        <v>0.77361236960801605</v>
      </c>
      <c r="O1177">
        <v>46.8280191640509</v>
      </c>
      <c r="P1177">
        <v>37.552550846494597</v>
      </c>
      <c r="Q1177">
        <v>0.116987850744893</v>
      </c>
    </row>
    <row r="1178" spans="1:17" hidden="1" x14ac:dyDescent="0.3">
      <c r="A1178" t="s">
        <v>2514</v>
      </c>
      <c r="B1178" t="s">
        <v>2515</v>
      </c>
      <c r="C1178" t="s">
        <v>3135</v>
      </c>
      <c r="D1178" t="s">
        <v>138</v>
      </c>
      <c r="E1178">
        <v>1870.815624674</v>
      </c>
      <c r="F1178">
        <v>109.82</v>
      </c>
      <c r="G1178">
        <v>-2.42756710026236</v>
      </c>
      <c r="H1178">
        <v>-14.1112147658559</v>
      </c>
      <c r="I1178">
        <v>-20.391982478436599</v>
      </c>
      <c r="J1178">
        <v>-10.9424392500891</v>
      </c>
      <c r="K1178">
        <v>121.75979067526001</v>
      </c>
      <c r="L1178">
        <v>115.489867552598</v>
      </c>
      <c r="M1178">
        <v>31.8007567452578</v>
      </c>
      <c r="N1178">
        <v>0.34819445697249701</v>
      </c>
      <c r="O1178">
        <v>34.401748315425202</v>
      </c>
      <c r="P1178">
        <v>33.6009732360097</v>
      </c>
      <c r="Q1178">
        <v>1.9363421431715998E-2</v>
      </c>
    </row>
    <row r="1179" spans="1:17" hidden="1" x14ac:dyDescent="0.3">
      <c r="A1179" t="s">
        <v>2516</v>
      </c>
      <c r="B1179" t="s">
        <v>2517</v>
      </c>
      <c r="C1179" t="s">
        <v>3135</v>
      </c>
      <c r="D1179" t="s">
        <v>89</v>
      </c>
      <c r="E1179">
        <v>1868.4573600000001</v>
      </c>
      <c r="F1179">
        <v>280</v>
      </c>
      <c r="G1179">
        <v>117.17379665531</v>
      </c>
      <c r="H1179">
        <v>6.5843072570404404</v>
      </c>
      <c r="I1179">
        <v>117.11096729303701</v>
      </c>
      <c r="J1179">
        <v>-3.98061664210308</v>
      </c>
      <c r="K1179">
        <v>252.855665535626</v>
      </c>
      <c r="L1179">
        <v>175.31136813538899</v>
      </c>
      <c r="M1179">
        <v>45.555718597273597</v>
      </c>
      <c r="N1179">
        <v>0.43063264113398197</v>
      </c>
      <c r="O1179">
        <v>28.7</v>
      </c>
      <c r="P1179">
        <v>200.91348737237999</v>
      </c>
      <c r="Q1179">
        <v>0.104285861048261</v>
      </c>
    </row>
    <row r="1180" spans="1:17" hidden="1" x14ac:dyDescent="0.3">
      <c r="A1180" t="s">
        <v>2518</v>
      </c>
      <c r="B1180" t="s">
        <v>2519</v>
      </c>
      <c r="C1180" t="s">
        <v>3135</v>
      </c>
      <c r="D1180" t="s">
        <v>185</v>
      </c>
      <c r="E1180">
        <v>1864.41105404</v>
      </c>
      <c r="F1180">
        <v>783.85</v>
      </c>
      <c r="G1180">
        <v>142.51996218222999</v>
      </c>
      <c r="H1180">
        <v>-51.439874548315203</v>
      </c>
      <c r="I1180">
        <v>79.239000855917993</v>
      </c>
      <c r="J1180">
        <v>-2.35682434081092</v>
      </c>
      <c r="K1180">
        <v>778.12362093922002</v>
      </c>
      <c r="L1180">
        <v>564.09035187698703</v>
      </c>
      <c r="M1180">
        <v>40.715620587705601</v>
      </c>
      <c r="N1180">
        <v>0.36384605154115701</v>
      </c>
      <c r="O1180">
        <v>32.672067359826499</v>
      </c>
      <c r="P1180">
        <v>177.69019573111299</v>
      </c>
      <c r="Q1180">
        <v>0.212195846216442</v>
      </c>
    </row>
    <row r="1181" spans="1:17" hidden="1" x14ac:dyDescent="0.3">
      <c r="A1181" t="s">
        <v>2520</v>
      </c>
      <c r="B1181" t="s">
        <v>2521</v>
      </c>
      <c r="C1181" t="s">
        <v>3135</v>
      </c>
      <c r="D1181" t="s">
        <v>1031</v>
      </c>
      <c r="E1181">
        <v>1860.9867127499999</v>
      </c>
      <c r="F1181">
        <v>524.15</v>
      </c>
      <c r="G1181">
        <v>46.658721177066603</v>
      </c>
      <c r="H1181">
        <v>-16.9562087884931</v>
      </c>
      <c r="I1181">
        <v>52.481661139089198</v>
      </c>
      <c r="J1181">
        <v>-7.0372852688527603</v>
      </c>
      <c r="K1181">
        <v>585.84090138611498</v>
      </c>
      <c r="L1181">
        <v>481.83406914400598</v>
      </c>
      <c r="M1181">
        <v>26.464656668441599</v>
      </c>
      <c r="N1181">
        <v>0.50672931504818697</v>
      </c>
      <c r="O1181">
        <v>39.0441667461604</v>
      </c>
      <c r="P1181">
        <v>105.468443747549</v>
      </c>
      <c r="Q1181">
        <v>0.14130271040245501</v>
      </c>
    </row>
    <row r="1182" spans="1:17" hidden="1" x14ac:dyDescent="0.3">
      <c r="A1182" t="s">
        <v>2522</v>
      </c>
      <c r="B1182" t="s">
        <v>2523</v>
      </c>
      <c r="C1182" t="s">
        <v>3135</v>
      </c>
      <c r="D1182" t="s">
        <v>1382</v>
      </c>
      <c r="E1182">
        <v>1860.8254707000001</v>
      </c>
      <c r="F1182">
        <v>295.05</v>
      </c>
      <c r="G1182">
        <v>-41.008131038457798</v>
      </c>
      <c r="H1182">
        <v>-8.6156275711452395</v>
      </c>
      <c r="I1182">
        <v>-18.136121185826902</v>
      </c>
      <c r="J1182">
        <v>-7.3184877220180899</v>
      </c>
      <c r="K1182">
        <v>336.08080382013202</v>
      </c>
      <c r="L1182">
        <v>335.424389562101</v>
      </c>
      <c r="M1182">
        <v>17.477423918791601</v>
      </c>
      <c r="N1182">
        <v>0.67582878327945495</v>
      </c>
      <c r="O1182">
        <v>29.910184714455099</v>
      </c>
      <c r="P1182">
        <v>5.3749999999999902</v>
      </c>
      <c r="Q1182">
        <v>5.5267136228030998E-2</v>
      </c>
    </row>
    <row r="1183" spans="1:17" hidden="1" x14ac:dyDescent="0.3">
      <c r="A1183" t="s">
        <v>2524</v>
      </c>
      <c r="B1183" t="s">
        <v>2525</v>
      </c>
      <c r="C1183" t="s">
        <v>3135</v>
      </c>
      <c r="D1183" t="s">
        <v>128</v>
      </c>
      <c r="E1183">
        <v>1860.5351776499999</v>
      </c>
      <c r="F1183">
        <v>120.85</v>
      </c>
      <c r="G1183">
        <v>-29.800506340847299</v>
      </c>
      <c r="H1183">
        <v>-16.375030212013598</v>
      </c>
      <c r="I1183">
        <v>-14.3322536236427</v>
      </c>
      <c r="J1183">
        <v>-9.7406416881825795</v>
      </c>
      <c r="K1183">
        <v>137.17569730364301</v>
      </c>
      <c r="L1183">
        <v>124.891977376437</v>
      </c>
      <c r="M1183">
        <v>22.0740817002375</v>
      </c>
      <c r="N1183">
        <v>0.40146228221977598</v>
      </c>
      <c r="O1183">
        <v>47.869259412494799</v>
      </c>
      <c r="P1183">
        <v>36.553672316384102</v>
      </c>
      <c r="Q1183">
        <v>0.149746650185442</v>
      </c>
    </row>
    <row r="1184" spans="1:17" hidden="1" x14ac:dyDescent="0.3">
      <c r="A1184" t="s">
        <v>2526</v>
      </c>
      <c r="B1184" t="s">
        <v>2527</v>
      </c>
      <c r="C1184" t="s">
        <v>3135</v>
      </c>
      <c r="D1184" t="s">
        <v>445</v>
      </c>
      <c r="E1184">
        <v>1856.3530592729901</v>
      </c>
      <c r="F1184">
        <v>123.33</v>
      </c>
      <c r="G1184">
        <v>83.373572281687004</v>
      </c>
      <c r="H1184">
        <v>-5.2610810713587703</v>
      </c>
      <c r="I1184">
        <v>4.63500117896956</v>
      </c>
      <c r="J1184">
        <v>-5.1781748595813797</v>
      </c>
      <c r="K1184">
        <v>133.62748437124901</v>
      </c>
      <c r="L1184">
        <v>116.79872706456899</v>
      </c>
      <c r="M1184">
        <v>34.130554595145099</v>
      </c>
      <c r="N1184">
        <v>0.75637620507273695</v>
      </c>
      <c r="O1184">
        <v>33.300900024324903</v>
      </c>
      <c r="P1184">
        <v>121.617250673854</v>
      </c>
      <c r="Q1184">
        <v>0.102868535735408</v>
      </c>
    </row>
    <row r="1185" spans="1:17" hidden="1" x14ac:dyDescent="0.3">
      <c r="A1185" t="s">
        <v>2528</v>
      </c>
      <c r="B1185" t="s">
        <v>2529</v>
      </c>
      <c r="C1185" t="s">
        <v>3135</v>
      </c>
      <c r="D1185" t="s">
        <v>141</v>
      </c>
      <c r="E1185">
        <v>1851.9637382999999</v>
      </c>
      <c r="F1185">
        <v>741</v>
      </c>
      <c r="G1185">
        <v>4.5263394748669397</v>
      </c>
      <c r="H1185">
        <v>31.418649840572701</v>
      </c>
      <c r="I1185">
        <v>22.011866679425701</v>
      </c>
      <c r="J1185">
        <v>-12.808168173273399</v>
      </c>
      <c r="O1185">
        <v>19.284750337381901</v>
      </c>
      <c r="P1185">
        <v>37.809187279151899</v>
      </c>
    </row>
    <row r="1186" spans="1:17" hidden="1" x14ac:dyDescent="0.3">
      <c r="A1186" t="s">
        <v>2530</v>
      </c>
      <c r="B1186" t="s">
        <v>2531</v>
      </c>
      <c r="C1186" t="s">
        <v>3135</v>
      </c>
      <c r="D1186" t="s">
        <v>51</v>
      </c>
      <c r="E1186">
        <v>1840.52</v>
      </c>
      <c r="F1186">
        <v>19.579999999999998</v>
      </c>
      <c r="G1186">
        <v>110.604690964253</v>
      </c>
      <c r="H1186">
        <v>-11.6287546827947</v>
      </c>
      <c r="I1186">
        <v>32.640942806493698</v>
      </c>
      <c r="J1186">
        <v>-6.7060114197701699</v>
      </c>
      <c r="K1186">
        <v>20.363677964982699</v>
      </c>
      <c r="L1186">
        <v>16.1464685625638</v>
      </c>
      <c r="M1186">
        <v>35.8291600809481</v>
      </c>
      <c r="N1186">
        <v>0.30762836309730601</v>
      </c>
      <c r="O1186">
        <v>42.492339121552597</v>
      </c>
      <c r="P1186">
        <v>170.068965517241</v>
      </c>
    </row>
    <row r="1187" spans="1:17" hidden="1" x14ac:dyDescent="0.3">
      <c r="A1187" t="s">
        <v>2532</v>
      </c>
      <c r="B1187" t="s">
        <v>2533</v>
      </c>
      <c r="C1187" t="s">
        <v>3135</v>
      </c>
      <c r="D1187" t="s">
        <v>275</v>
      </c>
      <c r="E1187">
        <v>1835.4343639049901</v>
      </c>
      <c r="F1187">
        <v>600.15</v>
      </c>
      <c r="G1187">
        <v>-70.286434149386096</v>
      </c>
      <c r="H1187">
        <v>5.5151789332957204</v>
      </c>
      <c r="I1187">
        <v>-36.612109476513901</v>
      </c>
      <c r="J1187">
        <v>-3.8371760921944</v>
      </c>
      <c r="K1187">
        <v>623.96737438367404</v>
      </c>
      <c r="L1187">
        <v>719.51886145281696</v>
      </c>
      <c r="M1187">
        <v>38.8565396478362</v>
      </c>
      <c r="N1187">
        <v>1.43207300608524</v>
      </c>
      <c r="O1187">
        <v>90.785636924102306</v>
      </c>
      <c r="P1187">
        <v>4.9213286713286601</v>
      </c>
    </row>
    <row r="1188" spans="1:17" hidden="1" x14ac:dyDescent="0.3">
      <c r="A1188" t="s">
        <v>2534</v>
      </c>
      <c r="B1188" t="s">
        <v>2535</v>
      </c>
      <c r="C1188" t="s">
        <v>3135</v>
      </c>
      <c r="D1188" t="s">
        <v>231</v>
      </c>
      <c r="E1188">
        <v>1829.8096247599999</v>
      </c>
      <c r="F1188">
        <v>1034.8</v>
      </c>
      <c r="G1188">
        <v>146.73858807489501</v>
      </c>
      <c r="H1188">
        <v>10.3709575419999</v>
      </c>
      <c r="I1188">
        <v>17.8041530982171</v>
      </c>
      <c r="J1188">
        <v>-12.4429712145845</v>
      </c>
      <c r="K1188">
        <v>1006.66866871427</v>
      </c>
      <c r="L1188">
        <v>821.62308200947996</v>
      </c>
      <c r="M1188">
        <v>44.512159516867399</v>
      </c>
      <c r="N1188">
        <v>1.0805329671378301</v>
      </c>
      <c r="O1188">
        <v>15.8678005411673</v>
      </c>
      <c r="P1188">
        <v>186.529143015367</v>
      </c>
      <c r="Q1188">
        <v>0.18059925491912801</v>
      </c>
    </row>
    <row r="1189" spans="1:17" hidden="1" x14ac:dyDescent="0.3">
      <c r="A1189" t="s">
        <v>2536</v>
      </c>
      <c r="B1189" t="s">
        <v>2537</v>
      </c>
      <c r="C1189" t="s">
        <v>3135</v>
      </c>
      <c r="D1189" t="s">
        <v>54</v>
      </c>
      <c r="E1189">
        <v>1819.8617623739999</v>
      </c>
      <c r="F1189">
        <v>165.46</v>
      </c>
      <c r="G1189">
        <v>-52.564590374458298</v>
      </c>
      <c r="H1189">
        <v>-16.263121870185699</v>
      </c>
      <c r="I1189">
        <v>-43.610429722235899</v>
      </c>
      <c r="J1189">
        <v>-10.8968899701112</v>
      </c>
      <c r="K1189">
        <v>197.17131259959501</v>
      </c>
      <c r="L1189">
        <v>215.06852080243499</v>
      </c>
      <c r="M1189">
        <v>23.188862216533501</v>
      </c>
      <c r="N1189">
        <v>0.86621136954923506</v>
      </c>
      <c r="O1189">
        <v>71.370724042064495</v>
      </c>
      <c r="P1189">
        <v>2.5917658730158801</v>
      </c>
      <c r="Q1189">
        <v>8.1623369736726001E-2</v>
      </c>
    </row>
    <row r="1190" spans="1:17" hidden="1" x14ac:dyDescent="0.3">
      <c r="A1190" t="s">
        <v>2538</v>
      </c>
      <c r="B1190" t="s">
        <v>2539</v>
      </c>
      <c r="C1190" t="s">
        <v>3135</v>
      </c>
      <c r="D1190" t="s">
        <v>48</v>
      </c>
      <c r="E1190">
        <v>1815.9192</v>
      </c>
      <c r="F1190">
        <v>80.55</v>
      </c>
      <c r="G1190">
        <v>-0.27652305981740999</v>
      </c>
      <c r="H1190">
        <v>-16.2817023752709</v>
      </c>
      <c r="I1190">
        <v>11.6120986389301</v>
      </c>
      <c r="J1190">
        <v>-8.6455431172001393</v>
      </c>
      <c r="K1190">
        <v>95.152513827406906</v>
      </c>
      <c r="L1190">
        <v>85.428373685653796</v>
      </c>
      <c r="M1190">
        <v>21.401998184468901</v>
      </c>
      <c r="N1190">
        <v>0.42228593587340602</v>
      </c>
      <c r="O1190">
        <v>49.795158286778403</v>
      </c>
      <c r="P1190">
        <v>36.757215619694399</v>
      </c>
      <c r="Q1190">
        <v>0.119414342312991</v>
      </c>
    </row>
    <row r="1191" spans="1:17" hidden="1" x14ac:dyDescent="0.3">
      <c r="A1191" t="s">
        <v>2540</v>
      </c>
      <c r="B1191" t="s">
        <v>2541</v>
      </c>
      <c r="C1191" t="s">
        <v>3135</v>
      </c>
      <c r="D1191" t="s">
        <v>185</v>
      </c>
      <c r="E1191">
        <v>1813.6624807599901</v>
      </c>
      <c r="F1191">
        <v>742.3</v>
      </c>
      <c r="G1191">
        <v>-21.228358116663401</v>
      </c>
      <c r="H1191">
        <v>-1.9608870687430999</v>
      </c>
      <c r="I1191">
        <v>17.030594115057301</v>
      </c>
      <c r="J1191">
        <v>0.42491259472683701</v>
      </c>
      <c r="K1191">
        <v>773.45598501538302</v>
      </c>
      <c r="L1191">
        <v>737.14717951024898</v>
      </c>
      <c r="M1191">
        <v>44.060332391561303</v>
      </c>
      <c r="N1191">
        <v>0.62530765665444998</v>
      </c>
      <c r="O1191">
        <v>23.258790246530999</v>
      </c>
      <c r="P1191">
        <v>35.456204379562003</v>
      </c>
      <c r="Q1191">
        <v>-1.1269472961556001E-2</v>
      </c>
    </row>
    <row r="1192" spans="1:17" hidden="1" x14ac:dyDescent="0.3">
      <c r="A1192" t="s">
        <v>2542</v>
      </c>
      <c r="B1192" t="s">
        <v>2543</v>
      </c>
      <c r="C1192" t="s">
        <v>3135</v>
      </c>
      <c r="D1192" t="s">
        <v>120</v>
      </c>
      <c r="E1192">
        <v>1808.786764445</v>
      </c>
      <c r="F1192">
        <v>812.45</v>
      </c>
      <c r="G1192">
        <v>17.233437900256799</v>
      </c>
      <c r="H1192">
        <v>9.15321536340889</v>
      </c>
      <c r="I1192">
        <v>30.1614833255273</v>
      </c>
      <c r="J1192">
        <v>0.74431103944820898</v>
      </c>
      <c r="K1192">
        <v>759.06959011683898</v>
      </c>
      <c r="L1192">
        <v>657.34814428048196</v>
      </c>
      <c r="M1192">
        <v>56.434874446494298</v>
      </c>
      <c r="N1192">
        <v>0.55577550274085097</v>
      </c>
      <c r="O1192">
        <v>4.6095144316573098</v>
      </c>
      <c r="P1192">
        <v>62.734101151727501</v>
      </c>
      <c r="Q1192">
        <v>-5.0796480146711002E-2</v>
      </c>
    </row>
    <row r="1193" spans="1:17" hidden="1" x14ac:dyDescent="0.3">
      <c r="A1193" t="s">
        <v>2544</v>
      </c>
      <c r="B1193" t="s">
        <v>2545</v>
      </c>
      <c r="C1193" t="s">
        <v>3135</v>
      </c>
      <c r="D1193" t="s">
        <v>288</v>
      </c>
      <c r="E1193">
        <v>1807.0570858999999</v>
      </c>
      <c r="F1193">
        <v>288.2</v>
      </c>
      <c r="G1193">
        <v>3.06194533639216</v>
      </c>
      <c r="H1193">
        <v>-3.1097026979501798</v>
      </c>
      <c r="I1193">
        <v>-32.0191065900298</v>
      </c>
      <c r="J1193">
        <v>-3.71159682784254</v>
      </c>
      <c r="K1193">
        <v>311.64108983713601</v>
      </c>
      <c r="L1193">
        <v>312.62318156814598</v>
      </c>
      <c r="M1193">
        <v>29.2244850330326</v>
      </c>
      <c r="N1193">
        <v>0.448669663580611</v>
      </c>
      <c r="O1193">
        <v>46.651630811936101</v>
      </c>
      <c r="P1193">
        <v>35.496003761165902</v>
      </c>
      <c r="Q1193">
        <v>8.0132935730426E-2</v>
      </c>
    </row>
    <row r="1194" spans="1:17" hidden="1" x14ac:dyDescent="0.3">
      <c r="A1194" t="s">
        <v>2546</v>
      </c>
      <c r="B1194" t="s">
        <v>2547</v>
      </c>
      <c r="C1194" t="s">
        <v>3135</v>
      </c>
      <c r="D1194" t="s">
        <v>765</v>
      </c>
      <c r="E1194">
        <v>1799.1430016049901</v>
      </c>
      <c r="F1194">
        <v>696.65</v>
      </c>
      <c r="G1194">
        <v>4.3561257182287196</v>
      </c>
      <c r="H1194">
        <v>-8.5581637060029294</v>
      </c>
      <c r="I1194">
        <v>-36.660285408321499</v>
      </c>
      <c r="J1194">
        <v>-6.8187057429908098</v>
      </c>
      <c r="K1194">
        <v>784.78827101459899</v>
      </c>
      <c r="L1194">
        <v>798.52107970136001</v>
      </c>
      <c r="M1194">
        <v>25.417726148217099</v>
      </c>
      <c r="N1194">
        <v>0.459366392109678</v>
      </c>
      <c r="O1194">
        <v>86.607335103710597</v>
      </c>
      <c r="P1194">
        <v>38.224206349206298</v>
      </c>
      <c r="Q1194">
        <v>0.17256763133939601</v>
      </c>
    </row>
    <row r="1195" spans="1:17" hidden="1" x14ac:dyDescent="0.3">
      <c r="A1195" t="s">
        <v>2548</v>
      </c>
      <c r="B1195" t="s">
        <v>2549</v>
      </c>
      <c r="C1195" t="s">
        <v>3135</v>
      </c>
      <c r="D1195" t="s">
        <v>240</v>
      </c>
      <c r="E1195">
        <v>1791.541467045</v>
      </c>
      <c r="F1195">
        <v>784.15</v>
      </c>
      <c r="G1195">
        <v>26.461558459239502</v>
      </c>
      <c r="H1195">
        <v>-11.321180540219601</v>
      </c>
      <c r="I1195">
        <v>18.476931744072601</v>
      </c>
      <c r="J1195">
        <v>-3.6661448967030399</v>
      </c>
      <c r="K1195">
        <v>844.57456885755698</v>
      </c>
      <c r="L1195">
        <v>721.39880758972799</v>
      </c>
      <c r="M1195">
        <v>35.261188808712802</v>
      </c>
      <c r="N1195">
        <v>0.55505713100237997</v>
      </c>
      <c r="O1195">
        <v>33.775425620098197</v>
      </c>
      <c r="P1195">
        <v>68.983277303680694</v>
      </c>
      <c r="Q1195">
        <v>1.8383324295408999E-2</v>
      </c>
    </row>
    <row r="1196" spans="1:17" hidden="1" x14ac:dyDescent="0.3">
      <c r="A1196" t="s">
        <v>2550</v>
      </c>
      <c r="B1196" t="s">
        <v>2551</v>
      </c>
      <c r="C1196" t="s">
        <v>3135</v>
      </c>
      <c r="D1196" t="s">
        <v>72</v>
      </c>
      <c r="E1196">
        <v>1787.0724505599901</v>
      </c>
      <c r="F1196">
        <v>101.8</v>
      </c>
      <c r="G1196">
        <v>86.643816234986602</v>
      </c>
      <c r="H1196">
        <v>4.3202824092852801</v>
      </c>
      <c r="I1196">
        <v>13.778032871733</v>
      </c>
      <c r="J1196">
        <v>-12.5699179822492</v>
      </c>
      <c r="K1196">
        <v>101.329664424198</v>
      </c>
      <c r="L1196">
        <v>82.683083980171403</v>
      </c>
      <c r="M1196">
        <v>27.189058321803898</v>
      </c>
      <c r="N1196">
        <v>0.50332024546796195</v>
      </c>
      <c r="O1196">
        <v>41.257367387033398</v>
      </c>
      <c r="P1196">
        <v>131.25851885506501</v>
      </c>
      <c r="Q1196">
        <v>0.334889656029141</v>
      </c>
    </row>
    <row r="1197" spans="1:17" hidden="1" x14ac:dyDescent="0.3">
      <c r="A1197" t="s">
        <v>2552</v>
      </c>
      <c r="B1197" t="s">
        <v>2553</v>
      </c>
      <c r="C1197" t="s">
        <v>3135</v>
      </c>
      <c r="D1197" t="s">
        <v>275</v>
      </c>
      <c r="E1197">
        <v>1786.14197489</v>
      </c>
      <c r="F1197">
        <v>394.55</v>
      </c>
      <c r="G1197">
        <v>74.984036567525706</v>
      </c>
      <c r="H1197">
        <v>3.2003307042310598</v>
      </c>
      <c r="I1197">
        <v>-10.5562717428098</v>
      </c>
      <c r="J1197">
        <v>-6.6157004149854899</v>
      </c>
      <c r="K1197">
        <v>421.890776498045</v>
      </c>
      <c r="L1197">
        <v>374.23806662197097</v>
      </c>
      <c r="M1197">
        <v>33.562606076219701</v>
      </c>
      <c r="N1197">
        <v>2.10477237404932</v>
      </c>
      <c r="O1197">
        <v>26.739323279685699</v>
      </c>
      <c r="P1197">
        <v>116.78571428571399</v>
      </c>
      <c r="Q1197">
        <v>0.25603366022933199</v>
      </c>
    </row>
    <row r="1198" spans="1:17" hidden="1" x14ac:dyDescent="0.3">
      <c r="A1198" t="s">
        <v>2554</v>
      </c>
      <c r="B1198" t="s">
        <v>2555</v>
      </c>
      <c r="C1198" t="s">
        <v>3135</v>
      </c>
      <c r="D1198" t="s">
        <v>120</v>
      </c>
      <c r="E1198">
        <v>1780.99879055</v>
      </c>
      <c r="F1198">
        <v>113.5</v>
      </c>
      <c r="G1198">
        <v>-42.529829312699697</v>
      </c>
      <c r="H1198">
        <v>-9.3278466672680995</v>
      </c>
      <c r="I1198">
        <v>-30.750722356775199</v>
      </c>
      <c r="J1198">
        <v>-3.87372262206895</v>
      </c>
      <c r="K1198">
        <v>129.603086924846</v>
      </c>
      <c r="L1198">
        <v>138.903798649892</v>
      </c>
      <c r="M1198">
        <v>18.597886214887801</v>
      </c>
      <c r="N1198">
        <v>0.39630704846986098</v>
      </c>
      <c r="O1198">
        <v>70.925110132158494</v>
      </c>
      <c r="P1198">
        <v>1.0595672691656901</v>
      </c>
    </row>
    <row r="1199" spans="1:17" hidden="1" x14ac:dyDescent="0.3">
      <c r="A1199" t="s">
        <v>2556</v>
      </c>
      <c r="B1199" t="s">
        <v>2557</v>
      </c>
      <c r="C1199" t="s">
        <v>3135</v>
      </c>
      <c r="D1199" t="s">
        <v>185</v>
      </c>
      <c r="E1199">
        <v>1776.6911580000001</v>
      </c>
      <c r="F1199">
        <v>413.85</v>
      </c>
      <c r="G1199">
        <v>-31.437369055701701</v>
      </c>
      <c r="H1199">
        <v>-2.8305421228621999</v>
      </c>
      <c r="I1199">
        <v>-9.0736851754126597</v>
      </c>
      <c r="J1199">
        <v>-2.24009759760744</v>
      </c>
      <c r="K1199">
        <v>429.81679041772099</v>
      </c>
      <c r="L1199">
        <v>424.82925010017499</v>
      </c>
      <c r="M1199">
        <v>34.578064338651103</v>
      </c>
      <c r="N1199">
        <v>0.70523145142007204</v>
      </c>
      <c r="O1199">
        <v>25.407756433490299</v>
      </c>
      <c r="P1199">
        <v>15.859462486002201</v>
      </c>
      <c r="Q1199">
        <v>-2.2549731776408E-2</v>
      </c>
    </row>
    <row r="1200" spans="1:17" hidden="1" x14ac:dyDescent="0.3">
      <c r="A1200" t="s">
        <v>2558</v>
      </c>
      <c r="B1200" t="s">
        <v>2559</v>
      </c>
      <c r="C1200" t="s">
        <v>3135</v>
      </c>
      <c r="D1200" t="s">
        <v>445</v>
      </c>
      <c r="E1200">
        <v>1774.6459275</v>
      </c>
      <c r="F1200">
        <v>2974.35</v>
      </c>
      <c r="G1200">
        <v>68.83005449801</v>
      </c>
      <c r="H1200">
        <v>-4.7582146145242401</v>
      </c>
      <c r="I1200">
        <v>12.961987756716701</v>
      </c>
      <c r="J1200">
        <v>-12.063190898455201</v>
      </c>
      <c r="K1200">
        <v>3116.35769395749</v>
      </c>
      <c r="L1200">
        <v>2589.7607288385202</v>
      </c>
      <c r="M1200">
        <v>43.6970660629771</v>
      </c>
      <c r="N1200">
        <v>0.72700057246356398</v>
      </c>
      <c r="O1200">
        <v>37.349336829895599</v>
      </c>
      <c r="P1200">
        <v>126.186311787072</v>
      </c>
      <c r="Q1200">
        <v>0.120506141061257</v>
      </c>
    </row>
    <row r="1201" spans="1:17" hidden="1" x14ac:dyDescent="0.3">
      <c r="A1201" t="s">
        <v>2560</v>
      </c>
      <c r="B1201" t="s">
        <v>2561</v>
      </c>
      <c r="C1201" t="s">
        <v>3135</v>
      </c>
      <c r="D1201" t="s">
        <v>21</v>
      </c>
      <c r="E1201">
        <v>1764.6594239999999</v>
      </c>
      <c r="F1201">
        <v>1498.75</v>
      </c>
      <c r="G1201">
        <v>204.999998622509</v>
      </c>
      <c r="H1201">
        <v>-11.0201055977693</v>
      </c>
      <c r="I1201">
        <v>22.9101341080301</v>
      </c>
      <c r="J1201">
        <v>-9.3646557279651894</v>
      </c>
      <c r="K1201">
        <v>1514.3381921210701</v>
      </c>
      <c r="L1201">
        <v>1204.0400432758699</v>
      </c>
      <c r="M1201">
        <v>46.006821694364902</v>
      </c>
      <c r="N1201">
        <v>0.61910232551926203</v>
      </c>
      <c r="O1201">
        <v>24.370308590492002</v>
      </c>
      <c r="P1201">
        <v>259.71438857554301</v>
      </c>
      <c r="Q1201">
        <v>0.14336465981864199</v>
      </c>
    </row>
    <row r="1202" spans="1:17" hidden="1" x14ac:dyDescent="0.3">
      <c r="A1202" t="s">
        <v>2562</v>
      </c>
      <c r="B1202" t="s">
        <v>2563</v>
      </c>
      <c r="C1202" t="s">
        <v>3135</v>
      </c>
      <c r="D1202" t="s">
        <v>405</v>
      </c>
      <c r="E1202">
        <v>1762.2356741999999</v>
      </c>
      <c r="F1202">
        <v>226.7</v>
      </c>
      <c r="G1202">
        <v>61.795266154828902</v>
      </c>
      <c r="H1202">
        <v>69.989227018433894</v>
      </c>
      <c r="I1202">
        <v>72.116884835479198</v>
      </c>
      <c r="J1202">
        <v>-14.018129882070101</v>
      </c>
      <c r="K1202">
        <v>163.727717737327</v>
      </c>
      <c r="L1202">
        <v>133.20887338929899</v>
      </c>
      <c r="M1202">
        <v>59.653179005824498</v>
      </c>
      <c r="N1202">
        <v>2.7182706485522501</v>
      </c>
      <c r="O1202">
        <v>22.805469783855301</v>
      </c>
      <c r="P1202">
        <v>132.393644284982</v>
      </c>
      <c r="Q1202">
        <v>5.8174692203632E-2</v>
      </c>
    </row>
    <row r="1203" spans="1:17" hidden="1" x14ac:dyDescent="0.3">
      <c r="A1203" t="s">
        <v>2564</v>
      </c>
      <c r="B1203" t="s">
        <v>2565</v>
      </c>
      <c r="C1203" t="s">
        <v>3135</v>
      </c>
      <c r="D1203" t="s">
        <v>2566</v>
      </c>
      <c r="E1203">
        <v>1760.2806471399999</v>
      </c>
      <c r="F1203">
        <v>1629.8</v>
      </c>
      <c r="G1203">
        <v>316.27217306989797</v>
      </c>
      <c r="H1203">
        <v>1.93618931966438</v>
      </c>
      <c r="I1203">
        <v>-11.215928829864099</v>
      </c>
      <c r="J1203">
        <v>-7.8013755183051599</v>
      </c>
      <c r="K1203">
        <v>1823.5399764054901</v>
      </c>
      <c r="L1203">
        <v>1544.78145089298</v>
      </c>
      <c r="M1203">
        <v>26.4971951662089</v>
      </c>
      <c r="N1203">
        <v>0.90971132626637496</v>
      </c>
      <c r="O1203">
        <v>38.667321143698601</v>
      </c>
      <c r="P1203">
        <v>362.68275372604597</v>
      </c>
      <c r="Q1203">
        <v>0.23152255693100501</v>
      </c>
    </row>
    <row r="1204" spans="1:17" hidden="1" x14ac:dyDescent="0.3">
      <c r="A1204" t="s">
        <v>2567</v>
      </c>
      <c r="B1204" t="s">
        <v>2568</v>
      </c>
      <c r="C1204" t="s">
        <v>3135</v>
      </c>
      <c r="D1204" t="s">
        <v>117</v>
      </c>
      <c r="E1204">
        <v>1760.082948087</v>
      </c>
      <c r="F1204">
        <v>44.97</v>
      </c>
      <c r="G1204">
        <v>97.002700914502498</v>
      </c>
      <c r="H1204">
        <v>-14.6328652182809</v>
      </c>
      <c r="I1204">
        <v>54.880972426720099</v>
      </c>
      <c r="J1204">
        <v>-8.9121252209333992</v>
      </c>
      <c r="K1204">
        <v>47.261997143287402</v>
      </c>
      <c r="L1204">
        <v>34.457526695551103</v>
      </c>
      <c r="M1204">
        <v>21.7760070127311</v>
      </c>
      <c r="N1204">
        <v>0.303976916389055</v>
      </c>
      <c r="O1204">
        <v>43.473426728930399</v>
      </c>
      <c r="P1204">
        <v>166.09467455621299</v>
      </c>
      <c r="Q1204">
        <v>0.1290419103995</v>
      </c>
    </row>
    <row r="1205" spans="1:17" hidden="1" x14ac:dyDescent="0.3">
      <c r="A1205" t="s">
        <v>2569</v>
      </c>
      <c r="B1205" t="s">
        <v>2570</v>
      </c>
      <c r="C1205" t="s">
        <v>3135</v>
      </c>
      <c r="D1205" t="s">
        <v>265</v>
      </c>
      <c r="E1205">
        <v>1751.46</v>
      </c>
      <c r="F1205">
        <v>1459.55</v>
      </c>
      <c r="G1205">
        <v>-33.829685891604299</v>
      </c>
      <c r="H1205">
        <v>3.51794939554286</v>
      </c>
      <c r="I1205">
        <v>-3.3558545725300299</v>
      </c>
      <c r="J1205">
        <v>-0.68716961145469602</v>
      </c>
      <c r="K1205">
        <v>1472.47703872805</v>
      </c>
      <c r="L1205">
        <v>1441.86439102587</v>
      </c>
      <c r="M1205">
        <v>41.123543534344797</v>
      </c>
      <c r="N1205">
        <v>1.0761590053410699</v>
      </c>
      <c r="O1205">
        <v>16.131684423281101</v>
      </c>
      <c r="P1205">
        <v>23.5807120782354</v>
      </c>
      <c r="Q1205">
        <v>0.15552695341308001</v>
      </c>
    </row>
    <row r="1206" spans="1:17" hidden="1" x14ac:dyDescent="0.3">
      <c r="A1206" t="s">
        <v>2571</v>
      </c>
      <c r="B1206" t="s">
        <v>2572</v>
      </c>
      <c r="C1206" t="s">
        <v>3135</v>
      </c>
      <c r="D1206" t="s">
        <v>465</v>
      </c>
      <c r="E1206">
        <v>1743.0754274999999</v>
      </c>
      <c r="F1206">
        <v>903.3</v>
      </c>
      <c r="G1206">
        <v>236.115302198102</v>
      </c>
      <c r="H1206">
        <v>-5.9770742087126196</v>
      </c>
      <c r="I1206">
        <v>51.229437686784998</v>
      </c>
      <c r="J1206">
        <v>-4.6748034699811898</v>
      </c>
      <c r="K1206">
        <v>931.33092985530402</v>
      </c>
      <c r="L1206">
        <v>700.10557951900898</v>
      </c>
      <c r="M1206">
        <v>38.093793107741</v>
      </c>
      <c r="N1206">
        <v>0.63200693160299803</v>
      </c>
      <c r="O1206">
        <v>34.517878888519803</v>
      </c>
      <c r="P1206">
        <v>277.63377926421401</v>
      </c>
      <c r="Q1206">
        <v>0.19455030198581399</v>
      </c>
    </row>
    <row r="1207" spans="1:17" hidden="1" x14ac:dyDescent="0.3">
      <c r="A1207" t="s">
        <v>2573</v>
      </c>
      <c r="B1207" t="s">
        <v>2574</v>
      </c>
      <c r="C1207" t="s">
        <v>3135</v>
      </c>
      <c r="D1207" t="s">
        <v>435</v>
      </c>
      <c r="E1207">
        <v>1733.933</v>
      </c>
      <c r="F1207">
        <v>1148.3</v>
      </c>
      <c r="G1207">
        <v>-12.674212492242001</v>
      </c>
      <c r="H1207">
        <v>3.4078627392430598</v>
      </c>
      <c r="I1207">
        <v>-21.600007242066098</v>
      </c>
      <c r="J1207">
        <v>-3.1704765456767698</v>
      </c>
      <c r="K1207">
        <v>1210.30590828236</v>
      </c>
      <c r="L1207">
        <v>1225.6576168455599</v>
      </c>
      <c r="M1207">
        <v>35.657315907199902</v>
      </c>
      <c r="N1207">
        <v>0.92406147598483002</v>
      </c>
      <c r="O1207">
        <v>39.7718366280588</v>
      </c>
      <c r="P1207">
        <v>16.389620920332401</v>
      </c>
      <c r="Q1207">
        <v>6.1644836025040999E-2</v>
      </c>
    </row>
    <row r="1208" spans="1:17" hidden="1" x14ac:dyDescent="0.3">
      <c r="A1208" t="s">
        <v>2575</v>
      </c>
      <c r="B1208" t="s">
        <v>2576</v>
      </c>
      <c r="C1208" t="s">
        <v>3135</v>
      </c>
      <c r="D1208" t="s">
        <v>454</v>
      </c>
      <c r="E1208">
        <v>1727.5455649979999</v>
      </c>
      <c r="F1208">
        <v>103.14</v>
      </c>
      <c r="G1208">
        <v>-57.367512577553001</v>
      </c>
      <c r="H1208">
        <v>2.5100879089499299</v>
      </c>
      <c r="I1208">
        <v>-16.449592897314201</v>
      </c>
      <c r="J1208">
        <v>6.50229949290802</v>
      </c>
      <c r="K1208">
        <v>104.944149320815</v>
      </c>
      <c r="L1208">
        <v>112.48129734440801</v>
      </c>
      <c r="M1208">
        <v>46.345700332919101</v>
      </c>
      <c r="N1208">
        <v>1.0702811772560701</v>
      </c>
      <c r="O1208">
        <v>54.886561954624703</v>
      </c>
      <c r="P1208">
        <v>29.005628517823599</v>
      </c>
      <c r="Q1208">
        <v>-6.1187089277259001E-2</v>
      </c>
    </row>
    <row r="1209" spans="1:17" hidden="1" x14ac:dyDescent="0.3">
      <c r="A1209" t="s">
        <v>2577</v>
      </c>
      <c r="B1209" t="s">
        <v>2578</v>
      </c>
      <c r="C1209" t="s">
        <v>3135</v>
      </c>
      <c r="D1209" t="s">
        <v>1976</v>
      </c>
      <c r="E1209">
        <v>1723.21644384</v>
      </c>
      <c r="F1209">
        <v>594.6</v>
      </c>
      <c r="G1209">
        <v>-27.686417000544498</v>
      </c>
      <c r="H1209">
        <v>1.23403746698757</v>
      </c>
      <c r="I1209">
        <v>-32.757393528297399</v>
      </c>
      <c r="J1209">
        <v>1.64019421242885</v>
      </c>
      <c r="K1209">
        <v>624.60359359854397</v>
      </c>
      <c r="L1209">
        <v>637.83991434139705</v>
      </c>
      <c r="M1209">
        <v>39.591410970585201</v>
      </c>
      <c r="N1209">
        <v>0.88312650831179296</v>
      </c>
      <c r="O1209">
        <v>53.884964682139199</v>
      </c>
      <c r="P1209">
        <v>14.346153846153801</v>
      </c>
      <c r="Q1209">
        <v>0.14067813008357499</v>
      </c>
    </row>
    <row r="1210" spans="1:17" hidden="1" x14ac:dyDescent="0.3">
      <c r="A1210" t="s">
        <v>2579</v>
      </c>
      <c r="B1210" t="s">
        <v>2580</v>
      </c>
      <c r="C1210" t="s">
        <v>3135</v>
      </c>
      <c r="D1210" t="s">
        <v>765</v>
      </c>
      <c r="E1210">
        <v>1719.7806357959901</v>
      </c>
      <c r="F1210">
        <v>8.52</v>
      </c>
      <c r="G1210">
        <v>-72.804591736168106</v>
      </c>
      <c r="H1210">
        <v>-5.5458788314857399</v>
      </c>
      <c r="I1210">
        <v>-52.631819483457598</v>
      </c>
      <c r="J1210">
        <v>2.0284299271225699</v>
      </c>
      <c r="K1210">
        <v>10.411193843883</v>
      </c>
      <c r="L1210">
        <v>15.620822227088</v>
      </c>
      <c r="M1210">
        <v>11.1802673669399</v>
      </c>
      <c r="N1210">
        <v>0.70370743822634696</v>
      </c>
      <c r="O1210">
        <v>169.366197183098</v>
      </c>
      <c r="P1210">
        <v>25.294117647058801</v>
      </c>
      <c r="Q1210">
        <v>-4.4846752261074999E-2</v>
      </c>
    </row>
    <row r="1211" spans="1:17" hidden="1" x14ac:dyDescent="0.3">
      <c r="A1211" t="s">
        <v>2581</v>
      </c>
      <c r="B1211" t="s">
        <v>2582</v>
      </c>
      <c r="C1211" t="s">
        <v>3135</v>
      </c>
      <c r="D1211" t="s">
        <v>21</v>
      </c>
      <c r="E1211">
        <v>1717.2591404319901</v>
      </c>
      <c r="F1211">
        <v>162.08000000000001</v>
      </c>
      <c r="G1211">
        <v>405.553787844385</v>
      </c>
      <c r="H1211">
        <v>24.6937605688906</v>
      </c>
      <c r="I1211">
        <v>132.48693703532999</v>
      </c>
      <c r="J1211">
        <v>-1.2037343689833</v>
      </c>
      <c r="K1211">
        <v>139.066336994322</v>
      </c>
      <c r="L1211">
        <v>91.988055051986393</v>
      </c>
      <c r="M1211">
        <v>50.523573048722199</v>
      </c>
      <c r="N1211">
        <v>0.22086557238310101</v>
      </c>
      <c r="O1211">
        <v>11.383267522211201</v>
      </c>
      <c r="P1211">
        <v>463.75652173912999</v>
      </c>
    </row>
    <row r="1212" spans="1:17" hidden="1" x14ac:dyDescent="0.3">
      <c r="A1212" t="s">
        <v>2583</v>
      </c>
      <c r="B1212" t="s">
        <v>2584</v>
      </c>
      <c r="C1212" t="s">
        <v>3135</v>
      </c>
      <c r="D1212" t="s">
        <v>231</v>
      </c>
      <c r="E1212">
        <v>1707.6163704000001</v>
      </c>
      <c r="F1212">
        <v>996.4</v>
      </c>
      <c r="G1212">
        <v>112.330858590613</v>
      </c>
      <c r="H1212">
        <v>27.8641136096156</v>
      </c>
      <c r="I1212">
        <v>22.922954606005799</v>
      </c>
      <c r="J1212">
        <v>19.789421987156501</v>
      </c>
      <c r="K1212">
        <v>899.98843963569095</v>
      </c>
      <c r="L1212">
        <v>738.02666536069</v>
      </c>
      <c r="M1212">
        <v>52.615193016854597</v>
      </c>
      <c r="N1212">
        <v>1.9292903888009301</v>
      </c>
      <c r="O1212">
        <v>21.191288639100701</v>
      </c>
      <c r="P1212">
        <v>189.609068449353</v>
      </c>
      <c r="Q1212">
        <v>0.138462140112771</v>
      </c>
    </row>
    <row r="1213" spans="1:17" hidden="1" x14ac:dyDescent="0.3">
      <c r="A1213" t="s">
        <v>2585</v>
      </c>
      <c r="B1213" t="s">
        <v>2586</v>
      </c>
      <c r="C1213" t="s">
        <v>3135</v>
      </c>
      <c r="D1213" t="s">
        <v>1434</v>
      </c>
      <c r="E1213">
        <v>1704.57203</v>
      </c>
      <c r="F1213">
        <v>120.4</v>
      </c>
      <c r="G1213">
        <v>29.787444728743001</v>
      </c>
      <c r="H1213">
        <v>-1.61463225237848</v>
      </c>
      <c r="I1213">
        <v>-7.8749821398943398</v>
      </c>
      <c r="J1213">
        <v>-12.6830192229878</v>
      </c>
      <c r="K1213">
        <v>125.43676405752799</v>
      </c>
      <c r="L1213">
        <v>115.190520944037</v>
      </c>
      <c r="M1213">
        <v>39.548952852363598</v>
      </c>
      <c r="N1213">
        <v>2.12786696809186</v>
      </c>
      <c r="O1213">
        <v>23.3388704318936</v>
      </c>
      <c r="P1213">
        <v>65.954514128187398</v>
      </c>
      <c r="Q1213">
        <v>0.18274621206307701</v>
      </c>
    </row>
    <row r="1214" spans="1:17" hidden="1" x14ac:dyDescent="0.3">
      <c r="A1214" t="s">
        <v>2587</v>
      </c>
      <c r="B1214" t="s">
        <v>2588</v>
      </c>
      <c r="C1214" t="s">
        <v>3135</v>
      </c>
      <c r="D1214" t="s">
        <v>545</v>
      </c>
      <c r="E1214">
        <v>1703.29318605</v>
      </c>
      <c r="F1214">
        <v>84.65</v>
      </c>
      <c r="G1214">
        <v>55.569193315210299</v>
      </c>
      <c r="H1214">
        <v>-21.033827580034099</v>
      </c>
      <c r="I1214">
        <v>3.0471282526046699</v>
      </c>
      <c r="J1214">
        <v>-11.361090155310199</v>
      </c>
      <c r="K1214">
        <v>95.1935840929428</v>
      </c>
      <c r="L1214">
        <v>81.927352530807497</v>
      </c>
      <c r="M1214">
        <v>23.379078718432201</v>
      </c>
      <c r="N1214">
        <v>0.93055691735000201</v>
      </c>
      <c r="O1214">
        <v>53.573538098050697</v>
      </c>
      <c r="P1214">
        <v>111.625</v>
      </c>
      <c r="Q1214">
        <v>0.175641582848272</v>
      </c>
    </row>
    <row r="1215" spans="1:17" hidden="1" x14ac:dyDescent="0.3">
      <c r="A1215" t="s">
        <v>2589</v>
      </c>
      <c r="B1215" t="s">
        <v>2590</v>
      </c>
      <c r="C1215" t="s">
        <v>3135</v>
      </c>
      <c r="D1215" t="s">
        <v>95</v>
      </c>
      <c r="E1215">
        <v>1702.909416</v>
      </c>
      <c r="F1215">
        <v>310.7</v>
      </c>
      <c r="G1215">
        <v>-40.994646784090598</v>
      </c>
      <c r="H1215">
        <v>-6.5254644364615597</v>
      </c>
      <c r="I1215">
        <v>-12.4367590342823</v>
      </c>
      <c r="J1215">
        <v>-5.6722190610840499</v>
      </c>
      <c r="K1215">
        <v>334.03368490205702</v>
      </c>
      <c r="L1215">
        <v>340.734083282006</v>
      </c>
      <c r="M1215">
        <v>25.8090217174834</v>
      </c>
      <c r="N1215">
        <v>0.66303830696448296</v>
      </c>
      <c r="O1215">
        <v>42.903121982619801</v>
      </c>
      <c r="P1215">
        <v>10.1577734444247</v>
      </c>
      <c r="Q1215">
        <v>5.5977455458844999E-2</v>
      </c>
    </row>
    <row r="1216" spans="1:17" hidden="1" x14ac:dyDescent="0.3">
      <c r="A1216" t="s">
        <v>2591</v>
      </c>
      <c r="B1216" t="s">
        <v>2592</v>
      </c>
      <c r="C1216" t="s">
        <v>3135</v>
      </c>
      <c r="D1216" t="s">
        <v>611</v>
      </c>
      <c r="E1216">
        <v>1701.0937799999999</v>
      </c>
      <c r="F1216">
        <v>106.68</v>
      </c>
      <c r="G1216">
        <v>10.736727130308299</v>
      </c>
      <c r="H1216">
        <v>-3.67270519671602</v>
      </c>
      <c r="I1216">
        <v>16.1742372925683</v>
      </c>
      <c r="J1216">
        <v>-4.5433590165322002</v>
      </c>
      <c r="K1216">
        <v>119.426585161049</v>
      </c>
      <c r="L1216">
        <v>103.563173353827</v>
      </c>
      <c r="M1216">
        <v>54.219977380712301</v>
      </c>
      <c r="N1216">
        <v>0.30558503294286499</v>
      </c>
      <c r="O1216">
        <v>49.550056242969603</v>
      </c>
      <c r="P1216">
        <v>51.415797317436599</v>
      </c>
    </row>
    <row r="1217" spans="1:17" hidden="1" x14ac:dyDescent="0.3">
      <c r="A1217" t="s">
        <v>2593</v>
      </c>
      <c r="B1217" t="s">
        <v>2594</v>
      </c>
      <c r="C1217" t="s">
        <v>3135</v>
      </c>
      <c r="D1217" t="s">
        <v>1764</v>
      </c>
      <c r="E1217">
        <v>1700.9283715199999</v>
      </c>
      <c r="F1217">
        <v>162.09</v>
      </c>
      <c r="G1217">
        <v>-55.401909695812201</v>
      </c>
      <c r="H1217">
        <v>-6.0833085352892704</v>
      </c>
      <c r="I1217">
        <v>-35.616042713918802</v>
      </c>
      <c r="J1217">
        <v>-5.5210988742416802</v>
      </c>
      <c r="K1217">
        <v>181.31793442655399</v>
      </c>
      <c r="L1217">
        <v>206.42426466520899</v>
      </c>
      <c r="M1217">
        <v>29.090497671020699</v>
      </c>
      <c r="N1217">
        <v>0.60086866632287095</v>
      </c>
      <c r="O1217">
        <v>86.2853970016657</v>
      </c>
      <c r="P1217">
        <v>2.5886075949367</v>
      </c>
      <c r="Q1217">
        <v>0.144430981720642</v>
      </c>
    </row>
    <row r="1218" spans="1:17" hidden="1" x14ac:dyDescent="0.3">
      <c r="A1218" t="s">
        <v>2595</v>
      </c>
      <c r="B1218" t="s">
        <v>2596</v>
      </c>
      <c r="C1218" t="s">
        <v>3135</v>
      </c>
      <c r="D1218" t="s">
        <v>48</v>
      </c>
      <c r="E1218">
        <v>1700.6614506000001</v>
      </c>
      <c r="F1218">
        <v>1619.7</v>
      </c>
      <c r="G1218">
        <v>86.445877241344206</v>
      </c>
      <c r="H1218">
        <v>6.2435902380372301</v>
      </c>
      <c r="I1218">
        <v>22.108762217686699</v>
      </c>
      <c r="J1218">
        <v>-4.4399883159571401</v>
      </c>
      <c r="K1218">
        <v>1569.69307475343</v>
      </c>
      <c r="L1218">
        <v>1283.59102435923</v>
      </c>
      <c r="M1218">
        <v>39.816866844434699</v>
      </c>
      <c r="N1218">
        <v>0.68678460489217297</v>
      </c>
      <c r="O1218">
        <v>10.288942396740101</v>
      </c>
      <c r="P1218">
        <v>137.82394831510101</v>
      </c>
    </row>
    <row r="1219" spans="1:17" hidden="1" x14ac:dyDescent="0.3">
      <c r="A1219" t="s">
        <v>2597</v>
      </c>
      <c r="B1219" t="s">
        <v>2598</v>
      </c>
      <c r="C1219" t="s">
        <v>3135</v>
      </c>
      <c r="D1219" t="s">
        <v>545</v>
      </c>
      <c r="E1219">
        <v>1692.999</v>
      </c>
      <c r="F1219">
        <v>161.69999999999999</v>
      </c>
      <c r="G1219">
        <v>65.886009209240797</v>
      </c>
      <c r="H1219">
        <v>2.1944972198932802</v>
      </c>
      <c r="I1219">
        <v>0.64475435637628697</v>
      </c>
      <c r="J1219">
        <v>-0.185595169931528</v>
      </c>
      <c r="K1219">
        <v>155.03252650681901</v>
      </c>
      <c r="L1219">
        <v>141.99871179569601</v>
      </c>
      <c r="M1219">
        <v>59.713229867497198</v>
      </c>
      <c r="N1219">
        <v>1.55579816077468</v>
      </c>
      <c r="O1219">
        <v>13.172541743970299</v>
      </c>
      <c r="P1219">
        <v>106.909788867562</v>
      </c>
      <c r="Q1219">
        <v>9.5139215598186999E-2</v>
      </c>
    </row>
    <row r="1220" spans="1:17" hidden="1" x14ac:dyDescent="0.3">
      <c r="A1220" t="s">
        <v>2599</v>
      </c>
      <c r="B1220" t="s">
        <v>2600</v>
      </c>
      <c r="C1220" t="s">
        <v>3135</v>
      </c>
      <c r="D1220" t="s">
        <v>125</v>
      </c>
      <c r="E1220">
        <v>1692.7617548999999</v>
      </c>
      <c r="F1220">
        <v>57.35</v>
      </c>
      <c r="G1220">
        <v>-12.326089007818799</v>
      </c>
      <c r="H1220">
        <v>-10.338865460388799</v>
      </c>
      <c r="I1220">
        <v>-13.500210323118401</v>
      </c>
      <c r="J1220">
        <v>-0.829284586555044</v>
      </c>
      <c r="K1220">
        <v>58.090400039699603</v>
      </c>
      <c r="L1220">
        <v>58.132099128591499</v>
      </c>
      <c r="M1220">
        <v>52.8794267831166</v>
      </c>
      <c r="N1220">
        <v>0.382066509854948</v>
      </c>
      <c r="O1220">
        <v>50.479511769834303</v>
      </c>
      <c r="P1220">
        <v>27.063254680403201</v>
      </c>
      <c r="Q1220">
        <v>8.6776611408929005E-2</v>
      </c>
    </row>
    <row r="1221" spans="1:17" hidden="1" x14ac:dyDescent="0.3">
      <c r="A1221" t="s">
        <v>2601</v>
      </c>
      <c r="B1221" t="s">
        <v>2602</v>
      </c>
      <c r="C1221" t="s">
        <v>3135</v>
      </c>
      <c r="D1221" t="s">
        <v>405</v>
      </c>
      <c r="E1221">
        <v>1692.4402</v>
      </c>
      <c r="F1221">
        <v>1588.4</v>
      </c>
      <c r="G1221">
        <v>279.875734950771</v>
      </c>
      <c r="H1221">
        <v>24.561857500860299</v>
      </c>
      <c r="I1221">
        <v>102.614170597399</v>
      </c>
      <c r="J1221">
        <v>-1.3484143483940101</v>
      </c>
      <c r="K1221">
        <v>1326.61840830251</v>
      </c>
      <c r="L1221">
        <v>948.62000928069995</v>
      </c>
      <c r="M1221">
        <v>66.114364699678703</v>
      </c>
      <c r="N1221">
        <v>0.85472269450754601</v>
      </c>
      <c r="O1221">
        <v>7.9828758499118599</v>
      </c>
      <c r="P1221">
        <v>323.57333333333298</v>
      </c>
      <c r="Q1221">
        <v>0.16578093484008599</v>
      </c>
    </row>
    <row r="1222" spans="1:17" hidden="1" x14ac:dyDescent="0.3">
      <c r="A1222" t="s">
        <v>2603</v>
      </c>
      <c r="B1222" t="s">
        <v>2604</v>
      </c>
      <c r="C1222" t="s">
        <v>3135</v>
      </c>
      <c r="D1222" t="s">
        <v>611</v>
      </c>
      <c r="E1222">
        <v>1692.3029750000001</v>
      </c>
      <c r="F1222">
        <v>52.93</v>
      </c>
      <c r="G1222">
        <v>-16.2275985277434</v>
      </c>
      <c r="H1222">
        <v>-12.2016325771071</v>
      </c>
      <c r="I1222">
        <v>-24.009620800591598</v>
      </c>
      <c r="J1222">
        <v>-8.8855118385738994</v>
      </c>
      <c r="K1222">
        <v>59.630268044245</v>
      </c>
      <c r="L1222">
        <v>57.877851757238602</v>
      </c>
      <c r="M1222">
        <v>29.188193916460101</v>
      </c>
      <c r="N1222">
        <v>0.30586840671755</v>
      </c>
      <c r="O1222">
        <v>47.364443604761</v>
      </c>
      <c r="P1222">
        <v>17.753058954393701</v>
      </c>
      <c r="Q1222">
        <v>7.1071011628524999E-2</v>
      </c>
    </row>
    <row r="1223" spans="1:17" hidden="1" x14ac:dyDescent="0.3">
      <c r="A1223" t="s">
        <v>2605</v>
      </c>
      <c r="B1223" t="s">
        <v>2606</v>
      </c>
      <c r="C1223" t="s">
        <v>3135</v>
      </c>
      <c r="D1223" t="s">
        <v>89</v>
      </c>
      <c r="E1223">
        <v>1690.3778656280001</v>
      </c>
      <c r="F1223">
        <v>175.79</v>
      </c>
      <c r="G1223">
        <v>28.562877065549301</v>
      </c>
      <c r="H1223">
        <v>43.588320926631198</v>
      </c>
      <c r="I1223">
        <v>43.750792581345202</v>
      </c>
      <c r="J1223">
        <v>7.6608147365296499</v>
      </c>
      <c r="K1223">
        <v>134.953136646117</v>
      </c>
      <c r="L1223">
        <v>115.717652262763</v>
      </c>
      <c r="M1223">
        <v>73.136160073602099</v>
      </c>
      <c r="N1223">
        <v>1.72391947017787</v>
      </c>
      <c r="O1223">
        <v>7.2302178735991802</v>
      </c>
      <c r="P1223">
        <v>101.13272311212801</v>
      </c>
      <c r="Q1223">
        <v>-4.7509953595680004E-3</v>
      </c>
    </row>
    <row r="1224" spans="1:17" hidden="1" x14ac:dyDescent="0.3">
      <c r="A1224" t="s">
        <v>2607</v>
      </c>
      <c r="B1224" t="s">
        <v>2608</v>
      </c>
      <c r="C1224" t="s">
        <v>3135</v>
      </c>
      <c r="D1224" t="s">
        <v>1987</v>
      </c>
      <c r="E1224">
        <v>1689.75714595</v>
      </c>
      <c r="F1224">
        <v>150.25</v>
      </c>
      <c r="G1224">
        <v>-34.465823824406499</v>
      </c>
      <c r="H1224">
        <v>-3.3106169988315801</v>
      </c>
      <c r="I1224">
        <v>-24.6428899392955</v>
      </c>
      <c r="J1224">
        <v>-1.6533948633942299</v>
      </c>
      <c r="K1224">
        <v>164.16608544301801</v>
      </c>
      <c r="L1224">
        <v>168.363438370419</v>
      </c>
      <c r="M1224">
        <v>19.547287872841999</v>
      </c>
      <c r="N1224">
        <v>1.1442754194426901</v>
      </c>
      <c r="O1224">
        <v>44.958402662229602</v>
      </c>
      <c r="P1224">
        <v>1.38326585695007</v>
      </c>
      <c r="Q1224">
        <v>-8.9808329480704996E-2</v>
      </c>
    </row>
    <row r="1225" spans="1:17" hidden="1" x14ac:dyDescent="0.3">
      <c r="A1225" t="s">
        <v>2609</v>
      </c>
      <c r="B1225" t="s">
        <v>2610</v>
      </c>
      <c r="C1225" t="s">
        <v>3135</v>
      </c>
      <c r="D1225" t="s">
        <v>454</v>
      </c>
      <c r="E1225">
        <v>1681.7067585</v>
      </c>
      <c r="F1225">
        <v>546.1</v>
      </c>
      <c r="G1225">
        <v>-14.4894069359277</v>
      </c>
      <c r="H1225">
        <v>-4.4315401438401896</v>
      </c>
      <c r="I1225">
        <v>-3.2660144464923899</v>
      </c>
      <c r="J1225">
        <v>-3.23584909516119</v>
      </c>
      <c r="K1225">
        <v>598.94672912901501</v>
      </c>
      <c r="L1225">
        <v>562.94088655601604</v>
      </c>
      <c r="M1225">
        <v>33.8238383778965</v>
      </c>
      <c r="N1225">
        <v>0.62609766278009205</v>
      </c>
      <c r="O1225">
        <v>33.125801135323101</v>
      </c>
      <c r="P1225">
        <v>35.6770186335403</v>
      </c>
      <c r="Q1225">
        <v>-8.4020229577157005E-2</v>
      </c>
    </row>
    <row r="1226" spans="1:17" hidden="1" x14ac:dyDescent="0.3">
      <c r="A1226" t="s">
        <v>2611</v>
      </c>
      <c r="B1226" t="s">
        <v>2612</v>
      </c>
      <c r="C1226" t="s">
        <v>3135</v>
      </c>
      <c r="D1226" t="s">
        <v>57</v>
      </c>
      <c r="E1226">
        <v>1679.787129</v>
      </c>
      <c r="F1226">
        <v>17.25</v>
      </c>
      <c r="G1226">
        <v>-15.4383197884344</v>
      </c>
      <c r="H1226">
        <v>0.222879811882677</v>
      </c>
      <c r="I1226">
        <v>-10.3892469696783</v>
      </c>
      <c r="J1226">
        <v>-6.0122315154639603</v>
      </c>
      <c r="K1226">
        <v>18.950836457530599</v>
      </c>
      <c r="L1226">
        <v>18.5974384087841</v>
      </c>
      <c r="M1226">
        <v>20.629872691091698</v>
      </c>
      <c r="N1226">
        <v>0.38700062439085797</v>
      </c>
      <c r="O1226">
        <v>62.6086956521739</v>
      </c>
      <c r="P1226">
        <v>23.214285714285701</v>
      </c>
      <c r="Q1226">
        <v>2.3961550539555E-2</v>
      </c>
    </row>
    <row r="1227" spans="1:17" hidden="1" x14ac:dyDescent="0.3">
      <c r="A1227" t="s">
        <v>2613</v>
      </c>
      <c r="B1227" t="s">
        <v>2614</v>
      </c>
      <c r="C1227" t="s">
        <v>3135</v>
      </c>
      <c r="D1227" t="s">
        <v>72</v>
      </c>
      <c r="E1227">
        <v>1672.866405</v>
      </c>
      <c r="F1227">
        <v>125.9</v>
      </c>
      <c r="G1227">
        <v>7.7080901456027497</v>
      </c>
      <c r="H1227">
        <v>7.5285279889962604</v>
      </c>
      <c r="I1227">
        <v>17.225995834976999</v>
      </c>
      <c r="J1227">
        <v>-9.0872905252828904</v>
      </c>
      <c r="K1227">
        <v>125.442296638313</v>
      </c>
      <c r="L1227">
        <v>109.239371339778</v>
      </c>
      <c r="M1227">
        <v>72.117783711688702</v>
      </c>
      <c r="N1227">
        <v>1.0434641566107099</v>
      </c>
      <c r="O1227">
        <v>20.333598093725101</v>
      </c>
      <c r="P1227">
        <v>50.959232613908803</v>
      </c>
    </row>
    <row r="1228" spans="1:17" hidden="1" x14ac:dyDescent="0.3">
      <c r="A1228" t="s">
        <v>2615</v>
      </c>
      <c r="B1228" t="s">
        <v>2616</v>
      </c>
      <c r="C1228" t="s">
        <v>3135</v>
      </c>
      <c r="D1228" t="s">
        <v>77</v>
      </c>
      <c r="E1228">
        <v>1664.23634223</v>
      </c>
      <c r="F1228">
        <v>29.69</v>
      </c>
      <c r="G1228">
        <v>-34.523673424980103</v>
      </c>
      <c r="H1228">
        <v>-4.37198040702041</v>
      </c>
      <c r="I1228">
        <v>-32.2262539453248</v>
      </c>
      <c r="J1228">
        <v>-3.69703340783534</v>
      </c>
      <c r="K1228">
        <v>33.059867531508097</v>
      </c>
      <c r="L1228">
        <v>35.499347989079197</v>
      </c>
      <c r="M1228">
        <v>23.9783796439743</v>
      </c>
      <c r="N1228">
        <v>0.314746884215791</v>
      </c>
      <c r="O1228">
        <v>63.691478612327302</v>
      </c>
      <c r="P1228">
        <v>3.0902777777777701</v>
      </c>
    </row>
    <row r="1229" spans="1:17" hidden="1" x14ac:dyDescent="0.3">
      <c r="A1229" t="s">
        <v>2617</v>
      </c>
      <c r="B1229" t="s">
        <v>2618</v>
      </c>
      <c r="C1229" t="s">
        <v>3135</v>
      </c>
      <c r="D1229" t="s">
        <v>117</v>
      </c>
      <c r="E1229">
        <v>1662.82219824</v>
      </c>
      <c r="F1229">
        <v>240.8</v>
      </c>
      <c r="G1229">
        <v>-54.916641891923398</v>
      </c>
      <c r="H1229">
        <v>-12.3242167696966</v>
      </c>
      <c r="I1229">
        <v>-37.431114687364499</v>
      </c>
      <c r="J1229">
        <v>-7.1899610626997497</v>
      </c>
      <c r="K1229">
        <v>295.30122550172598</v>
      </c>
      <c r="M1229">
        <v>24.6480889402279</v>
      </c>
      <c r="N1229">
        <v>0.44335928160351301</v>
      </c>
      <c r="O1229">
        <v>66.112956810631204</v>
      </c>
      <c r="P1229">
        <v>2.4027216670210398</v>
      </c>
    </row>
    <row r="1230" spans="1:17" hidden="1" x14ac:dyDescent="0.3">
      <c r="A1230" t="s">
        <v>2619</v>
      </c>
      <c r="B1230" t="s">
        <v>2620</v>
      </c>
      <c r="C1230" t="s">
        <v>3135</v>
      </c>
      <c r="D1230" t="s">
        <v>2621</v>
      </c>
      <c r="E1230">
        <v>1662.7179412</v>
      </c>
      <c r="F1230">
        <v>599.15</v>
      </c>
      <c r="G1230">
        <v>-24.266051518288599</v>
      </c>
      <c r="H1230">
        <v>-3.53483410540569</v>
      </c>
      <c r="I1230">
        <v>11.492401208275201</v>
      </c>
      <c r="J1230">
        <v>-5.3510419495653396</v>
      </c>
      <c r="K1230">
        <v>645.39116615199703</v>
      </c>
      <c r="L1230">
        <v>604.94009004049497</v>
      </c>
      <c r="M1230">
        <v>27.003046222588601</v>
      </c>
      <c r="N1230">
        <v>1.0833412892182901</v>
      </c>
      <c r="O1230">
        <v>40.932988400233597</v>
      </c>
      <c r="P1230">
        <v>27.478723404255302</v>
      </c>
      <c r="Q1230">
        <v>8.7165104879543001E-2</v>
      </c>
    </row>
    <row r="1231" spans="1:17" hidden="1" x14ac:dyDescent="0.3">
      <c r="A1231" t="s">
        <v>2622</v>
      </c>
      <c r="B1231" t="s">
        <v>2623</v>
      </c>
      <c r="C1231" t="s">
        <v>3135</v>
      </c>
      <c r="D1231" t="s">
        <v>21</v>
      </c>
      <c r="E1231">
        <v>1662.2727917100001</v>
      </c>
      <c r="F1231">
        <v>1090.8499999999999</v>
      </c>
      <c r="G1231">
        <v>52.055263227904703</v>
      </c>
      <c r="H1231">
        <v>0.27920084528545902</v>
      </c>
      <c r="I1231">
        <v>38.558524290800698</v>
      </c>
      <c r="J1231">
        <v>6.2201000480186703</v>
      </c>
      <c r="K1231">
        <v>1066.48784948057</v>
      </c>
      <c r="L1231">
        <v>956.01144715267901</v>
      </c>
      <c r="M1231">
        <v>61.652397441192598</v>
      </c>
      <c r="N1231">
        <v>0.62418973840517999</v>
      </c>
      <c r="O1231">
        <v>14.7637163679699</v>
      </c>
      <c r="P1231">
        <v>80.305785123966899</v>
      </c>
      <c r="Q1231">
        <v>7.3833902358390005E-2</v>
      </c>
    </row>
    <row r="1232" spans="1:17" hidden="1" x14ac:dyDescent="0.3">
      <c r="A1232" t="s">
        <v>2624</v>
      </c>
      <c r="B1232" t="s">
        <v>2625</v>
      </c>
      <c r="C1232" t="s">
        <v>3135</v>
      </c>
      <c r="D1232" t="s">
        <v>24</v>
      </c>
      <c r="E1232">
        <v>1660.541005325</v>
      </c>
      <c r="F1232">
        <v>156.29</v>
      </c>
      <c r="G1232">
        <v>-24.578315571693899</v>
      </c>
      <c r="H1232">
        <v>-10.8782156005395</v>
      </c>
      <c r="I1232">
        <v>-34.373654086676403</v>
      </c>
      <c r="J1232">
        <v>-6.0393691887573802</v>
      </c>
      <c r="K1232">
        <v>178.728370135234</v>
      </c>
      <c r="L1232">
        <v>180.49469125220699</v>
      </c>
      <c r="M1232">
        <v>21.850386116162198</v>
      </c>
      <c r="N1232">
        <v>0.62323643639250204</v>
      </c>
      <c r="O1232">
        <v>39.292341160662801</v>
      </c>
      <c r="P1232">
        <v>9.8313422347153701</v>
      </c>
      <c r="Q1232">
        <v>-1.2509564595123E-2</v>
      </c>
    </row>
    <row r="1233" spans="1:17" hidden="1" x14ac:dyDescent="0.3">
      <c r="A1233" t="s">
        <v>2626</v>
      </c>
      <c r="B1233" t="s">
        <v>2627</v>
      </c>
      <c r="C1233" t="s">
        <v>3135</v>
      </c>
      <c r="D1233" t="s">
        <v>265</v>
      </c>
      <c r="E1233">
        <v>1658.0277000000001</v>
      </c>
      <c r="F1233">
        <v>292.3</v>
      </c>
      <c r="G1233">
        <v>90.837416432557902</v>
      </c>
      <c r="H1233">
        <v>0.233953299139185</v>
      </c>
      <c r="I1233">
        <v>28.148189183305298</v>
      </c>
      <c r="J1233">
        <v>6.2209524633052702</v>
      </c>
      <c r="K1233">
        <v>304.38906525261098</v>
      </c>
      <c r="L1233">
        <v>251.23686437808701</v>
      </c>
      <c r="M1233">
        <v>48.432226423040603</v>
      </c>
      <c r="N1233">
        <v>0.49970146007720601</v>
      </c>
      <c r="O1233">
        <v>23.1440301060554</v>
      </c>
      <c r="P1233">
        <v>141.370767960363</v>
      </c>
    </row>
    <row r="1234" spans="1:17" hidden="1" x14ac:dyDescent="0.3">
      <c r="A1234" t="s">
        <v>2628</v>
      </c>
      <c r="B1234" t="s">
        <v>2629</v>
      </c>
      <c r="C1234" t="s">
        <v>3135</v>
      </c>
      <c r="D1234" t="s">
        <v>21</v>
      </c>
      <c r="E1234">
        <v>1655.1475914499999</v>
      </c>
      <c r="F1234">
        <v>296.5</v>
      </c>
      <c r="G1234">
        <v>131.32183630802999</v>
      </c>
      <c r="H1234">
        <v>4.2749618676373604</v>
      </c>
      <c r="I1234">
        <v>104.913620118975</v>
      </c>
      <c r="J1234">
        <v>-0.246432462449206</v>
      </c>
      <c r="K1234">
        <v>267.61560920136401</v>
      </c>
      <c r="L1234">
        <v>204.86911765866299</v>
      </c>
      <c r="M1234">
        <v>57.0803690022776</v>
      </c>
      <c r="N1234">
        <v>0.58330821497947705</v>
      </c>
      <c r="O1234">
        <v>7.8920741989881797</v>
      </c>
      <c r="P1234">
        <v>168.32579185520299</v>
      </c>
      <c r="Q1234">
        <v>0.1115023285761</v>
      </c>
    </row>
    <row r="1235" spans="1:17" hidden="1" x14ac:dyDescent="0.3">
      <c r="A1235" t="s">
        <v>2630</v>
      </c>
      <c r="B1235" t="s">
        <v>2631</v>
      </c>
      <c r="C1235" t="s">
        <v>3135</v>
      </c>
      <c r="D1235" t="s">
        <v>275</v>
      </c>
      <c r="E1235">
        <v>1654.0817806499999</v>
      </c>
      <c r="F1235">
        <v>526.65</v>
      </c>
      <c r="G1235">
        <v>18.074767034274799</v>
      </c>
      <c r="H1235">
        <v>-1.23031675000953</v>
      </c>
      <c r="I1235">
        <v>13.863476700836801</v>
      </c>
      <c r="J1235">
        <v>-1.6270640513491299</v>
      </c>
      <c r="K1235">
        <v>559.76609147018996</v>
      </c>
      <c r="L1235">
        <v>504.764259089593</v>
      </c>
      <c r="M1235">
        <v>38.601863610977702</v>
      </c>
      <c r="N1235">
        <v>0.45204987803039598</v>
      </c>
      <c r="O1235">
        <v>41.763979872780801</v>
      </c>
      <c r="P1235">
        <v>76.609657947686102</v>
      </c>
      <c r="Q1235">
        <v>0.101644044054242</v>
      </c>
    </row>
    <row r="1236" spans="1:17" hidden="1" x14ac:dyDescent="0.3">
      <c r="A1236" t="s">
        <v>2632</v>
      </c>
      <c r="B1236" t="s">
        <v>2633</v>
      </c>
      <c r="C1236" t="s">
        <v>3135</v>
      </c>
      <c r="D1236" t="s">
        <v>114</v>
      </c>
      <c r="E1236">
        <v>1653.25259512</v>
      </c>
      <c r="F1236">
        <v>74.48</v>
      </c>
      <c r="G1236">
        <v>62.306890625844197</v>
      </c>
      <c r="H1236">
        <v>-8.6791548840958903</v>
      </c>
      <c r="I1236">
        <v>-0.65585754679221198</v>
      </c>
      <c r="J1236">
        <v>-7.0472430399320301</v>
      </c>
      <c r="K1236">
        <v>87.282350904648396</v>
      </c>
      <c r="L1236">
        <v>78.884011591959293</v>
      </c>
      <c r="M1236">
        <v>13.4826614370489</v>
      </c>
      <c r="N1236">
        <v>0.367969155770485</v>
      </c>
      <c r="O1236">
        <v>44.871106337271698</v>
      </c>
      <c r="P1236">
        <v>92.903392903392799</v>
      </c>
      <c r="Q1236">
        <v>6.3342400503902996E-2</v>
      </c>
    </row>
    <row r="1237" spans="1:17" hidden="1" x14ac:dyDescent="0.3">
      <c r="A1237" t="s">
        <v>2634</v>
      </c>
      <c r="B1237" t="s">
        <v>2635</v>
      </c>
      <c r="C1237" t="s">
        <v>3135</v>
      </c>
      <c r="D1237" t="s">
        <v>460</v>
      </c>
      <c r="E1237">
        <v>1650.58327536</v>
      </c>
      <c r="F1237">
        <v>796.15</v>
      </c>
      <c r="G1237">
        <v>-22.7926110374868</v>
      </c>
      <c r="H1237">
        <v>2.9784374587446698</v>
      </c>
      <c r="I1237">
        <v>14.133608839818301</v>
      </c>
      <c r="J1237">
        <v>-6.7547083531690104</v>
      </c>
      <c r="K1237">
        <v>781.72421561101396</v>
      </c>
      <c r="L1237">
        <v>715.62624258491803</v>
      </c>
      <c r="M1237">
        <v>38.8262378219722</v>
      </c>
      <c r="N1237">
        <v>0.78360743228135099</v>
      </c>
      <c r="O1237">
        <v>16.686554041323799</v>
      </c>
      <c r="P1237">
        <v>40.911504424778698</v>
      </c>
      <c r="Q1237">
        <v>7.5483097384761999E-2</v>
      </c>
    </row>
    <row r="1238" spans="1:17" hidden="1" x14ac:dyDescent="0.3">
      <c r="A1238" t="s">
        <v>2636</v>
      </c>
      <c r="B1238" t="s">
        <v>2637</v>
      </c>
      <c r="C1238" t="s">
        <v>3135</v>
      </c>
      <c r="D1238" t="s">
        <v>275</v>
      </c>
      <c r="E1238">
        <v>1649.450086648</v>
      </c>
      <c r="F1238">
        <v>440.72</v>
      </c>
      <c r="G1238">
        <v>90.193147265216794</v>
      </c>
      <c r="H1238">
        <v>158.86624032733599</v>
      </c>
      <c r="I1238">
        <v>107.678674469775</v>
      </c>
      <c r="J1238">
        <v>74.099452111047299</v>
      </c>
      <c r="O1238">
        <v>11.1726266110001</v>
      </c>
      <c r="P1238">
        <v>128.293188293188</v>
      </c>
    </row>
    <row r="1239" spans="1:17" hidden="1" x14ac:dyDescent="0.3">
      <c r="A1239" t="s">
        <v>2638</v>
      </c>
      <c r="B1239" t="s">
        <v>2639</v>
      </c>
      <c r="C1239" t="s">
        <v>3135</v>
      </c>
      <c r="D1239" t="s">
        <v>185</v>
      </c>
      <c r="E1239">
        <v>1647.5902207649999</v>
      </c>
      <c r="F1239">
        <v>1012.95</v>
      </c>
      <c r="G1239">
        <v>-4.6497029294893197</v>
      </c>
      <c r="H1239">
        <v>-9.5875160387037397</v>
      </c>
      <c r="I1239">
        <v>10.399003774828399</v>
      </c>
      <c r="J1239">
        <v>-3.1846329061845</v>
      </c>
      <c r="K1239">
        <v>1102.7270935978099</v>
      </c>
      <c r="L1239">
        <v>942.41416384557601</v>
      </c>
      <c r="M1239">
        <v>32.297269647091397</v>
      </c>
      <c r="N1239">
        <v>0.128018049858905</v>
      </c>
      <c r="O1239">
        <v>50.945258897280198</v>
      </c>
      <c r="P1239">
        <v>60.530903328050698</v>
      </c>
      <c r="Q1239">
        <v>0.104020643953823</v>
      </c>
    </row>
    <row r="1240" spans="1:17" hidden="1" x14ac:dyDescent="0.3">
      <c r="A1240" t="s">
        <v>2640</v>
      </c>
      <c r="B1240" t="s">
        <v>2641</v>
      </c>
      <c r="C1240" t="s">
        <v>3135</v>
      </c>
      <c r="D1240" t="s">
        <v>51</v>
      </c>
      <c r="E1240">
        <v>1647.1306407</v>
      </c>
      <c r="F1240">
        <v>1713.3</v>
      </c>
      <c r="G1240">
        <v>63.173818282660598</v>
      </c>
      <c r="H1240">
        <v>4.5645469167076804</v>
      </c>
      <c r="I1240">
        <v>19.552224057429999</v>
      </c>
      <c r="J1240">
        <v>-9.4640676274831392</v>
      </c>
      <c r="K1240">
        <v>1662.0570266657501</v>
      </c>
      <c r="L1240">
        <v>1399.8037459868899</v>
      </c>
      <c r="M1240">
        <v>40.767837700450201</v>
      </c>
      <c r="N1240">
        <v>1.03172627709274</v>
      </c>
      <c r="O1240">
        <v>19.068464367011</v>
      </c>
      <c r="P1240">
        <v>91.998655236174102</v>
      </c>
      <c r="Q1240">
        <v>0.108310505347897</v>
      </c>
    </row>
    <row r="1241" spans="1:17" hidden="1" x14ac:dyDescent="0.3">
      <c r="A1241" t="s">
        <v>2642</v>
      </c>
      <c r="B1241" t="s">
        <v>2643</v>
      </c>
      <c r="C1241" t="s">
        <v>3135</v>
      </c>
      <c r="D1241" t="s">
        <v>295</v>
      </c>
      <c r="E1241">
        <v>1643.84591894</v>
      </c>
      <c r="F1241">
        <v>919.4</v>
      </c>
      <c r="G1241">
        <v>-46.3298841162703</v>
      </c>
      <c r="H1241">
        <v>-20.894973638706698</v>
      </c>
      <c r="I1241">
        <v>-2.1243921073146299</v>
      </c>
      <c r="J1241">
        <v>-5.4200344854789604</v>
      </c>
      <c r="K1241">
        <v>943.82848555637997</v>
      </c>
      <c r="L1241">
        <v>937.36455757132205</v>
      </c>
      <c r="M1241">
        <v>52.399078841752498</v>
      </c>
      <c r="N1241">
        <v>0.40925652389661099</v>
      </c>
      <c r="O1241">
        <v>35.958233630628598</v>
      </c>
      <c r="P1241">
        <v>36.227589272484799</v>
      </c>
      <c r="Q1241">
        <v>-2.2184606962664999E-2</v>
      </c>
    </row>
    <row r="1242" spans="1:17" hidden="1" x14ac:dyDescent="0.3">
      <c r="A1242" t="s">
        <v>2644</v>
      </c>
      <c r="B1242" t="s">
        <v>2645</v>
      </c>
      <c r="C1242" t="s">
        <v>3135</v>
      </c>
      <c r="D1242" t="s">
        <v>240</v>
      </c>
      <c r="E1242">
        <v>1637.8851239999999</v>
      </c>
      <c r="F1242">
        <v>905.95</v>
      </c>
      <c r="G1242">
        <v>73.858095148909996</v>
      </c>
      <c r="H1242">
        <v>-4.86426282024195</v>
      </c>
      <c r="I1242">
        <v>56.590675792828698</v>
      </c>
      <c r="J1242">
        <v>-4.8909500509330703</v>
      </c>
      <c r="K1242">
        <v>900.33552467672905</v>
      </c>
      <c r="L1242">
        <v>713.85514051150199</v>
      </c>
      <c r="M1242">
        <v>37.290120692034598</v>
      </c>
      <c r="N1242">
        <v>0.42561578626607099</v>
      </c>
      <c r="O1242">
        <v>14.509630774325201</v>
      </c>
      <c r="P1242">
        <v>127.625628140703</v>
      </c>
      <c r="Q1242">
        <v>5.1341527752756001E-2</v>
      </c>
    </row>
    <row r="1243" spans="1:17" hidden="1" x14ac:dyDescent="0.3">
      <c r="A1243" t="s">
        <v>2646</v>
      </c>
      <c r="B1243" t="s">
        <v>2647</v>
      </c>
      <c r="C1243" t="s">
        <v>3135</v>
      </c>
      <c r="D1243" t="s">
        <v>117</v>
      </c>
      <c r="E1243">
        <v>1632.1635435999999</v>
      </c>
      <c r="F1243">
        <v>238.45</v>
      </c>
      <c r="G1243">
        <v>-32.199405500893199</v>
      </c>
      <c r="H1243">
        <v>-4.2361378952646902</v>
      </c>
      <c r="I1243">
        <v>-30.2992317015179</v>
      </c>
      <c r="J1243">
        <v>-9.0285792028642806</v>
      </c>
      <c r="K1243">
        <v>262.59295259300802</v>
      </c>
      <c r="L1243">
        <v>268.35052419687401</v>
      </c>
      <c r="M1243">
        <v>33.765261597478002</v>
      </c>
      <c r="N1243">
        <v>0.61561812728296705</v>
      </c>
      <c r="O1243">
        <v>68.001677500524195</v>
      </c>
      <c r="P1243">
        <v>6.6174826738206898</v>
      </c>
      <c r="Q1243">
        <v>0.13156278051300899</v>
      </c>
    </row>
    <row r="1244" spans="1:17" hidden="1" x14ac:dyDescent="0.3">
      <c r="A1244" t="s">
        <v>2648</v>
      </c>
      <c r="B1244" t="s">
        <v>2649</v>
      </c>
      <c r="C1244" t="s">
        <v>3135</v>
      </c>
      <c r="D1244" t="s">
        <v>534</v>
      </c>
      <c r="E1244">
        <v>1630.2377589180001</v>
      </c>
      <c r="F1244">
        <v>162.53</v>
      </c>
      <c r="G1244">
        <v>-5.9782708980542996</v>
      </c>
      <c r="H1244">
        <v>-21.300564722835201</v>
      </c>
      <c r="I1244">
        <v>6.5602336064090796</v>
      </c>
      <c r="J1244">
        <v>-8.0677684469646902</v>
      </c>
      <c r="K1244">
        <v>185.39783339591199</v>
      </c>
      <c r="L1244">
        <v>162.948113964599</v>
      </c>
      <c r="M1244">
        <v>16.596924762160899</v>
      </c>
      <c r="N1244">
        <v>0.246353998614116</v>
      </c>
      <c r="O1244">
        <v>42.0599273980188</v>
      </c>
      <c r="P1244">
        <v>48.293795620437898</v>
      </c>
      <c r="Q1244">
        <v>9.3971159631852999E-2</v>
      </c>
    </row>
    <row r="1245" spans="1:17" hidden="1" x14ac:dyDescent="0.3">
      <c r="A1245" t="s">
        <v>2650</v>
      </c>
      <c r="B1245" t="s">
        <v>2651</v>
      </c>
      <c r="C1245" t="s">
        <v>3135</v>
      </c>
      <c r="D1245" t="s">
        <v>400</v>
      </c>
      <c r="E1245">
        <v>1627.5995931</v>
      </c>
      <c r="F1245">
        <v>3051.75</v>
      </c>
      <c r="G1245">
        <v>186.16304896853401</v>
      </c>
      <c r="H1245">
        <v>9.4077632080563909</v>
      </c>
      <c r="I1245">
        <v>78.005222425502495</v>
      </c>
      <c r="J1245">
        <v>-3.6898688806447302</v>
      </c>
      <c r="K1245">
        <v>3359.2283698991901</v>
      </c>
      <c r="L1245">
        <v>2661.7495865382498</v>
      </c>
      <c r="M1245">
        <v>30.1744806504162</v>
      </c>
      <c r="N1245">
        <v>0.91080026401530501</v>
      </c>
      <c r="O1245">
        <v>57.783239125092102</v>
      </c>
      <c r="P1245">
        <v>240.44511378848699</v>
      </c>
      <c r="Q1245">
        <v>0.21964205968536199</v>
      </c>
    </row>
    <row r="1246" spans="1:17" hidden="1" x14ac:dyDescent="0.3">
      <c r="A1246" t="s">
        <v>2652</v>
      </c>
      <c r="B1246" t="s">
        <v>2653</v>
      </c>
      <c r="C1246" t="s">
        <v>3135</v>
      </c>
      <c r="D1246" t="s">
        <v>231</v>
      </c>
      <c r="E1246">
        <v>1626.9139170000001</v>
      </c>
      <c r="F1246">
        <v>1073.25</v>
      </c>
      <c r="G1246">
        <v>51.937913315954503</v>
      </c>
      <c r="H1246">
        <v>-7.5560612158882998</v>
      </c>
      <c r="I1246">
        <v>-32.494688391065303</v>
      </c>
      <c r="J1246">
        <v>-5.3571124212898997</v>
      </c>
      <c r="K1246">
        <v>1165.6160623607</v>
      </c>
      <c r="L1246">
        <v>1061.19835519398</v>
      </c>
      <c r="M1246">
        <v>24.284351709679498</v>
      </c>
      <c r="N1246">
        <v>0.22284274317587699</v>
      </c>
      <c r="O1246">
        <v>39.086885627766101</v>
      </c>
      <c r="P1246">
        <v>121.88339880090901</v>
      </c>
      <c r="Q1246">
        <v>0.13289707925393701</v>
      </c>
    </row>
    <row r="1247" spans="1:17" hidden="1" x14ac:dyDescent="0.3">
      <c r="A1247" t="s">
        <v>2654</v>
      </c>
      <c r="B1247" t="s">
        <v>2655</v>
      </c>
      <c r="C1247" t="s">
        <v>3135</v>
      </c>
      <c r="D1247" t="s">
        <v>454</v>
      </c>
      <c r="E1247">
        <v>1624.655333124</v>
      </c>
      <c r="F1247">
        <v>49.32</v>
      </c>
      <c r="G1247">
        <v>-48.670016708339503</v>
      </c>
      <c r="H1247">
        <v>-10.3535271145242</v>
      </c>
      <c r="I1247">
        <v>-17.383143377651201</v>
      </c>
      <c r="J1247">
        <v>-2.6423761427399501</v>
      </c>
      <c r="K1247">
        <v>56.344395586929998</v>
      </c>
      <c r="L1247">
        <v>58.637359408133797</v>
      </c>
      <c r="M1247">
        <v>23.883160531400499</v>
      </c>
      <c r="N1247">
        <v>0.30814105147244297</v>
      </c>
      <c r="O1247">
        <v>71.435187598370604</v>
      </c>
      <c r="P1247">
        <v>30.6806319615647</v>
      </c>
    </row>
    <row r="1248" spans="1:17" hidden="1" x14ac:dyDescent="0.3">
      <c r="A1248" t="s">
        <v>2656</v>
      </c>
      <c r="B1248" t="s">
        <v>2657</v>
      </c>
      <c r="C1248" t="s">
        <v>3135</v>
      </c>
      <c r="D1248" t="s">
        <v>48</v>
      </c>
      <c r="E1248">
        <v>1621.1314534000001</v>
      </c>
      <c r="F1248">
        <v>128.29</v>
      </c>
      <c r="G1248">
        <v>101.74865059619199</v>
      </c>
      <c r="H1248">
        <v>-8.2692560659274701</v>
      </c>
      <c r="I1248">
        <v>39.026171168908803</v>
      </c>
      <c r="J1248">
        <v>-7.1046007701741303</v>
      </c>
      <c r="K1248">
        <v>152.48748264996101</v>
      </c>
      <c r="L1248">
        <v>128.40319635631499</v>
      </c>
      <c r="M1248">
        <v>24.028319843292</v>
      </c>
      <c r="N1248">
        <v>0.69519992615498905</v>
      </c>
      <c r="O1248">
        <v>59.014732247252297</v>
      </c>
      <c r="P1248">
        <v>137.90449698655499</v>
      </c>
      <c r="Q1248">
        <v>0.176320997482452</v>
      </c>
    </row>
    <row r="1249" spans="1:17" hidden="1" x14ac:dyDescent="0.3">
      <c r="A1249" t="s">
        <v>2658</v>
      </c>
      <c r="B1249" t="s">
        <v>2659</v>
      </c>
      <c r="C1249" t="s">
        <v>3135</v>
      </c>
      <c r="D1249" t="s">
        <v>2660</v>
      </c>
      <c r="E1249">
        <v>1593.429164503</v>
      </c>
      <c r="F1249">
        <v>128.91</v>
      </c>
      <c r="G1249">
        <v>327.82001771554599</v>
      </c>
      <c r="H1249">
        <v>16.247920926361601</v>
      </c>
      <c r="I1249">
        <v>115.026195900197</v>
      </c>
      <c r="J1249">
        <v>-0.72325063629977204</v>
      </c>
      <c r="K1249">
        <v>114.205667232997</v>
      </c>
      <c r="L1249">
        <v>80.3053835882816</v>
      </c>
      <c r="N1249">
        <v>2.2354636184826</v>
      </c>
      <c r="O1249">
        <v>10.9301062756962</v>
      </c>
      <c r="P1249">
        <v>386.452830188679</v>
      </c>
    </row>
    <row r="1250" spans="1:17" hidden="1" x14ac:dyDescent="0.3">
      <c r="A1250" t="s">
        <v>2661</v>
      </c>
      <c r="B1250" t="s">
        <v>2662</v>
      </c>
      <c r="C1250" t="s">
        <v>3135</v>
      </c>
      <c r="D1250" t="s">
        <v>275</v>
      </c>
      <c r="E1250">
        <v>1592.9680000000001</v>
      </c>
      <c r="F1250">
        <v>3063.4</v>
      </c>
      <c r="G1250">
        <v>162.776626260131</v>
      </c>
      <c r="H1250">
        <v>23.9079071246375</v>
      </c>
      <c r="I1250">
        <v>129.66505406924799</v>
      </c>
      <c r="J1250">
        <v>-3.47606654162586</v>
      </c>
      <c r="K1250">
        <v>2701.3941995024602</v>
      </c>
      <c r="L1250">
        <v>1897.68144032245</v>
      </c>
      <c r="M1250">
        <v>42.839885120470903</v>
      </c>
      <c r="N1250">
        <v>0.54467292179590399</v>
      </c>
      <c r="O1250">
        <v>14.243977280146201</v>
      </c>
      <c r="P1250">
        <v>205.10432747373099</v>
      </c>
      <c r="Q1250">
        <v>0.11446932008408101</v>
      </c>
    </row>
    <row r="1251" spans="1:17" hidden="1" x14ac:dyDescent="0.3">
      <c r="A1251" t="s">
        <v>2663</v>
      </c>
      <c r="B1251" t="s">
        <v>2664</v>
      </c>
      <c r="C1251" t="s">
        <v>3135</v>
      </c>
      <c r="D1251" t="s">
        <v>454</v>
      </c>
      <c r="E1251">
        <v>1582.52684387</v>
      </c>
      <c r="F1251">
        <v>5134.55</v>
      </c>
      <c r="G1251">
        <v>-43.738738799299199</v>
      </c>
      <c r="H1251">
        <v>-4.6443966797416403</v>
      </c>
      <c r="I1251">
        <v>-8.1095717333605997</v>
      </c>
      <c r="J1251">
        <v>-1.0927809725339299</v>
      </c>
      <c r="K1251">
        <v>5537.2872628249197</v>
      </c>
      <c r="L1251">
        <v>5700.9942848307801</v>
      </c>
      <c r="M1251">
        <v>23.9614803852572</v>
      </c>
      <c r="N1251">
        <v>0.41159548849948202</v>
      </c>
      <c r="O1251">
        <v>24.6448082110408</v>
      </c>
      <c r="P1251">
        <v>15.0212813620071</v>
      </c>
      <c r="Q1251">
        <v>-0.13822567850849801</v>
      </c>
    </row>
    <row r="1252" spans="1:17" hidden="1" x14ac:dyDescent="0.3">
      <c r="A1252" t="s">
        <v>2665</v>
      </c>
      <c r="B1252" t="s">
        <v>2666</v>
      </c>
      <c r="C1252" t="s">
        <v>3135</v>
      </c>
      <c r="D1252" t="s">
        <v>54</v>
      </c>
      <c r="E1252">
        <v>1579.14068514</v>
      </c>
      <c r="F1252">
        <v>1505.3</v>
      </c>
      <c r="G1252">
        <v>-60.2870816346163</v>
      </c>
      <c r="H1252">
        <v>-13.7770291010644</v>
      </c>
      <c r="I1252">
        <v>-35.419520843636001</v>
      </c>
      <c r="J1252">
        <v>-0.67275611239064503</v>
      </c>
      <c r="K1252">
        <v>1671.6547722867999</v>
      </c>
      <c r="L1252">
        <v>1907.1809014989401</v>
      </c>
      <c r="M1252">
        <v>29.518365667393901</v>
      </c>
      <c r="N1252">
        <v>0.77086168372381803</v>
      </c>
      <c r="O1252">
        <v>78.037600478309898</v>
      </c>
      <c r="P1252">
        <v>3.0251180617343101</v>
      </c>
      <c r="Q1252">
        <v>5.0580053016400998E-2</v>
      </c>
    </row>
    <row r="1253" spans="1:17" hidden="1" x14ac:dyDescent="0.3">
      <c r="A1253" t="s">
        <v>2667</v>
      </c>
      <c r="B1253" t="s">
        <v>2668</v>
      </c>
      <c r="C1253" t="s">
        <v>3135</v>
      </c>
      <c r="D1253" t="s">
        <v>188</v>
      </c>
      <c r="E1253">
        <v>1577.3074919549999</v>
      </c>
      <c r="F1253">
        <v>384.15</v>
      </c>
      <c r="G1253">
        <v>-45.5387448735707</v>
      </c>
      <c r="H1253">
        <v>-8.4668850398540005</v>
      </c>
      <c r="I1253">
        <v>-42.700589614546701</v>
      </c>
      <c r="J1253">
        <v>-6.5448129690980501</v>
      </c>
      <c r="K1253">
        <v>430.47681993709699</v>
      </c>
      <c r="L1253">
        <v>471.04993096969099</v>
      </c>
      <c r="M1253">
        <v>18.844497817268898</v>
      </c>
      <c r="N1253">
        <v>0.50633334918851103</v>
      </c>
      <c r="O1253">
        <v>66.861902902512</v>
      </c>
      <c r="P1253">
        <v>1.27867123648826</v>
      </c>
    </row>
    <row r="1254" spans="1:17" hidden="1" x14ac:dyDescent="0.3">
      <c r="A1254" t="s">
        <v>2669</v>
      </c>
      <c r="B1254" t="s">
        <v>2670</v>
      </c>
      <c r="C1254" t="s">
        <v>3135</v>
      </c>
      <c r="D1254" t="s">
        <v>265</v>
      </c>
      <c r="E1254">
        <v>1572.71047632</v>
      </c>
      <c r="F1254">
        <v>1101.5999999999999</v>
      </c>
      <c r="G1254">
        <v>168.685677824001</v>
      </c>
      <c r="H1254">
        <v>12.785483874486699</v>
      </c>
      <c r="I1254">
        <v>67.012884835479198</v>
      </c>
      <c r="J1254">
        <v>-6.2702404535246599</v>
      </c>
      <c r="K1254">
        <v>994.90830225882701</v>
      </c>
      <c r="L1254">
        <v>741.61159756970403</v>
      </c>
      <c r="M1254">
        <v>50.539665487517702</v>
      </c>
      <c r="N1254">
        <v>0.78160677453993099</v>
      </c>
      <c r="O1254">
        <v>11.655773420479299</v>
      </c>
      <c r="P1254">
        <v>226.448362720403</v>
      </c>
      <c r="Q1254">
        <v>0.167863050691826</v>
      </c>
    </row>
    <row r="1255" spans="1:17" hidden="1" x14ac:dyDescent="0.3">
      <c r="A1255" t="s">
        <v>2671</v>
      </c>
      <c r="B1255" t="s">
        <v>2672</v>
      </c>
      <c r="C1255" t="s">
        <v>3135</v>
      </c>
      <c r="D1255" t="s">
        <v>405</v>
      </c>
      <c r="E1255">
        <v>1571.3649762299999</v>
      </c>
      <c r="F1255">
        <v>503.35</v>
      </c>
      <c r="G1255">
        <v>-11.1753824976378</v>
      </c>
      <c r="H1255">
        <v>-4.2569078974423897</v>
      </c>
      <c r="I1255">
        <v>-18.679962951494399</v>
      </c>
      <c r="J1255">
        <v>-12.910629838611699</v>
      </c>
      <c r="K1255">
        <v>528.13739659334101</v>
      </c>
      <c r="L1255">
        <v>513.74283485822195</v>
      </c>
      <c r="M1255">
        <v>33.027188685048401</v>
      </c>
      <c r="N1255">
        <v>2.55256556442417</v>
      </c>
      <c r="O1255">
        <v>50.680441044998503</v>
      </c>
      <c r="P1255">
        <v>24.591584158415799</v>
      </c>
      <c r="Q1255">
        <v>2.0690157843090001E-3</v>
      </c>
    </row>
    <row r="1256" spans="1:17" hidden="1" x14ac:dyDescent="0.3">
      <c r="A1256" t="s">
        <v>2673</v>
      </c>
      <c r="B1256" t="s">
        <v>2674</v>
      </c>
      <c r="C1256" t="s">
        <v>3135</v>
      </c>
      <c r="D1256" t="s">
        <v>265</v>
      </c>
      <c r="E1256">
        <v>1569.7451666049999</v>
      </c>
      <c r="F1256">
        <v>1049.45</v>
      </c>
      <c r="G1256">
        <v>-4.0863611957711603</v>
      </c>
      <c r="H1256">
        <v>-2.2280026389997598</v>
      </c>
      <c r="I1256">
        <v>7.92877117500921</v>
      </c>
      <c r="J1256">
        <v>-4.3088175752079101</v>
      </c>
      <c r="K1256">
        <v>1148.4915964643999</v>
      </c>
      <c r="L1256">
        <v>1060.20604018462</v>
      </c>
      <c r="M1256">
        <v>22.916797972389599</v>
      </c>
      <c r="N1256">
        <v>0.40134425263352702</v>
      </c>
      <c r="O1256">
        <v>27.7907475344227</v>
      </c>
      <c r="P1256">
        <v>35.186139379106002</v>
      </c>
      <c r="Q1256">
        <v>0.12659244518990301</v>
      </c>
    </row>
    <row r="1257" spans="1:17" hidden="1" x14ac:dyDescent="0.3">
      <c r="A1257" t="s">
        <v>2675</v>
      </c>
      <c r="B1257" t="s">
        <v>2676</v>
      </c>
      <c r="C1257" t="s">
        <v>3135</v>
      </c>
      <c r="D1257" t="s">
        <v>21</v>
      </c>
      <c r="E1257">
        <v>1566.8932725</v>
      </c>
      <c r="F1257">
        <v>1232.5</v>
      </c>
      <c r="G1257">
        <v>59.281838378243201</v>
      </c>
      <c r="H1257">
        <v>-9.5498564384562208</v>
      </c>
      <c r="I1257">
        <v>-18.246769784477099</v>
      </c>
      <c r="J1257">
        <v>-8.5782560029420498</v>
      </c>
      <c r="K1257">
        <v>1372.1077247037399</v>
      </c>
      <c r="L1257">
        <v>1167.0254792404501</v>
      </c>
      <c r="M1257">
        <v>20.678856866905701</v>
      </c>
      <c r="N1257">
        <v>0.35989819941509099</v>
      </c>
      <c r="O1257">
        <v>40.924949290060802</v>
      </c>
      <c r="P1257">
        <v>107.85901003457199</v>
      </c>
      <c r="Q1257">
        <v>0.163716590238974</v>
      </c>
    </row>
    <row r="1258" spans="1:17" hidden="1" x14ac:dyDescent="0.3">
      <c r="A1258" t="s">
        <v>2677</v>
      </c>
      <c r="B1258" t="s">
        <v>2678</v>
      </c>
      <c r="C1258" t="s">
        <v>3135</v>
      </c>
      <c r="D1258" t="s">
        <v>275</v>
      </c>
      <c r="E1258">
        <v>1564.6846826399999</v>
      </c>
      <c r="F1258">
        <v>447.4</v>
      </c>
      <c r="G1258">
        <v>-20.8100817630189</v>
      </c>
      <c r="H1258">
        <v>-3.2033115508251702</v>
      </c>
      <c r="I1258">
        <v>9.0384446504164604</v>
      </c>
      <c r="J1258">
        <v>-3.6454548326276699</v>
      </c>
      <c r="K1258">
        <v>428.93389804512202</v>
      </c>
      <c r="L1258">
        <v>411.74760209119898</v>
      </c>
      <c r="M1258">
        <v>53.6996541389749</v>
      </c>
      <c r="N1258">
        <v>0.87268074741266999</v>
      </c>
      <c r="O1258">
        <v>11.8462226195797</v>
      </c>
      <c r="P1258">
        <v>53.930844658524002</v>
      </c>
      <c r="Q1258">
        <v>6.6623374691876999E-2</v>
      </c>
    </row>
    <row r="1259" spans="1:17" hidden="1" x14ac:dyDescent="0.3">
      <c r="A1259" t="s">
        <v>2679</v>
      </c>
      <c r="B1259" t="s">
        <v>2680</v>
      </c>
      <c r="C1259" t="s">
        <v>3135</v>
      </c>
      <c r="D1259" t="s">
        <v>412</v>
      </c>
      <c r="E1259">
        <v>1563.9577804799901</v>
      </c>
      <c r="F1259">
        <v>76.8</v>
      </c>
      <c r="G1259">
        <v>-12.1017766974377</v>
      </c>
      <c r="H1259">
        <v>-4.2817817979484696</v>
      </c>
      <c r="I1259">
        <v>-12.334597814363001</v>
      </c>
      <c r="J1259">
        <v>-7.6008558789431699</v>
      </c>
      <c r="K1259">
        <v>84.093061942702093</v>
      </c>
      <c r="L1259">
        <v>81.697936461194899</v>
      </c>
      <c r="M1259">
        <v>25.1847012717475</v>
      </c>
      <c r="N1259">
        <v>0.30989697594626198</v>
      </c>
      <c r="O1259">
        <v>39.9739583333333</v>
      </c>
      <c r="P1259">
        <v>20.754716981131999</v>
      </c>
      <c r="Q1259">
        <v>5.2838924277341E-2</v>
      </c>
    </row>
    <row r="1260" spans="1:17" hidden="1" x14ac:dyDescent="0.3">
      <c r="A1260" t="s">
        <v>2681</v>
      </c>
      <c r="B1260" t="s">
        <v>2682</v>
      </c>
      <c r="C1260" t="s">
        <v>3135</v>
      </c>
      <c r="D1260" t="s">
        <v>117</v>
      </c>
      <c r="E1260">
        <v>1563.1351999999999</v>
      </c>
      <c r="F1260">
        <v>772.3</v>
      </c>
      <c r="G1260">
        <v>-10.558365594109601</v>
      </c>
      <c r="H1260">
        <v>4.2484047184404901</v>
      </c>
      <c r="I1260">
        <v>7.6834556151915798</v>
      </c>
      <c r="J1260">
        <v>1.07376779654153</v>
      </c>
      <c r="K1260">
        <v>741.88670232434595</v>
      </c>
      <c r="L1260">
        <v>677.40278399502199</v>
      </c>
      <c r="M1260">
        <v>51.953553116182903</v>
      </c>
      <c r="N1260">
        <v>0.46265945280797499</v>
      </c>
      <c r="O1260">
        <v>7.98912339764341</v>
      </c>
      <c r="P1260">
        <v>34.196350999131099</v>
      </c>
      <c r="Q1260">
        <v>0.110700945804592</v>
      </c>
    </row>
    <row r="1261" spans="1:17" hidden="1" x14ac:dyDescent="0.3">
      <c r="A1261" t="s">
        <v>2683</v>
      </c>
      <c r="B1261" t="s">
        <v>2684</v>
      </c>
      <c r="C1261" t="s">
        <v>3135</v>
      </c>
      <c r="D1261" t="s">
        <v>146</v>
      </c>
      <c r="E1261">
        <v>1562.9624355240001</v>
      </c>
      <c r="F1261">
        <v>95.67</v>
      </c>
      <c r="G1261">
        <v>-30.818867932989299</v>
      </c>
      <c r="H1261">
        <v>-13.6906630574638</v>
      </c>
      <c r="I1261">
        <v>-35.195127548421603</v>
      </c>
      <c r="J1261">
        <v>-11.5759018377665</v>
      </c>
      <c r="K1261">
        <v>114.18394977248199</v>
      </c>
      <c r="L1261">
        <v>122.48079886464799</v>
      </c>
      <c r="M1261">
        <v>23.492362547297301</v>
      </c>
      <c r="N1261">
        <v>0.69569645496580002</v>
      </c>
      <c r="O1261">
        <v>186.81927458973499</v>
      </c>
      <c r="P1261">
        <v>3.4158469354664298</v>
      </c>
    </row>
    <row r="1262" spans="1:17" hidden="1" x14ac:dyDescent="0.3">
      <c r="A1262" t="s">
        <v>2685</v>
      </c>
      <c r="B1262" t="s">
        <v>2686</v>
      </c>
      <c r="C1262" t="s">
        <v>3135</v>
      </c>
      <c r="D1262" t="s">
        <v>185</v>
      </c>
      <c r="E1262">
        <v>1555.90154272</v>
      </c>
      <c r="F1262">
        <v>687.8</v>
      </c>
      <c r="G1262">
        <v>13.9833052577616</v>
      </c>
      <c r="H1262">
        <v>-6.6292981380859501</v>
      </c>
      <c r="I1262">
        <v>-12.3152684903381</v>
      </c>
      <c r="J1262">
        <v>-5.6278557080818699</v>
      </c>
      <c r="K1262">
        <v>750.43049913735399</v>
      </c>
      <c r="L1262">
        <v>706.66903928596901</v>
      </c>
      <c r="M1262">
        <v>29.513414909176198</v>
      </c>
      <c r="N1262">
        <v>0.55102809092743998</v>
      </c>
      <c r="O1262">
        <v>26.054085489967999</v>
      </c>
      <c r="P1262">
        <v>48.842241938974198</v>
      </c>
      <c r="Q1262">
        <v>5.6555601626605001E-2</v>
      </c>
    </row>
    <row r="1263" spans="1:17" hidden="1" x14ac:dyDescent="0.3">
      <c r="A1263" t="s">
        <v>2687</v>
      </c>
      <c r="B1263" t="s">
        <v>2688</v>
      </c>
      <c r="C1263" t="s">
        <v>3135</v>
      </c>
      <c r="D1263" t="s">
        <v>51</v>
      </c>
      <c r="E1263">
        <v>1553.98286075499</v>
      </c>
      <c r="F1263">
        <v>585.65</v>
      </c>
      <c r="G1263">
        <v>16.7251237056295</v>
      </c>
      <c r="H1263">
        <v>-3.1131320660028199</v>
      </c>
      <c r="I1263">
        <v>11.372681354890201</v>
      </c>
      <c r="J1263">
        <v>-1.2497986911015999</v>
      </c>
      <c r="K1263">
        <v>623.73569276117098</v>
      </c>
      <c r="L1263">
        <v>556.90466381927001</v>
      </c>
      <c r="M1263">
        <v>24.077483707785699</v>
      </c>
      <c r="N1263">
        <v>0.36913794896269098</v>
      </c>
      <c r="O1263">
        <v>23.8026124818577</v>
      </c>
      <c r="P1263">
        <v>48.4161175874302</v>
      </c>
      <c r="Q1263">
        <v>4.3333074936516003E-2</v>
      </c>
    </row>
    <row r="1264" spans="1:17" hidden="1" x14ac:dyDescent="0.3">
      <c r="A1264" t="s">
        <v>2689</v>
      </c>
      <c r="B1264" t="s">
        <v>2690</v>
      </c>
      <c r="C1264" t="s">
        <v>3135</v>
      </c>
      <c r="D1264" t="s">
        <v>275</v>
      </c>
      <c r="E1264">
        <v>1552.50626457</v>
      </c>
      <c r="F1264">
        <v>280.10000000000002</v>
      </c>
      <c r="G1264">
        <v>43.080390671235698</v>
      </c>
      <c r="H1264">
        <v>-3.4889018570373098</v>
      </c>
      <c r="I1264">
        <v>6.54853427739741</v>
      </c>
      <c r="J1264">
        <v>-8.3452686110171097</v>
      </c>
      <c r="K1264">
        <v>314.35799474388398</v>
      </c>
      <c r="L1264">
        <v>265.69090287083998</v>
      </c>
      <c r="M1264">
        <v>26.726546994304901</v>
      </c>
      <c r="N1264">
        <v>0.63361513568066496</v>
      </c>
      <c r="O1264">
        <v>56.622634773295196</v>
      </c>
      <c r="P1264">
        <v>76.775007888923895</v>
      </c>
      <c r="Q1264">
        <v>0.14316798926846</v>
      </c>
    </row>
    <row r="1265" spans="1:17" hidden="1" x14ac:dyDescent="0.3">
      <c r="A1265" t="s">
        <v>2691</v>
      </c>
      <c r="B1265" t="s">
        <v>2692</v>
      </c>
      <c r="C1265" t="s">
        <v>3135</v>
      </c>
      <c r="D1265" t="s">
        <v>552</v>
      </c>
      <c r="E1265">
        <v>1552.0090285450001</v>
      </c>
      <c r="F1265">
        <v>640.54999999999995</v>
      </c>
      <c r="G1265">
        <v>16.7798151194383</v>
      </c>
      <c r="H1265">
        <v>14.117931990633901</v>
      </c>
      <c r="I1265">
        <v>34.668365401644103</v>
      </c>
      <c r="J1265">
        <v>5.7245532204697698</v>
      </c>
      <c r="K1265">
        <v>552.75897350135699</v>
      </c>
      <c r="L1265">
        <v>510.31713648650401</v>
      </c>
      <c r="M1265">
        <v>82.4007150180541</v>
      </c>
      <c r="N1265">
        <v>2.5419032141576001</v>
      </c>
      <c r="O1265">
        <v>6.1587698071969399</v>
      </c>
      <c r="P1265">
        <v>89.764479336394601</v>
      </c>
      <c r="Q1265">
        <v>0.16459723078279501</v>
      </c>
    </row>
    <row r="1266" spans="1:17" hidden="1" x14ac:dyDescent="0.3">
      <c r="A1266" t="s">
        <v>2693</v>
      </c>
      <c r="B1266" t="s">
        <v>2694</v>
      </c>
      <c r="C1266" t="s">
        <v>3135</v>
      </c>
      <c r="D1266" t="s">
        <v>2153</v>
      </c>
      <c r="E1266">
        <v>1550.2691405999999</v>
      </c>
      <c r="F1266">
        <v>979.95</v>
      </c>
      <c r="G1266">
        <v>-47.824499690227697</v>
      </c>
      <c r="H1266">
        <v>-6.5635848971172202</v>
      </c>
      <c r="I1266">
        <v>-25.675980895983599</v>
      </c>
      <c r="J1266">
        <v>-3.72128790352488</v>
      </c>
      <c r="K1266">
        <v>1070.1387156386299</v>
      </c>
      <c r="L1266">
        <v>1117.34812464079</v>
      </c>
      <c r="M1266">
        <v>34.068364508739201</v>
      </c>
      <c r="N1266">
        <v>0.50106346514391797</v>
      </c>
      <c r="O1266">
        <v>48.063676718199901</v>
      </c>
      <c r="P1266">
        <v>4.7178884377003696</v>
      </c>
      <c r="Q1266">
        <v>8.8972411568757001E-2</v>
      </c>
    </row>
    <row r="1267" spans="1:17" hidden="1" x14ac:dyDescent="0.3">
      <c r="A1267" t="s">
        <v>2695</v>
      </c>
      <c r="B1267" t="s">
        <v>2696</v>
      </c>
      <c r="C1267" t="s">
        <v>3135</v>
      </c>
      <c r="D1267" t="s">
        <v>185</v>
      </c>
      <c r="E1267">
        <v>1548.144</v>
      </c>
      <c r="F1267">
        <v>1240.5</v>
      </c>
      <c r="G1267">
        <v>34.333419433049698</v>
      </c>
      <c r="H1267">
        <v>4.8111835066473298E-2</v>
      </c>
      <c r="I1267">
        <v>12.154350216895301</v>
      </c>
      <c r="J1267">
        <v>-2.3863195210716799</v>
      </c>
      <c r="K1267">
        <v>1298.44222810662</v>
      </c>
      <c r="L1267">
        <v>1148.84334207506</v>
      </c>
      <c r="M1267">
        <v>32.937240988416796</v>
      </c>
      <c r="N1267">
        <v>0.304565469647191</v>
      </c>
      <c r="O1267">
        <v>20.918984280532001</v>
      </c>
      <c r="P1267">
        <v>65.631884638493801</v>
      </c>
      <c r="Q1267">
        <v>4.0442002182886003E-2</v>
      </c>
    </row>
    <row r="1268" spans="1:17" hidden="1" x14ac:dyDescent="0.3">
      <c r="A1268" t="s">
        <v>2697</v>
      </c>
      <c r="B1268" t="s">
        <v>2698</v>
      </c>
      <c r="C1268" t="s">
        <v>3135</v>
      </c>
      <c r="D1268" t="s">
        <v>138</v>
      </c>
      <c r="E1268">
        <v>1544.5138157399999</v>
      </c>
      <c r="F1268">
        <v>47.67</v>
      </c>
      <c r="G1268">
        <v>-1.4461193730217301</v>
      </c>
      <c r="H1268">
        <v>-10.203527114524199</v>
      </c>
      <c r="I1268">
        <v>-17.833719191366299</v>
      </c>
      <c r="J1268">
        <v>-7.6904023523923399</v>
      </c>
      <c r="K1268">
        <v>54.695239804923901</v>
      </c>
      <c r="L1268">
        <v>54.943641549478201</v>
      </c>
      <c r="M1268">
        <v>33.8591330080706</v>
      </c>
      <c r="N1268">
        <v>0.58756157112996898</v>
      </c>
      <c r="O1268">
        <v>64.107405076568</v>
      </c>
      <c r="P1268">
        <v>35.811965811965798</v>
      </c>
      <c r="Q1268">
        <v>0.13373946427585801</v>
      </c>
    </row>
    <row r="1269" spans="1:17" hidden="1" x14ac:dyDescent="0.3">
      <c r="A1269" t="s">
        <v>2699</v>
      </c>
      <c r="B1269" t="s">
        <v>2700</v>
      </c>
      <c r="C1269" t="s">
        <v>3135</v>
      </c>
      <c r="D1269" t="s">
        <v>265</v>
      </c>
      <c r="E1269">
        <v>1541.52626691</v>
      </c>
      <c r="F1269">
        <v>46.23</v>
      </c>
      <c r="G1269">
        <v>-10.280279648676499</v>
      </c>
      <c r="H1269">
        <v>-15.779798300964901</v>
      </c>
      <c r="I1269">
        <v>-41.704766004549903</v>
      </c>
      <c r="J1269">
        <v>-9.2993128551768702</v>
      </c>
      <c r="K1269">
        <v>55.310313417077303</v>
      </c>
      <c r="L1269">
        <v>58.233812333859902</v>
      </c>
      <c r="M1269">
        <v>9.7722468055165006</v>
      </c>
      <c r="N1269">
        <v>0.539790228462384</v>
      </c>
      <c r="O1269">
        <v>107.441055591607</v>
      </c>
      <c r="P1269">
        <v>27.005494505494401</v>
      </c>
      <c r="Q1269">
        <v>-1.7577688022299E-2</v>
      </c>
    </row>
    <row r="1270" spans="1:17" hidden="1" x14ac:dyDescent="0.3">
      <c r="A1270" t="s">
        <v>2701</v>
      </c>
      <c r="B1270" t="s">
        <v>2702</v>
      </c>
      <c r="C1270" t="s">
        <v>3135</v>
      </c>
      <c r="D1270" t="s">
        <v>412</v>
      </c>
      <c r="E1270">
        <v>1539.9858591</v>
      </c>
      <c r="F1270">
        <v>129.94</v>
      </c>
      <c r="G1270">
        <v>-2.8582896522063601</v>
      </c>
      <c r="H1270">
        <v>3.8787710221217102</v>
      </c>
      <c r="I1270">
        <v>3.6010012054314799</v>
      </c>
      <c r="J1270">
        <v>-5.1010328138641396</v>
      </c>
      <c r="K1270">
        <v>131.254252943236</v>
      </c>
      <c r="L1270">
        <v>123.61614399297601</v>
      </c>
      <c r="M1270">
        <v>43.2809728649164</v>
      </c>
      <c r="N1270">
        <v>0.89491678466059899</v>
      </c>
      <c r="O1270">
        <v>20.1323687855933</v>
      </c>
      <c r="P1270">
        <v>37.648305084745701</v>
      </c>
      <c r="Q1270">
        <v>5.9672170051746E-2</v>
      </c>
    </row>
    <row r="1271" spans="1:17" hidden="1" x14ac:dyDescent="0.3">
      <c r="A1271" t="s">
        <v>2703</v>
      </c>
      <c r="B1271" t="s">
        <v>2704</v>
      </c>
      <c r="C1271" t="s">
        <v>3135</v>
      </c>
      <c r="D1271" t="s">
        <v>67</v>
      </c>
      <c r="E1271">
        <v>1534.29008064</v>
      </c>
      <c r="F1271">
        <v>344.15</v>
      </c>
      <c r="G1271">
        <v>52.843494338460197</v>
      </c>
      <c r="H1271">
        <v>1.0212313226694201</v>
      </c>
      <c r="I1271">
        <v>11.3842945796082</v>
      </c>
      <c r="J1271">
        <v>-5.9872738226640099</v>
      </c>
      <c r="K1271">
        <v>363.70778810131401</v>
      </c>
      <c r="L1271">
        <v>311.43028961388399</v>
      </c>
      <c r="M1271">
        <v>31.8707827082801</v>
      </c>
      <c r="N1271">
        <v>0.29882884798946002</v>
      </c>
      <c r="O1271">
        <v>29.057097195990099</v>
      </c>
      <c r="P1271">
        <v>104.12218268090101</v>
      </c>
      <c r="Q1271">
        <v>8.5613971023399002E-2</v>
      </c>
    </row>
    <row r="1272" spans="1:17" hidden="1" x14ac:dyDescent="0.3">
      <c r="A1272" t="s">
        <v>2705</v>
      </c>
      <c r="B1272" t="s">
        <v>2706</v>
      </c>
      <c r="C1272" t="s">
        <v>3135</v>
      </c>
      <c r="D1272" t="s">
        <v>454</v>
      </c>
      <c r="E1272">
        <v>1534.25934897</v>
      </c>
      <c r="F1272">
        <v>438.05</v>
      </c>
      <c r="G1272">
        <v>27.135073823403701</v>
      </c>
      <c r="H1272">
        <v>-10.884766791974901</v>
      </c>
      <c r="I1272">
        <v>16.128951235021301</v>
      </c>
      <c r="J1272">
        <v>-6.2010290945350803</v>
      </c>
      <c r="K1272">
        <v>456.133030964299</v>
      </c>
      <c r="L1272">
        <v>394.946433307512</v>
      </c>
      <c r="M1272">
        <v>35.033364516910297</v>
      </c>
      <c r="N1272">
        <v>0.33497015211533798</v>
      </c>
      <c r="O1272">
        <v>27.5425179773998</v>
      </c>
      <c r="P1272">
        <v>62.030700943221703</v>
      </c>
      <c r="Q1272">
        <v>5.3506735064488997E-2</v>
      </c>
    </row>
    <row r="1273" spans="1:17" hidden="1" x14ac:dyDescent="0.3">
      <c r="A1273" t="s">
        <v>2707</v>
      </c>
      <c r="B1273" t="s">
        <v>2708</v>
      </c>
      <c r="C1273" t="s">
        <v>3135</v>
      </c>
      <c r="D1273" t="s">
        <v>265</v>
      </c>
      <c r="E1273">
        <v>1533.146</v>
      </c>
      <c r="F1273">
        <v>525.04999999999995</v>
      </c>
      <c r="G1273">
        <v>7.6239676616266596</v>
      </c>
      <c r="H1273">
        <v>1.7968373169626499</v>
      </c>
      <c r="I1273">
        <v>19.8252230852334</v>
      </c>
      <c r="J1273">
        <v>1.0010905597776001</v>
      </c>
      <c r="K1273">
        <v>517.93971563577099</v>
      </c>
      <c r="L1273">
        <v>459.60093665706597</v>
      </c>
      <c r="M1273">
        <v>48.640937976764697</v>
      </c>
      <c r="N1273">
        <v>0.63388202451336695</v>
      </c>
      <c r="O1273">
        <v>9.2943529187696505</v>
      </c>
      <c r="P1273">
        <v>59.978671541742798</v>
      </c>
      <c r="Q1273">
        <v>1.4113026168306E-2</v>
      </c>
    </row>
    <row r="1274" spans="1:17" hidden="1" x14ac:dyDescent="0.3">
      <c r="A1274" t="s">
        <v>2709</v>
      </c>
      <c r="B1274" t="s">
        <v>2710</v>
      </c>
      <c r="C1274" t="s">
        <v>3135</v>
      </c>
      <c r="D1274" t="s">
        <v>125</v>
      </c>
      <c r="E1274">
        <v>1523.7446448420001</v>
      </c>
      <c r="F1274">
        <v>14.14</v>
      </c>
      <c r="G1274">
        <v>-13.889622700235099</v>
      </c>
      <c r="H1274">
        <v>-5.3371303533906396</v>
      </c>
      <c r="I1274">
        <v>-34.190036608257401</v>
      </c>
      <c r="J1274">
        <v>-4.8458622023506699</v>
      </c>
      <c r="K1274">
        <v>14.896248627753501</v>
      </c>
      <c r="L1274">
        <v>16.01930788464</v>
      </c>
      <c r="M1274">
        <v>50.9889607314513</v>
      </c>
      <c r="N1274">
        <v>0.501944070557513</v>
      </c>
      <c r="O1274">
        <v>86.387174343318307</v>
      </c>
      <c r="P1274">
        <v>18.480970652286601</v>
      </c>
      <c r="Q1274">
        <v>4.3282032750657999E-2</v>
      </c>
    </row>
    <row r="1275" spans="1:17" hidden="1" x14ac:dyDescent="0.3">
      <c r="A1275" t="s">
        <v>2711</v>
      </c>
      <c r="B1275" t="s">
        <v>2712</v>
      </c>
      <c r="C1275" t="s">
        <v>3135</v>
      </c>
      <c r="D1275" t="s">
        <v>200</v>
      </c>
      <c r="E1275">
        <v>1523.6776554999999</v>
      </c>
      <c r="F1275">
        <v>2502.5</v>
      </c>
      <c r="G1275">
        <v>45.513081080572803</v>
      </c>
      <c r="H1275">
        <v>-6.7208061250735298</v>
      </c>
      <c r="I1275">
        <v>10.988459736987799</v>
      </c>
      <c r="J1275">
        <v>-6.7820629066585099</v>
      </c>
      <c r="K1275">
        <v>2646.5035057877999</v>
      </c>
      <c r="L1275">
        <v>2276.3796188618298</v>
      </c>
      <c r="M1275">
        <v>40.662501539339999</v>
      </c>
      <c r="N1275">
        <v>0.384658771361027</v>
      </c>
      <c r="O1275">
        <v>37.8221778221778</v>
      </c>
      <c r="P1275">
        <v>85.205743043220806</v>
      </c>
      <c r="Q1275">
        <v>0.120581032972396</v>
      </c>
    </row>
    <row r="1276" spans="1:17" hidden="1" x14ac:dyDescent="0.3">
      <c r="A1276" t="s">
        <v>2713</v>
      </c>
      <c r="B1276" t="s">
        <v>2714</v>
      </c>
      <c r="C1276" t="s">
        <v>3135</v>
      </c>
      <c r="D1276" t="s">
        <v>366</v>
      </c>
      <c r="E1276">
        <v>1521.9282765749999</v>
      </c>
      <c r="F1276">
        <v>174.95</v>
      </c>
      <c r="G1276">
        <v>18.397861156428501</v>
      </c>
      <c r="H1276">
        <v>-1.63923248281387</v>
      </c>
      <c r="I1276">
        <v>-16.209347549524701</v>
      </c>
      <c r="J1276">
        <v>-2.3374863200007998</v>
      </c>
      <c r="K1276">
        <v>198.270016361991</v>
      </c>
      <c r="L1276">
        <v>191.27354644513301</v>
      </c>
      <c r="M1276">
        <v>15.915168318291199</v>
      </c>
      <c r="N1276">
        <v>0.66286540602003297</v>
      </c>
      <c r="O1276">
        <v>38.611031723349498</v>
      </c>
      <c r="P1276">
        <v>50.494623655913898</v>
      </c>
      <c r="Q1276">
        <v>6.5314035460262002E-2</v>
      </c>
    </row>
    <row r="1277" spans="1:17" hidden="1" x14ac:dyDescent="0.3">
      <c r="A1277" t="s">
        <v>2715</v>
      </c>
      <c r="B1277" t="s">
        <v>2716</v>
      </c>
      <c r="C1277" t="s">
        <v>3135</v>
      </c>
      <c r="D1277" t="s">
        <v>684</v>
      </c>
      <c r="E1277">
        <v>1517.7183464279999</v>
      </c>
      <c r="F1277">
        <v>170.76</v>
      </c>
      <c r="G1277">
        <v>-17.756083339085901</v>
      </c>
      <c r="H1277">
        <v>-9.4727195372560402</v>
      </c>
      <c r="I1277">
        <v>-0.27055613452712202</v>
      </c>
      <c r="J1277">
        <v>-8.3964420417797498</v>
      </c>
      <c r="K1277">
        <v>189.48606751743301</v>
      </c>
      <c r="M1277">
        <v>20.1724583724647</v>
      </c>
      <c r="N1277">
        <v>0.31987291288602399</v>
      </c>
      <c r="O1277">
        <v>34.691965331459301</v>
      </c>
      <c r="P1277">
        <v>23.739130434782499</v>
      </c>
    </row>
    <row r="1278" spans="1:17" hidden="1" x14ac:dyDescent="0.3">
      <c r="A1278" t="s">
        <v>2717</v>
      </c>
      <c r="B1278" t="s">
        <v>2718</v>
      </c>
      <c r="C1278" t="s">
        <v>3135</v>
      </c>
      <c r="D1278" t="s">
        <v>366</v>
      </c>
      <c r="E1278">
        <v>1517.1286662</v>
      </c>
      <c r="F1278">
        <v>305.10000000000002</v>
      </c>
      <c r="G1278">
        <v>22.428043037911301</v>
      </c>
      <c r="H1278">
        <v>21.352028441031301</v>
      </c>
      <c r="I1278">
        <v>27.880480341097201</v>
      </c>
      <c r="J1278">
        <v>-7.0872260758198404</v>
      </c>
      <c r="K1278">
        <v>281.97191981506597</v>
      </c>
      <c r="L1278">
        <v>240.635488869288</v>
      </c>
      <c r="M1278">
        <v>41.425857753702203</v>
      </c>
      <c r="N1278">
        <v>0.408277186366027</v>
      </c>
      <c r="O1278">
        <v>14.388725008193999</v>
      </c>
      <c r="P1278">
        <v>66.403054267793806</v>
      </c>
      <c r="Q1278">
        <v>0.10591638512411899</v>
      </c>
    </row>
    <row r="1279" spans="1:17" hidden="1" x14ac:dyDescent="0.3">
      <c r="A1279" t="s">
        <v>2719</v>
      </c>
      <c r="B1279" t="s">
        <v>2720</v>
      </c>
      <c r="C1279" t="s">
        <v>3135</v>
      </c>
      <c r="D1279" t="s">
        <v>48</v>
      </c>
      <c r="E1279">
        <v>1507.250914659</v>
      </c>
      <c r="F1279">
        <v>156.51</v>
      </c>
      <c r="G1279">
        <v>37.242022900695098</v>
      </c>
      <c r="H1279">
        <v>-3.4374452431792002</v>
      </c>
      <c r="I1279">
        <v>-1.0814012737121701</v>
      </c>
      <c r="J1279">
        <v>-7.6159646855986001</v>
      </c>
      <c r="K1279">
        <v>172.49343721148199</v>
      </c>
      <c r="L1279">
        <v>153.26424562810999</v>
      </c>
      <c r="M1279">
        <v>33.955608081271897</v>
      </c>
      <c r="N1279">
        <v>0.77056234216978203</v>
      </c>
      <c r="O1279">
        <v>45.6136988051881</v>
      </c>
      <c r="P1279">
        <v>71.989010989010893</v>
      </c>
      <c r="Q1279">
        <v>0.145550617802812</v>
      </c>
    </row>
    <row r="1280" spans="1:17" hidden="1" x14ac:dyDescent="0.3">
      <c r="A1280" t="s">
        <v>2721</v>
      </c>
      <c r="B1280" t="s">
        <v>2722</v>
      </c>
      <c r="C1280" t="s">
        <v>3135</v>
      </c>
      <c r="D1280" t="s">
        <v>72</v>
      </c>
      <c r="E1280">
        <v>1506.0885000000001</v>
      </c>
      <c r="F1280">
        <v>49000</v>
      </c>
      <c r="G1280">
        <v>142.50212686168899</v>
      </c>
      <c r="H1280">
        <v>1.6807059096526999</v>
      </c>
      <c r="I1280">
        <v>93.236223678454394</v>
      </c>
      <c r="J1280">
        <v>-1.97198383744538</v>
      </c>
      <c r="K1280">
        <v>50196.276389072002</v>
      </c>
      <c r="L1280">
        <v>40732.775904627902</v>
      </c>
      <c r="M1280">
        <v>48.5575501315761</v>
      </c>
      <c r="N1280">
        <v>0.70174553526384797</v>
      </c>
      <c r="O1280">
        <v>36.732653061224397</v>
      </c>
      <c r="P1280">
        <v>204.34782608695599</v>
      </c>
      <c r="Q1280">
        <v>9.3782032088073994E-2</v>
      </c>
    </row>
    <row r="1281" spans="1:17" hidden="1" x14ac:dyDescent="0.3">
      <c r="A1281" t="s">
        <v>2723</v>
      </c>
      <c r="B1281" t="s">
        <v>2724</v>
      </c>
      <c r="C1281" t="s">
        <v>3135</v>
      </c>
      <c r="D1281" t="s">
        <v>2183</v>
      </c>
      <c r="E1281">
        <v>1504.49457024</v>
      </c>
      <c r="F1281">
        <v>291.60000000000002</v>
      </c>
      <c r="G1281">
        <v>6.1490062980428002</v>
      </c>
      <c r="H1281">
        <v>-1.56750460045295</v>
      </c>
      <c r="I1281">
        <v>23.634533502601599</v>
      </c>
      <c r="J1281">
        <v>-2.1044983817246301</v>
      </c>
      <c r="K1281">
        <v>316.11061815522601</v>
      </c>
      <c r="M1281">
        <v>29.491341606475501</v>
      </c>
      <c r="N1281">
        <v>9.8699776772799994E-2</v>
      </c>
      <c r="O1281">
        <v>42.9183813443072</v>
      </c>
      <c r="P1281">
        <v>39.521531100478398</v>
      </c>
    </row>
    <row r="1282" spans="1:17" hidden="1" x14ac:dyDescent="0.3">
      <c r="A1282" t="s">
        <v>2725</v>
      </c>
      <c r="B1282" t="s">
        <v>2726</v>
      </c>
      <c r="C1282" t="s">
        <v>3135</v>
      </c>
      <c r="D1282" t="s">
        <v>740</v>
      </c>
      <c r="E1282">
        <v>1502.0466694199999</v>
      </c>
      <c r="F1282">
        <v>266.39</v>
      </c>
      <c r="G1282">
        <v>1.63352213725685</v>
      </c>
      <c r="H1282">
        <v>1.22959435944561</v>
      </c>
      <c r="I1282">
        <v>1.1730333889070901</v>
      </c>
      <c r="J1282">
        <v>0.40669263314283799</v>
      </c>
      <c r="K1282">
        <v>271.538578088789</v>
      </c>
      <c r="L1282">
        <v>253.847375441624</v>
      </c>
      <c r="M1282">
        <v>57.335343564974302</v>
      </c>
      <c r="N1282">
        <v>1.77927680502088</v>
      </c>
      <c r="O1282">
        <v>7.9920417433086897</v>
      </c>
      <c r="P1282">
        <v>31.2977475479323</v>
      </c>
      <c r="Q1282">
        <v>2.5420345253382999E-2</v>
      </c>
    </row>
    <row r="1283" spans="1:17" hidden="1" x14ac:dyDescent="0.3">
      <c r="A1283" t="s">
        <v>2727</v>
      </c>
      <c r="B1283" t="s">
        <v>2728</v>
      </c>
      <c r="C1283" t="s">
        <v>3135</v>
      </c>
      <c r="D1283" t="s">
        <v>72</v>
      </c>
      <c r="E1283">
        <v>1492.9881256000001</v>
      </c>
      <c r="F1283">
        <v>270.25</v>
      </c>
      <c r="G1283">
        <v>54.647196557094901</v>
      </c>
      <c r="H1283">
        <v>-4.8238583909126698</v>
      </c>
      <c r="I1283">
        <v>68.144479190582601</v>
      </c>
      <c r="J1283">
        <v>-2.2987812230663001</v>
      </c>
      <c r="K1283">
        <v>280.32398741683102</v>
      </c>
      <c r="L1283">
        <v>216.64338143603999</v>
      </c>
      <c r="M1283">
        <v>30.9846852697872</v>
      </c>
      <c r="N1283">
        <v>0.120281516166102</v>
      </c>
      <c r="O1283">
        <v>37.502312673450497</v>
      </c>
      <c r="P1283">
        <v>90.989399293286198</v>
      </c>
      <c r="Q1283">
        <v>5.7081716868953997E-2</v>
      </c>
    </row>
    <row r="1284" spans="1:17" hidden="1" x14ac:dyDescent="0.3">
      <c r="A1284" t="s">
        <v>2729</v>
      </c>
      <c r="B1284" t="s">
        <v>2730</v>
      </c>
      <c r="C1284" t="s">
        <v>3135</v>
      </c>
      <c r="D1284" t="s">
        <v>138</v>
      </c>
      <c r="E1284">
        <v>1491.6380738400001</v>
      </c>
      <c r="F1284">
        <v>362.4</v>
      </c>
      <c r="G1284">
        <v>82.2678974233079</v>
      </c>
      <c r="H1284">
        <v>7.4066423770011696</v>
      </c>
      <c r="I1284">
        <v>-8.6323433710726594</v>
      </c>
      <c r="J1284">
        <v>-2.6956066198916999</v>
      </c>
      <c r="K1284">
        <v>361.302545040886</v>
      </c>
      <c r="L1284">
        <v>330.04502234637602</v>
      </c>
      <c r="M1284">
        <v>35.6789729155674</v>
      </c>
      <c r="N1284">
        <v>0.58319583718749302</v>
      </c>
      <c r="O1284">
        <v>20.0193156732891</v>
      </c>
      <c r="P1284">
        <v>128.57142857142799</v>
      </c>
      <c r="Q1284">
        <v>7.8358185040528994E-2</v>
      </c>
    </row>
    <row r="1285" spans="1:17" hidden="1" x14ac:dyDescent="0.3">
      <c r="A1285" t="s">
        <v>2731</v>
      </c>
      <c r="B1285" t="s">
        <v>2732</v>
      </c>
      <c r="C1285" t="s">
        <v>3135</v>
      </c>
      <c r="D1285" t="s">
        <v>265</v>
      </c>
      <c r="E1285">
        <v>1489.6581849449999</v>
      </c>
      <c r="F1285">
        <v>380.15</v>
      </c>
      <c r="G1285">
        <v>78.980232089794796</v>
      </c>
      <c r="H1285">
        <v>-7.1464049164042098</v>
      </c>
      <c r="I1285">
        <v>51.394957939218898</v>
      </c>
      <c r="J1285">
        <v>-8.0035905099651394</v>
      </c>
      <c r="K1285">
        <v>378.298110754557</v>
      </c>
      <c r="M1285">
        <v>43.592968477352002</v>
      </c>
      <c r="N1285">
        <v>0.36292338608538599</v>
      </c>
      <c r="O1285">
        <v>22.057082730501101</v>
      </c>
      <c r="P1285">
        <v>121.85585059819</v>
      </c>
    </row>
    <row r="1286" spans="1:17" hidden="1" x14ac:dyDescent="0.3">
      <c r="A1286" t="s">
        <v>2733</v>
      </c>
      <c r="B1286" t="s">
        <v>2734</v>
      </c>
      <c r="C1286" t="s">
        <v>3135</v>
      </c>
      <c r="D1286" t="s">
        <v>545</v>
      </c>
      <c r="E1286">
        <v>1488.6834826080001</v>
      </c>
      <c r="F1286">
        <v>127.33</v>
      </c>
      <c r="G1286">
        <v>155.42383568779201</v>
      </c>
      <c r="H1286">
        <v>51.4148474437796</v>
      </c>
      <c r="I1286">
        <v>53.3950835794368</v>
      </c>
      <c r="J1286">
        <v>-20.099619797489702</v>
      </c>
      <c r="K1286">
        <v>110.223976049128</v>
      </c>
      <c r="L1286">
        <v>86.548772698939601</v>
      </c>
      <c r="M1286">
        <v>47.580790580814799</v>
      </c>
      <c r="N1286">
        <v>2.5583459225212102</v>
      </c>
      <c r="O1286">
        <v>30.519123537265301</v>
      </c>
      <c r="P1286">
        <v>196.984955439864</v>
      </c>
      <c r="Q1286">
        <v>0.124305584583636</v>
      </c>
    </row>
    <row r="1287" spans="1:17" hidden="1" x14ac:dyDescent="0.3">
      <c r="A1287" t="s">
        <v>2735</v>
      </c>
      <c r="B1287" t="s">
        <v>2736</v>
      </c>
      <c r="C1287" t="s">
        <v>3135</v>
      </c>
      <c r="D1287" t="s">
        <v>611</v>
      </c>
      <c r="E1287">
        <v>1474.19905668</v>
      </c>
      <c r="F1287">
        <v>149.72999999999999</v>
      </c>
      <c r="G1287">
        <v>-14.4451778021504</v>
      </c>
      <c r="H1287">
        <v>-7.0321656121768301</v>
      </c>
      <c r="I1287">
        <v>0.73117789460520799</v>
      </c>
      <c r="J1287">
        <v>1.3840384218057</v>
      </c>
      <c r="K1287">
        <v>148.78878893698101</v>
      </c>
      <c r="L1287">
        <v>143.304547215041</v>
      </c>
      <c r="M1287">
        <v>46.594779926100202</v>
      </c>
      <c r="N1287">
        <v>1.1608869062706</v>
      </c>
      <c r="O1287">
        <v>25.525946704067302</v>
      </c>
      <c r="P1287">
        <v>30.768558951965002</v>
      </c>
      <c r="Q1287">
        <v>-5.3150857072581999E-2</v>
      </c>
    </row>
    <row r="1288" spans="1:17" hidden="1" x14ac:dyDescent="0.3">
      <c r="A1288" t="s">
        <v>2737</v>
      </c>
      <c r="B1288" t="s">
        <v>2738</v>
      </c>
      <c r="C1288" t="s">
        <v>3135</v>
      </c>
      <c r="D1288" t="s">
        <v>275</v>
      </c>
      <c r="E1288">
        <v>1472.1849999999999</v>
      </c>
      <c r="F1288">
        <v>1132.45</v>
      </c>
      <c r="G1288">
        <v>30.610711573261501</v>
      </c>
      <c r="H1288">
        <v>-0.79128221656506204</v>
      </c>
      <c r="I1288">
        <v>-8.0786265349743702E-2</v>
      </c>
      <c r="J1288">
        <v>-4.9728432721283502</v>
      </c>
      <c r="K1288">
        <v>1212.8357740122799</v>
      </c>
      <c r="L1288">
        <v>1094.99833391638</v>
      </c>
      <c r="M1288">
        <v>32.060553995445602</v>
      </c>
      <c r="N1288">
        <v>0.41970744308653002</v>
      </c>
      <c r="O1288">
        <v>38.6286370259172</v>
      </c>
      <c r="P1288">
        <v>79.882455722341305</v>
      </c>
      <c r="Q1288">
        <v>6.3966860133550005E-2</v>
      </c>
    </row>
    <row r="1289" spans="1:17" hidden="1" x14ac:dyDescent="0.3">
      <c r="A1289" t="s">
        <v>2739</v>
      </c>
      <c r="B1289" t="s">
        <v>2740</v>
      </c>
      <c r="C1289" t="s">
        <v>3135</v>
      </c>
      <c r="D1289" t="s">
        <v>412</v>
      </c>
      <c r="E1289">
        <v>1469.0827546999999</v>
      </c>
      <c r="F1289">
        <v>91.19</v>
      </c>
      <c r="G1289">
        <v>-5.2229794776738299</v>
      </c>
      <c r="H1289">
        <v>-8.9508110068246598</v>
      </c>
      <c r="I1289">
        <v>-8.5919010364854191</v>
      </c>
      <c r="J1289">
        <v>-6.4442881562555696</v>
      </c>
      <c r="K1289">
        <v>102.918808426959</v>
      </c>
      <c r="L1289">
        <v>99.977125729634494</v>
      </c>
      <c r="M1289">
        <v>23.243844901860701</v>
      </c>
      <c r="N1289">
        <v>0.34538622723100698</v>
      </c>
      <c r="O1289">
        <v>46.945937054501499</v>
      </c>
      <c r="P1289">
        <v>26.214532871972299</v>
      </c>
      <c r="Q1289">
        <v>0.109480140979355</v>
      </c>
    </row>
    <row r="1290" spans="1:17" hidden="1" x14ac:dyDescent="0.3">
      <c r="A1290" t="s">
        <v>2741</v>
      </c>
      <c r="B1290" t="s">
        <v>2742</v>
      </c>
      <c r="C1290" t="s">
        <v>3135</v>
      </c>
      <c r="D1290" t="s">
        <v>185</v>
      </c>
      <c r="E1290">
        <v>1462.91458033</v>
      </c>
      <c r="F1290">
        <v>779.05</v>
      </c>
      <c r="G1290">
        <v>85.344312578518</v>
      </c>
      <c r="H1290">
        <v>-5.2609983788920598</v>
      </c>
      <c r="I1290">
        <v>-42.115460173352702</v>
      </c>
      <c r="J1290">
        <v>-6.7118161661365896</v>
      </c>
      <c r="K1290">
        <v>880.46457980518198</v>
      </c>
      <c r="L1290">
        <v>815.78703353945195</v>
      </c>
      <c r="M1290">
        <v>25.214596444864199</v>
      </c>
      <c r="N1290">
        <v>0.74789693359852505</v>
      </c>
      <c r="O1290">
        <v>64.360438996213304</v>
      </c>
      <c r="P1290">
        <v>121.10117780615801</v>
      </c>
      <c r="Q1290">
        <v>0.11156128329168399</v>
      </c>
    </row>
    <row r="1291" spans="1:17" hidden="1" x14ac:dyDescent="0.3">
      <c r="A1291" t="s">
        <v>2743</v>
      </c>
      <c r="B1291" t="s">
        <v>2744</v>
      </c>
      <c r="C1291" t="s">
        <v>3135</v>
      </c>
      <c r="D1291" t="s">
        <v>51</v>
      </c>
      <c r="E1291">
        <v>1462.27656</v>
      </c>
      <c r="F1291">
        <v>2481.8000000000002</v>
      </c>
      <c r="G1291">
        <v>52.6245644963224</v>
      </c>
      <c r="H1291">
        <v>7.3900983834837204</v>
      </c>
      <c r="I1291">
        <v>34.384764894798501</v>
      </c>
      <c r="J1291">
        <v>-2.7050830472785701</v>
      </c>
      <c r="K1291">
        <v>2506.5571844265401</v>
      </c>
      <c r="L1291">
        <v>2027.5242349497701</v>
      </c>
      <c r="M1291">
        <v>32.0703618627659</v>
      </c>
      <c r="N1291">
        <v>0.48846009674597901</v>
      </c>
      <c r="O1291">
        <v>14.2215327584817</v>
      </c>
      <c r="P1291">
        <v>106.81666666666599</v>
      </c>
    </row>
    <row r="1292" spans="1:17" hidden="1" x14ac:dyDescent="0.3">
      <c r="A1292" t="s">
        <v>2745</v>
      </c>
      <c r="B1292" t="s">
        <v>2746</v>
      </c>
      <c r="C1292" t="s">
        <v>3135</v>
      </c>
      <c r="D1292" t="s">
        <v>185</v>
      </c>
      <c r="E1292">
        <v>1456.7636815000001</v>
      </c>
      <c r="F1292">
        <v>1605.55</v>
      </c>
      <c r="G1292">
        <v>89.129115092603598</v>
      </c>
      <c r="H1292">
        <v>11.193247079024101</v>
      </c>
      <c r="I1292">
        <v>42.696886728164003</v>
      </c>
      <c r="J1292">
        <v>-6.0762468909814</v>
      </c>
      <c r="K1292">
        <v>1568.3724686478099</v>
      </c>
      <c r="L1292">
        <v>1218.001398508</v>
      </c>
      <c r="M1292">
        <v>39.725055973663103</v>
      </c>
      <c r="N1292">
        <v>0.83293301495627003</v>
      </c>
      <c r="O1292">
        <v>21.266855594656001</v>
      </c>
      <c r="P1292">
        <v>125.768122055825</v>
      </c>
      <c r="Q1292">
        <v>0.132861123336418</v>
      </c>
    </row>
    <row r="1293" spans="1:17" hidden="1" x14ac:dyDescent="0.3">
      <c r="A1293" t="s">
        <v>2747</v>
      </c>
      <c r="B1293" t="s">
        <v>2748</v>
      </c>
      <c r="C1293" t="s">
        <v>3135</v>
      </c>
      <c r="D1293" t="s">
        <v>89</v>
      </c>
      <c r="E1293">
        <v>1451.7539999999999</v>
      </c>
      <c r="F1293">
        <v>123.03</v>
      </c>
      <c r="G1293">
        <v>172.97903119973799</v>
      </c>
      <c r="H1293">
        <v>8.2301550465855104</v>
      </c>
      <c r="I1293">
        <v>82.392398854170807</v>
      </c>
      <c r="J1293">
        <v>-5.0087485433277399</v>
      </c>
      <c r="K1293">
        <v>119.68291663405699</v>
      </c>
      <c r="L1293">
        <v>83.484060443782795</v>
      </c>
      <c r="M1293">
        <v>31.788852839272799</v>
      </c>
      <c r="N1293">
        <v>0.109010147162367</v>
      </c>
      <c r="O1293">
        <v>27.9037633097618</v>
      </c>
      <c r="P1293">
        <v>232.513513513513</v>
      </c>
      <c r="Q1293">
        <v>0.135905500974767</v>
      </c>
    </row>
    <row r="1294" spans="1:17" hidden="1" x14ac:dyDescent="0.3">
      <c r="A1294" t="s">
        <v>2749</v>
      </c>
      <c r="B1294" t="s">
        <v>2750</v>
      </c>
      <c r="C1294" t="s">
        <v>3135</v>
      </c>
      <c r="D1294" t="s">
        <v>21</v>
      </c>
      <c r="E1294">
        <v>1450.99147184</v>
      </c>
      <c r="F1294">
        <v>390.8</v>
      </c>
      <c r="G1294">
        <v>19.775575062972901</v>
      </c>
      <c r="H1294">
        <v>8.1474133292084E-2</v>
      </c>
      <c r="I1294">
        <v>-7.04646244485546</v>
      </c>
      <c r="J1294">
        <v>-8.2752022202341795</v>
      </c>
      <c r="K1294">
        <v>396.32790904622198</v>
      </c>
      <c r="L1294">
        <v>357.25553609774801</v>
      </c>
      <c r="M1294">
        <v>44.559038925638099</v>
      </c>
      <c r="N1294">
        <v>0.54058935094375804</v>
      </c>
      <c r="O1294">
        <v>16.4278403275332</v>
      </c>
      <c r="P1294">
        <v>57.326892109500797</v>
      </c>
      <c r="Q1294">
        <v>-3.1363417169649999E-3</v>
      </c>
    </row>
    <row r="1295" spans="1:17" hidden="1" x14ac:dyDescent="0.3">
      <c r="A1295" t="s">
        <v>2751</v>
      </c>
      <c r="B1295" t="s">
        <v>2752</v>
      </c>
      <c r="C1295" t="s">
        <v>3135</v>
      </c>
      <c r="D1295" t="s">
        <v>765</v>
      </c>
      <c r="E1295">
        <v>1449.7623000000001</v>
      </c>
      <c r="F1295">
        <v>17.010000000000002</v>
      </c>
      <c r="G1295">
        <v>-22.019501094841299</v>
      </c>
      <c r="H1295">
        <v>-39.980093872017399</v>
      </c>
      <c r="I1295">
        <v>-69.581209014710097</v>
      </c>
      <c r="J1295">
        <v>-6.1961996240670896</v>
      </c>
      <c r="K1295">
        <v>28.447706692096101</v>
      </c>
      <c r="L1295">
        <v>30.9583945447276</v>
      </c>
      <c r="M1295">
        <v>13.5414663709234</v>
      </c>
      <c r="N1295">
        <v>1.8376607088933199</v>
      </c>
      <c r="O1295">
        <v>166.01998824220999</v>
      </c>
      <c r="P1295">
        <v>19.347482897737201</v>
      </c>
      <c r="Q1295">
        <v>0.111733042122324</v>
      </c>
    </row>
    <row r="1296" spans="1:17" hidden="1" x14ac:dyDescent="0.3">
      <c r="A1296" t="s">
        <v>2753</v>
      </c>
      <c r="B1296" t="s">
        <v>2754</v>
      </c>
      <c r="C1296" t="s">
        <v>3135</v>
      </c>
      <c r="D1296" t="s">
        <v>1186</v>
      </c>
      <c r="E1296">
        <v>1448.09319375</v>
      </c>
      <c r="F1296">
        <v>211.05</v>
      </c>
      <c r="G1296">
        <v>278.513293114791</v>
      </c>
      <c r="H1296">
        <v>8.8326174637890098</v>
      </c>
      <c r="I1296">
        <v>-8.4021767537032197</v>
      </c>
      <c r="J1296">
        <v>-11.6272748709791</v>
      </c>
      <c r="K1296">
        <v>212.15801194473801</v>
      </c>
      <c r="L1296">
        <v>174.53560551606401</v>
      </c>
      <c r="M1296">
        <v>35.813100079617698</v>
      </c>
      <c r="N1296">
        <v>0.57677639299121997</v>
      </c>
      <c r="O1296">
        <v>22.6960435915659</v>
      </c>
      <c r="P1296">
        <v>341.527196652719</v>
      </c>
      <c r="Q1296">
        <v>0.19749507306557701</v>
      </c>
    </row>
    <row r="1297" spans="1:17" hidden="1" x14ac:dyDescent="0.3">
      <c r="A1297" t="s">
        <v>2755</v>
      </c>
      <c r="B1297" t="s">
        <v>2756</v>
      </c>
      <c r="C1297" t="s">
        <v>3135</v>
      </c>
      <c r="D1297" t="s">
        <v>275</v>
      </c>
      <c r="E1297">
        <v>1447.2012707250001</v>
      </c>
      <c r="F1297">
        <v>2508.85</v>
      </c>
      <c r="G1297">
        <v>48.623445696620202</v>
      </c>
      <c r="H1297">
        <v>1.5343863714808399</v>
      </c>
      <c r="I1297">
        <v>8.7343600888238608</v>
      </c>
      <c r="J1297">
        <v>-15.7152109541118</v>
      </c>
      <c r="K1297">
        <v>2867.3662289714698</v>
      </c>
      <c r="L1297">
        <v>2323.2453040446399</v>
      </c>
      <c r="M1297">
        <v>22.390081517033099</v>
      </c>
      <c r="N1297">
        <v>1.7832199388346499</v>
      </c>
      <c r="O1297">
        <v>39.466289335751398</v>
      </c>
      <c r="P1297">
        <v>97.780843515963696</v>
      </c>
      <c r="Q1297">
        <v>0.16201553845879199</v>
      </c>
    </row>
    <row r="1298" spans="1:17" hidden="1" x14ac:dyDescent="0.3">
      <c r="A1298" t="s">
        <v>2757</v>
      </c>
      <c r="B1298" t="s">
        <v>2758</v>
      </c>
      <c r="C1298" t="s">
        <v>3135</v>
      </c>
      <c r="D1298" t="s">
        <v>445</v>
      </c>
      <c r="E1298">
        <v>1445.3374676670001</v>
      </c>
      <c r="F1298">
        <v>98.31</v>
      </c>
      <c r="G1298">
        <v>-57.227051700998899</v>
      </c>
      <c r="H1298">
        <v>-8.2370663907819495</v>
      </c>
      <c r="I1298">
        <v>-16.322510249586902</v>
      </c>
      <c r="J1298">
        <v>-4.7821915325635702</v>
      </c>
      <c r="K1298">
        <v>105.016343388302</v>
      </c>
      <c r="L1298">
        <v>109.822898626487</v>
      </c>
      <c r="M1298">
        <v>26.595364834755099</v>
      </c>
      <c r="N1298">
        <v>0.53607887554872902</v>
      </c>
      <c r="O1298">
        <v>57.461092462618197</v>
      </c>
      <c r="P1298">
        <v>9.2333333333333307</v>
      </c>
      <c r="Q1298">
        <v>-4.6791161625758998E-2</v>
      </c>
    </row>
    <row r="1299" spans="1:17" hidden="1" x14ac:dyDescent="0.3">
      <c r="A1299" t="s">
        <v>2759</v>
      </c>
      <c r="B1299" t="s">
        <v>2760</v>
      </c>
      <c r="C1299" t="s">
        <v>3135</v>
      </c>
      <c r="D1299" t="s">
        <v>275</v>
      </c>
      <c r="E1299">
        <v>1443.5906175149901</v>
      </c>
      <c r="F1299">
        <v>1336.35</v>
      </c>
      <c r="G1299">
        <v>163.782227196137</v>
      </c>
      <c r="H1299">
        <v>2.7573990793976</v>
      </c>
      <c r="I1299">
        <v>40.317051367845501</v>
      </c>
      <c r="J1299">
        <v>-11.402723875395999</v>
      </c>
      <c r="K1299">
        <v>1396.9763973382701</v>
      </c>
      <c r="L1299">
        <v>1073.6711464712801</v>
      </c>
      <c r="M1299">
        <v>28.108825262251202</v>
      </c>
      <c r="N1299">
        <v>0.96351426148389696</v>
      </c>
      <c r="O1299">
        <v>28.491787331163199</v>
      </c>
      <c r="P1299">
        <v>302.51506024096301</v>
      </c>
      <c r="Q1299">
        <v>0.259814892331233</v>
      </c>
    </row>
    <row r="1300" spans="1:17" hidden="1" x14ac:dyDescent="0.3">
      <c r="A1300" t="s">
        <v>2761</v>
      </c>
      <c r="B1300" t="s">
        <v>2762</v>
      </c>
      <c r="C1300" t="s">
        <v>3135</v>
      </c>
      <c r="D1300" t="s">
        <v>454</v>
      </c>
      <c r="E1300">
        <v>1437.1169537399901</v>
      </c>
      <c r="F1300">
        <v>1103.7</v>
      </c>
      <c r="G1300">
        <v>-24.699522886759201</v>
      </c>
      <c r="H1300">
        <v>-7.41639446956792</v>
      </c>
      <c r="I1300">
        <v>-27.040009366285901</v>
      </c>
      <c r="J1300">
        <v>-5.0642217091980397</v>
      </c>
      <c r="K1300">
        <v>1232.7107533672399</v>
      </c>
      <c r="L1300">
        <v>1286.1130363550999</v>
      </c>
      <c r="M1300">
        <v>33.985652628774098</v>
      </c>
      <c r="N1300">
        <v>0.64594915654323204</v>
      </c>
      <c r="O1300">
        <v>40.708525867536402</v>
      </c>
      <c r="P1300">
        <v>8.2217973231357497</v>
      </c>
      <c r="Q1300">
        <v>-6.8427304375952999E-2</v>
      </c>
    </row>
    <row r="1301" spans="1:17" hidden="1" x14ac:dyDescent="0.3">
      <c r="A1301" t="s">
        <v>2763</v>
      </c>
      <c r="B1301" t="s">
        <v>2764</v>
      </c>
      <c r="C1301" t="s">
        <v>3135</v>
      </c>
      <c r="D1301" t="s">
        <v>772</v>
      </c>
      <c r="E1301">
        <v>1416.9372450000001</v>
      </c>
      <c r="F1301">
        <v>230.55</v>
      </c>
      <c r="G1301">
        <v>66.426518488829302</v>
      </c>
      <c r="H1301">
        <v>-10.6924977027595</v>
      </c>
      <c r="I1301">
        <v>-31.472833498135099</v>
      </c>
      <c r="J1301">
        <v>-11.172405849409801</v>
      </c>
      <c r="K1301">
        <v>283.56572017244099</v>
      </c>
      <c r="L1301">
        <v>267.40687193244798</v>
      </c>
      <c r="M1301">
        <v>25.7653222596009</v>
      </c>
      <c r="N1301">
        <v>1.0279958841669099</v>
      </c>
      <c r="O1301">
        <v>93.016699197571</v>
      </c>
      <c r="P1301">
        <v>108.83152173913</v>
      </c>
      <c r="Q1301">
        <v>7.8693131622613002E-2</v>
      </c>
    </row>
    <row r="1302" spans="1:17" hidden="1" x14ac:dyDescent="0.3">
      <c r="A1302" t="s">
        <v>2765</v>
      </c>
      <c r="B1302" t="s">
        <v>2766</v>
      </c>
      <c r="C1302" t="s">
        <v>3135</v>
      </c>
      <c r="D1302" t="s">
        <v>48</v>
      </c>
      <c r="E1302">
        <v>1413.69075</v>
      </c>
      <c r="F1302">
        <v>358.35</v>
      </c>
      <c r="G1302">
        <v>-8.5198348480503494</v>
      </c>
      <c r="H1302">
        <v>-3.6809861309176801</v>
      </c>
      <c r="I1302">
        <v>5.7231985987131404</v>
      </c>
      <c r="J1302">
        <v>-5.3170233457860396</v>
      </c>
      <c r="K1302">
        <v>392.12262092152503</v>
      </c>
      <c r="L1302">
        <v>365.325000890274</v>
      </c>
      <c r="M1302">
        <v>31.7046698579367</v>
      </c>
      <c r="N1302">
        <v>0.44027531380107698</v>
      </c>
      <c r="O1302">
        <v>38.816799218640902</v>
      </c>
      <c r="P1302">
        <v>55.702802520095602</v>
      </c>
      <c r="Q1302">
        <v>6.9227203040047994E-2</v>
      </c>
    </row>
    <row r="1303" spans="1:17" hidden="1" x14ac:dyDescent="0.3">
      <c r="A1303" t="s">
        <v>2767</v>
      </c>
      <c r="B1303" t="s">
        <v>2768</v>
      </c>
      <c r="C1303" t="s">
        <v>3135</v>
      </c>
      <c r="D1303" t="s">
        <v>405</v>
      </c>
      <c r="E1303">
        <v>1412.1429762400001</v>
      </c>
      <c r="F1303">
        <v>4424.6499999999996</v>
      </c>
      <c r="G1303">
        <v>29.142986750396201</v>
      </c>
      <c r="H1303">
        <v>20.085222885475702</v>
      </c>
      <c r="I1303">
        <v>35.703815320967003</v>
      </c>
      <c r="J1303">
        <v>13.0047114178013</v>
      </c>
      <c r="K1303">
        <v>4138.8962664323099</v>
      </c>
      <c r="L1303">
        <v>3657.0445329947001</v>
      </c>
      <c r="M1303">
        <v>52.4808762615597</v>
      </c>
      <c r="N1303">
        <v>2.4995881789596499</v>
      </c>
      <c r="O1303">
        <v>23.829003423999598</v>
      </c>
      <c r="P1303">
        <v>82.459793814432899</v>
      </c>
      <c r="Q1303">
        <v>2.5756982464255E-2</v>
      </c>
    </row>
    <row r="1304" spans="1:17" hidden="1" x14ac:dyDescent="0.3">
      <c r="A1304" t="s">
        <v>2769</v>
      </c>
      <c r="B1304" t="s">
        <v>2770</v>
      </c>
      <c r="C1304" t="s">
        <v>3135</v>
      </c>
      <c r="D1304" t="s">
        <v>166</v>
      </c>
      <c r="E1304">
        <v>1410.825695175</v>
      </c>
      <c r="F1304">
        <v>1150.55</v>
      </c>
      <c r="G1304">
        <v>-14.4031517901476</v>
      </c>
      <c r="H1304">
        <v>-1.5045540721622299</v>
      </c>
      <c r="I1304">
        <v>-4.6571684324054701</v>
      </c>
      <c r="J1304">
        <v>1.40256799350993</v>
      </c>
      <c r="K1304">
        <v>1211.3660421239599</v>
      </c>
      <c r="L1304">
        <v>1185.7824940537801</v>
      </c>
      <c r="M1304">
        <v>43.537695491748799</v>
      </c>
      <c r="N1304">
        <v>0.88174018900429596</v>
      </c>
      <c r="O1304">
        <v>36.891052105514703</v>
      </c>
      <c r="P1304">
        <v>27.8601989220425</v>
      </c>
      <c r="Q1304">
        <v>-3.6105724452972998E-2</v>
      </c>
    </row>
    <row r="1305" spans="1:17" hidden="1" x14ac:dyDescent="0.3">
      <c r="A1305" t="s">
        <v>2771</v>
      </c>
      <c r="B1305" t="s">
        <v>2772</v>
      </c>
      <c r="C1305" t="s">
        <v>3135</v>
      </c>
      <c r="D1305" t="s">
        <v>445</v>
      </c>
      <c r="E1305">
        <v>1390.873015746</v>
      </c>
      <c r="F1305">
        <v>136.41999999999999</v>
      </c>
      <c r="G1305">
        <v>-41.166675484985198</v>
      </c>
      <c r="H1305">
        <v>-14.168439395225899</v>
      </c>
      <c r="I1305">
        <v>-23.681148280426399</v>
      </c>
      <c r="J1305">
        <v>-7.9863218071857602</v>
      </c>
      <c r="M1305">
        <v>25.590117622563401</v>
      </c>
      <c r="O1305">
        <v>29.7463714997801</v>
      </c>
      <c r="P1305">
        <v>2.0344053851907198</v>
      </c>
    </row>
    <row r="1306" spans="1:17" hidden="1" x14ac:dyDescent="0.3">
      <c r="A1306" t="s">
        <v>2773</v>
      </c>
      <c r="B1306" t="s">
        <v>2774</v>
      </c>
      <c r="C1306" t="s">
        <v>3135</v>
      </c>
      <c r="D1306" t="s">
        <v>719</v>
      </c>
      <c r="E1306">
        <v>1381.7814857000001</v>
      </c>
      <c r="F1306">
        <v>63.25</v>
      </c>
      <c r="G1306">
        <v>59.849528722365797</v>
      </c>
      <c r="H1306">
        <v>-1.2773907508878799</v>
      </c>
      <c r="I1306">
        <v>11.4629917057082</v>
      </c>
      <c r="J1306">
        <v>1.4022251998336099</v>
      </c>
      <c r="K1306">
        <v>67.528538475475003</v>
      </c>
      <c r="L1306">
        <v>60.127447871380099</v>
      </c>
      <c r="M1306">
        <v>32.415700316589302</v>
      </c>
      <c r="N1306">
        <v>0.32468701941995698</v>
      </c>
      <c r="O1306">
        <v>22.5296442687747</v>
      </c>
      <c r="P1306">
        <v>101.433121019108</v>
      </c>
      <c r="Q1306">
        <v>0.18872542051289601</v>
      </c>
    </row>
    <row r="1307" spans="1:17" hidden="1" x14ac:dyDescent="0.3">
      <c r="A1307" t="s">
        <v>2775</v>
      </c>
      <c r="B1307" t="s">
        <v>2776</v>
      </c>
      <c r="C1307" t="s">
        <v>3135</v>
      </c>
      <c r="D1307" t="s">
        <v>138</v>
      </c>
      <c r="E1307">
        <v>1381.1768090099999</v>
      </c>
      <c r="F1307">
        <v>108.39</v>
      </c>
      <c r="G1307">
        <v>19.1529188691438</v>
      </c>
      <c r="H1307">
        <v>-14.597466508463601</v>
      </c>
      <c r="I1307">
        <v>2.9618537795786399</v>
      </c>
      <c r="J1307">
        <v>-9.4031583274433999</v>
      </c>
      <c r="K1307">
        <v>122.66856364629901</v>
      </c>
      <c r="L1307">
        <v>116.16822821775099</v>
      </c>
      <c r="M1307">
        <v>34.614276103301201</v>
      </c>
      <c r="N1307">
        <v>0.58290027564839397</v>
      </c>
      <c r="O1307">
        <v>39.265614909124402</v>
      </c>
      <c r="P1307">
        <v>48.073770491803202</v>
      </c>
      <c r="Q1307">
        <v>6.6743548988777004E-2</v>
      </c>
    </row>
    <row r="1308" spans="1:17" hidden="1" x14ac:dyDescent="0.3">
      <c r="A1308" t="s">
        <v>2777</v>
      </c>
      <c r="B1308" t="s">
        <v>2778</v>
      </c>
      <c r="C1308" t="s">
        <v>3135</v>
      </c>
      <c r="D1308" t="s">
        <v>51</v>
      </c>
      <c r="E1308">
        <v>1379.30540905</v>
      </c>
      <c r="F1308">
        <v>286.10000000000002</v>
      </c>
      <c r="G1308">
        <v>19.1291195478207</v>
      </c>
      <c r="H1308">
        <v>-8.3362571296071994</v>
      </c>
      <c r="I1308">
        <v>0.22694414292138201</v>
      </c>
      <c r="J1308">
        <v>-2.28609773212195</v>
      </c>
      <c r="K1308">
        <v>305.13901783058702</v>
      </c>
      <c r="L1308">
        <v>271.841367430682</v>
      </c>
      <c r="M1308">
        <v>35.160188586643002</v>
      </c>
      <c r="N1308">
        <v>0.66732914484782002</v>
      </c>
      <c r="O1308">
        <v>29.2205522544564</v>
      </c>
      <c r="P1308">
        <v>54.273389053653197</v>
      </c>
      <c r="Q1308">
        <v>3.7614194467168002E-2</v>
      </c>
    </row>
    <row r="1309" spans="1:17" hidden="1" x14ac:dyDescent="0.3">
      <c r="A1309" t="s">
        <v>2779</v>
      </c>
      <c r="B1309" t="s">
        <v>2780</v>
      </c>
      <c r="C1309" t="s">
        <v>3135</v>
      </c>
      <c r="D1309" t="s">
        <v>2781</v>
      </c>
      <c r="E1309">
        <v>1373.8125</v>
      </c>
      <c r="F1309">
        <v>17.239999999999998</v>
      </c>
      <c r="G1309">
        <v>76.094887042685102</v>
      </c>
      <c r="H1309">
        <v>12.6483247373276</v>
      </c>
      <c r="I1309">
        <v>66.495926629566895</v>
      </c>
      <c r="J1309">
        <v>-2.5874132783466899</v>
      </c>
      <c r="K1309">
        <v>15.9651845495319</v>
      </c>
      <c r="L1309">
        <v>14.6799104663469</v>
      </c>
      <c r="M1309">
        <v>44.189178900509702</v>
      </c>
      <c r="N1309">
        <v>1.27305307446629</v>
      </c>
      <c r="O1309">
        <v>11.368909512761</v>
      </c>
      <c r="P1309">
        <v>126.24671916010401</v>
      </c>
      <c r="Q1309">
        <v>0.233301752692021</v>
      </c>
    </row>
    <row r="1310" spans="1:17" hidden="1" x14ac:dyDescent="0.3">
      <c r="A1310" t="s">
        <v>2782</v>
      </c>
      <c r="B1310" t="s">
        <v>2783</v>
      </c>
      <c r="C1310" t="s">
        <v>3135</v>
      </c>
      <c r="D1310" t="s">
        <v>117</v>
      </c>
      <c r="E1310">
        <v>1370.0924608799901</v>
      </c>
      <c r="F1310">
        <v>11.44</v>
      </c>
      <c r="G1310">
        <v>3.2713576309204102</v>
      </c>
      <c r="H1310">
        <v>-7.6143798277025398</v>
      </c>
      <c r="I1310">
        <v>-27.819627620036702</v>
      </c>
      <c r="J1310">
        <v>-4.6933693057277797</v>
      </c>
      <c r="K1310">
        <v>12.7418276639703</v>
      </c>
      <c r="L1310">
        <v>13.1839016284691</v>
      </c>
      <c r="M1310">
        <v>33.9087979878421</v>
      </c>
      <c r="N1310">
        <v>0.49421664617012501</v>
      </c>
      <c r="O1310">
        <v>60.839160839160797</v>
      </c>
      <c r="P1310">
        <v>39.512195121951201</v>
      </c>
      <c r="Q1310">
        <v>5.0381674558141E-2</v>
      </c>
    </row>
    <row r="1311" spans="1:17" hidden="1" x14ac:dyDescent="0.3">
      <c r="A1311" t="s">
        <v>2784</v>
      </c>
      <c r="B1311" t="s">
        <v>2785</v>
      </c>
      <c r="C1311" t="s">
        <v>3135</v>
      </c>
      <c r="D1311" t="s">
        <v>21</v>
      </c>
      <c r="E1311">
        <v>1364.4303162209901</v>
      </c>
      <c r="F1311">
        <v>140.07</v>
      </c>
      <c r="G1311">
        <v>55.180448540011298</v>
      </c>
      <c r="H1311">
        <v>4.0964728854757597</v>
      </c>
      <c r="I1311">
        <v>31.0373054664256</v>
      </c>
      <c r="J1311">
        <v>-7.3029484380507199</v>
      </c>
      <c r="K1311">
        <v>144.35631628212701</v>
      </c>
      <c r="L1311">
        <v>123.793746275784</v>
      </c>
      <c r="M1311">
        <v>41.766919573063603</v>
      </c>
      <c r="N1311">
        <v>1.0932995875396501</v>
      </c>
      <c r="O1311">
        <v>31.5770686085528</v>
      </c>
      <c r="P1311">
        <v>93.199999999999903</v>
      </c>
      <c r="Q1311">
        <v>0.104690256266397</v>
      </c>
    </row>
    <row r="1312" spans="1:17" hidden="1" x14ac:dyDescent="0.3">
      <c r="A1312" t="s">
        <v>2786</v>
      </c>
      <c r="B1312" t="s">
        <v>2787</v>
      </c>
      <c r="C1312" t="s">
        <v>3135</v>
      </c>
      <c r="D1312" t="s">
        <v>405</v>
      </c>
      <c r="E1312">
        <v>1362.590290846</v>
      </c>
      <c r="F1312">
        <v>33.909999999999997</v>
      </c>
      <c r="G1312">
        <v>25.675852012942801</v>
      </c>
      <c r="H1312">
        <v>-5.4438371920436097</v>
      </c>
      <c r="I1312">
        <v>-21.846207948025899</v>
      </c>
      <c r="J1312">
        <v>-6.7747913240763999</v>
      </c>
      <c r="K1312">
        <v>35.862552617712602</v>
      </c>
      <c r="L1312">
        <v>35.353679904814001</v>
      </c>
      <c r="M1312">
        <v>46.480766813633899</v>
      </c>
      <c r="N1312">
        <v>0.66798939838902105</v>
      </c>
      <c r="O1312">
        <v>37.127690946623403</v>
      </c>
      <c r="P1312">
        <v>66.225490196078397</v>
      </c>
      <c r="Q1312">
        <v>-2.4405944548237E-2</v>
      </c>
    </row>
    <row r="1313" spans="1:17" hidden="1" x14ac:dyDescent="0.3">
      <c r="A1313" t="s">
        <v>2788</v>
      </c>
      <c r="B1313" t="s">
        <v>2789</v>
      </c>
      <c r="C1313" t="s">
        <v>3135</v>
      </c>
      <c r="D1313" t="s">
        <v>454</v>
      </c>
      <c r="E1313">
        <v>1356.795632892</v>
      </c>
      <c r="F1313">
        <v>218.12</v>
      </c>
      <c r="G1313">
        <v>-18.184228335737899</v>
      </c>
      <c r="H1313">
        <v>-13.3465704511159</v>
      </c>
      <c r="I1313">
        <v>-4.2768014012868596</v>
      </c>
      <c r="J1313">
        <v>-5.3344132105554802</v>
      </c>
      <c r="K1313">
        <v>218.38827686030999</v>
      </c>
      <c r="L1313">
        <v>208.96261318218299</v>
      </c>
      <c r="M1313">
        <v>52.304857855080598</v>
      </c>
      <c r="N1313">
        <v>0.81138560913458502</v>
      </c>
      <c r="O1313">
        <v>20.814230698697902</v>
      </c>
      <c r="P1313">
        <v>36.410256410256402</v>
      </c>
      <c r="Q1313">
        <v>-4.6618294629720003E-3</v>
      </c>
    </row>
    <row r="1314" spans="1:17" hidden="1" x14ac:dyDescent="0.3">
      <c r="A1314" t="s">
        <v>2790</v>
      </c>
      <c r="B1314" t="s">
        <v>2791</v>
      </c>
      <c r="C1314" t="s">
        <v>3135</v>
      </c>
      <c r="D1314" t="s">
        <v>48</v>
      </c>
      <c r="E1314">
        <v>1355.7705473200001</v>
      </c>
      <c r="F1314">
        <v>237.26</v>
      </c>
      <c r="G1314">
        <v>219.63632113457001</v>
      </c>
      <c r="H1314">
        <v>6.8479560486190694E-2</v>
      </c>
      <c r="I1314">
        <v>50.527928606522998</v>
      </c>
      <c r="J1314">
        <v>-10.4925491036817</v>
      </c>
      <c r="K1314">
        <v>207.64622100359301</v>
      </c>
      <c r="L1314">
        <v>148.48864612459101</v>
      </c>
      <c r="M1314">
        <v>51.371848983047002</v>
      </c>
      <c r="N1314">
        <v>0.363945905367346</v>
      </c>
      <c r="O1314">
        <v>14.4693585096518</v>
      </c>
      <c r="P1314">
        <v>268.70240870240798</v>
      </c>
      <c r="Q1314">
        <v>0.14185730759003701</v>
      </c>
    </row>
    <row r="1315" spans="1:17" hidden="1" x14ac:dyDescent="0.3">
      <c r="A1315" t="s">
        <v>2792</v>
      </c>
      <c r="B1315" t="s">
        <v>2793</v>
      </c>
      <c r="C1315" t="s">
        <v>3135</v>
      </c>
      <c r="D1315" t="s">
        <v>545</v>
      </c>
      <c r="E1315">
        <v>1349.18626047</v>
      </c>
      <c r="F1315">
        <v>396.7</v>
      </c>
      <c r="G1315">
        <v>83.165537525100305</v>
      </c>
      <c r="H1315">
        <v>8.3918531086784505</v>
      </c>
      <c r="I1315">
        <v>45.385612179076901</v>
      </c>
      <c r="J1315">
        <v>-1.0264127124859099</v>
      </c>
      <c r="K1315">
        <v>385.058279312906</v>
      </c>
      <c r="L1315">
        <v>310.53077994243802</v>
      </c>
      <c r="M1315">
        <v>41.578846429009502</v>
      </c>
      <c r="N1315">
        <v>0.471163299042406</v>
      </c>
      <c r="O1315">
        <v>14.6584320645324</v>
      </c>
      <c r="P1315">
        <v>124.12429378531</v>
      </c>
      <c r="Q1315">
        <v>8.5305126198723005E-2</v>
      </c>
    </row>
    <row r="1316" spans="1:17" hidden="1" x14ac:dyDescent="0.3">
      <c r="A1316" t="s">
        <v>2794</v>
      </c>
      <c r="B1316" t="s">
        <v>2795</v>
      </c>
      <c r="C1316" t="s">
        <v>3135</v>
      </c>
      <c r="D1316" t="s">
        <v>412</v>
      </c>
      <c r="E1316">
        <v>1346.7906108</v>
      </c>
      <c r="F1316">
        <v>217.83</v>
      </c>
      <c r="G1316">
        <v>-42.101602742039901</v>
      </c>
      <c r="H1316">
        <v>-5.3527760242318703</v>
      </c>
      <c r="I1316">
        <v>-15.168401279830601</v>
      </c>
      <c r="J1316">
        <v>-1.3499508137095699</v>
      </c>
      <c r="K1316">
        <v>240.571230840542</v>
      </c>
      <c r="L1316">
        <v>247.27206885202301</v>
      </c>
      <c r="M1316">
        <v>32.160821139390897</v>
      </c>
      <c r="N1316">
        <v>0.58172908227394504</v>
      </c>
      <c r="O1316">
        <v>43.208006243400703</v>
      </c>
      <c r="P1316">
        <v>6.2326261887344501</v>
      </c>
      <c r="Q1316">
        <v>9.7886908877398995E-2</v>
      </c>
    </row>
    <row r="1317" spans="1:17" hidden="1" x14ac:dyDescent="0.3">
      <c r="A1317" t="s">
        <v>2796</v>
      </c>
      <c r="B1317" t="s">
        <v>2797</v>
      </c>
      <c r="C1317" t="s">
        <v>3135</v>
      </c>
      <c r="D1317" t="s">
        <v>60</v>
      </c>
      <c r="E1317">
        <v>1346.571518774</v>
      </c>
      <c r="F1317">
        <v>189.13</v>
      </c>
      <c r="G1317">
        <v>-58.240501865729897</v>
      </c>
      <c r="H1317">
        <v>-10.917230469808</v>
      </c>
      <c r="I1317">
        <v>-30.059527138562999</v>
      </c>
      <c r="J1317">
        <v>-6.5514835644589198</v>
      </c>
      <c r="K1317">
        <v>216.22066234974801</v>
      </c>
      <c r="M1317">
        <v>23.262438828892702</v>
      </c>
      <c r="N1317">
        <v>0.78793668141811901</v>
      </c>
      <c r="O1317">
        <v>56.796912176809599</v>
      </c>
      <c r="P1317">
        <v>5.3649025069637704</v>
      </c>
    </row>
    <row r="1318" spans="1:17" hidden="1" x14ac:dyDescent="0.3">
      <c r="A1318" t="s">
        <v>2798</v>
      </c>
      <c r="B1318" t="s">
        <v>2799</v>
      </c>
      <c r="C1318" t="s">
        <v>3135</v>
      </c>
      <c r="D1318" t="s">
        <v>117</v>
      </c>
      <c r="E1318">
        <v>1346.46720372</v>
      </c>
      <c r="F1318">
        <v>59.82</v>
      </c>
      <c r="G1318">
        <v>30.361693765374199</v>
      </c>
      <c r="H1318">
        <v>-12.2163021322673</v>
      </c>
      <c r="I1318">
        <v>-10.1213256036259</v>
      </c>
      <c r="J1318">
        <v>-6.2154346685155604</v>
      </c>
      <c r="K1318">
        <v>66.239454740759598</v>
      </c>
      <c r="L1318">
        <v>62.440684872391799</v>
      </c>
      <c r="M1318">
        <v>34.252579236990798</v>
      </c>
      <c r="N1318">
        <v>0.27748314558217801</v>
      </c>
      <c r="O1318">
        <v>43.764627214978198</v>
      </c>
      <c r="P1318">
        <v>65.936199722607498</v>
      </c>
      <c r="Q1318">
        <v>5.3086337609220997E-2</v>
      </c>
    </row>
    <row r="1319" spans="1:17" hidden="1" x14ac:dyDescent="0.3">
      <c r="A1319" t="s">
        <v>2800</v>
      </c>
      <c r="B1319" t="s">
        <v>2801</v>
      </c>
      <c r="C1319" t="s">
        <v>3135</v>
      </c>
      <c r="D1319" t="s">
        <v>220</v>
      </c>
      <c r="E1319">
        <v>1345.70815638</v>
      </c>
      <c r="F1319">
        <v>2207.1</v>
      </c>
      <c r="G1319">
        <v>123.098738920184</v>
      </c>
      <c r="H1319">
        <v>4.8921303144665202</v>
      </c>
      <c r="I1319">
        <v>65.238089626182401</v>
      </c>
      <c r="J1319">
        <v>-1.2970286818815799</v>
      </c>
      <c r="K1319">
        <v>2089.7439758386399</v>
      </c>
      <c r="L1319">
        <v>1547.97010445366</v>
      </c>
      <c r="M1319">
        <v>40.613872880755999</v>
      </c>
      <c r="N1319">
        <v>0.41861230902684798</v>
      </c>
      <c r="O1319">
        <v>20.905260296316399</v>
      </c>
      <c r="P1319">
        <v>167.851941747572</v>
      </c>
      <c r="Q1319">
        <v>0.12532233367550699</v>
      </c>
    </row>
    <row r="1320" spans="1:17" hidden="1" x14ac:dyDescent="0.3">
      <c r="A1320" t="s">
        <v>2802</v>
      </c>
      <c r="B1320" t="s">
        <v>2803</v>
      </c>
      <c r="C1320" t="s">
        <v>3135</v>
      </c>
      <c r="D1320" t="s">
        <v>77</v>
      </c>
      <c r="E1320">
        <v>1342.43352724599</v>
      </c>
      <c r="F1320">
        <v>91.07</v>
      </c>
      <c r="G1320">
        <v>-22.767455154467601</v>
      </c>
      <c r="H1320">
        <v>0.83950928493650501</v>
      </c>
      <c r="I1320">
        <v>-29.2167531258564</v>
      </c>
      <c r="J1320">
        <v>1.2267443024592199</v>
      </c>
      <c r="K1320">
        <v>96.491815382439896</v>
      </c>
      <c r="L1320">
        <v>100.217932428482</v>
      </c>
      <c r="M1320">
        <v>38.891975998222499</v>
      </c>
      <c r="N1320">
        <v>0.759577174220192</v>
      </c>
      <c r="O1320">
        <v>36.049192928516497</v>
      </c>
      <c r="P1320">
        <v>9.4591346153846096</v>
      </c>
      <c r="Q1320">
        <v>-1.0143737211686999E-2</v>
      </c>
    </row>
    <row r="1321" spans="1:17" hidden="1" x14ac:dyDescent="0.3">
      <c r="A1321" t="s">
        <v>2804</v>
      </c>
      <c r="B1321" t="s">
        <v>2805</v>
      </c>
      <c r="C1321" t="s">
        <v>3135</v>
      </c>
      <c r="D1321" t="s">
        <v>120</v>
      </c>
      <c r="E1321">
        <v>1342.1891572280001</v>
      </c>
      <c r="F1321">
        <v>23.78</v>
      </c>
      <c r="G1321">
        <v>-28.464179559162201</v>
      </c>
      <c r="H1321">
        <v>-0.27254734459168001</v>
      </c>
      <c r="I1321">
        <v>-25.510720798323501</v>
      </c>
      <c r="J1321">
        <v>-7.3690482803413904</v>
      </c>
      <c r="K1321">
        <v>25.831678049728598</v>
      </c>
      <c r="L1321">
        <v>27.481025706807301</v>
      </c>
      <c r="M1321">
        <v>33.5625038093443</v>
      </c>
      <c r="N1321">
        <v>1.14339003064355</v>
      </c>
      <c r="O1321">
        <v>65.685449957947796</v>
      </c>
      <c r="P1321">
        <v>13.2380952380952</v>
      </c>
      <c r="Q1321">
        <v>0.19419691391197999</v>
      </c>
    </row>
    <row r="1322" spans="1:17" hidden="1" x14ac:dyDescent="0.3">
      <c r="A1322" t="s">
        <v>2806</v>
      </c>
      <c r="B1322" t="s">
        <v>2807</v>
      </c>
      <c r="C1322" t="s">
        <v>3135</v>
      </c>
      <c r="D1322" t="s">
        <v>166</v>
      </c>
      <c r="E1322">
        <v>1340.3020868999999</v>
      </c>
      <c r="F1322">
        <v>584.15</v>
      </c>
      <c r="G1322">
        <v>-68.520282048218604</v>
      </c>
      <c r="H1322">
        <v>0.64315090932584196</v>
      </c>
      <c r="I1322">
        <v>-15.169518256557099</v>
      </c>
      <c r="J1322">
        <v>-0.85111350133290598</v>
      </c>
      <c r="K1322">
        <v>590.42796620048603</v>
      </c>
      <c r="L1322">
        <v>666.90070585592798</v>
      </c>
      <c r="M1322">
        <v>58.051201858091098</v>
      </c>
      <c r="N1322">
        <v>2.18663904126816</v>
      </c>
      <c r="O1322">
        <v>89.155182744158196</v>
      </c>
      <c r="P1322">
        <v>28.738292011019201</v>
      </c>
      <c r="Q1322">
        <v>-8.2464065034609998E-3</v>
      </c>
    </row>
    <row r="1323" spans="1:17" hidden="1" x14ac:dyDescent="0.3">
      <c r="A1323" t="s">
        <v>2808</v>
      </c>
      <c r="B1323" t="s">
        <v>2809</v>
      </c>
      <c r="C1323" t="s">
        <v>3135</v>
      </c>
      <c r="D1323" t="s">
        <v>51</v>
      </c>
      <c r="E1323">
        <v>1335.440243004</v>
      </c>
      <c r="F1323">
        <v>126.82</v>
      </c>
      <c r="G1323">
        <v>27.741515974403899</v>
      </c>
      <c r="H1323">
        <v>0.55692915924001596</v>
      </c>
      <c r="I1323">
        <v>1.9537283251767501</v>
      </c>
      <c r="J1323">
        <v>-0.62431180983284396</v>
      </c>
      <c r="K1323">
        <v>126.792642411115</v>
      </c>
      <c r="L1323">
        <v>117.359927516192</v>
      </c>
      <c r="M1323">
        <v>45.004265346023899</v>
      </c>
      <c r="N1323">
        <v>0.80207711453998898</v>
      </c>
      <c r="O1323">
        <v>17.9624664879356</v>
      </c>
      <c r="P1323">
        <v>63.956043956043899</v>
      </c>
      <c r="Q1323">
        <v>6.2172917321299996E-3</v>
      </c>
    </row>
    <row r="1324" spans="1:17" hidden="1" x14ac:dyDescent="0.3">
      <c r="A1324" t="s">
        <v>2810</v>
      </c>
      <c r="B1324" t="s">
        <v>2811</v>
      </c>
      <c r="C1324" t="s">
        <v>3135</v>
      </c>
      <c r="D1324" t="s">
        <v>265</v>
      </c>
      <c r="E1324">
        <v>1335.3948238</v>
      </c>
      <c r="F1324">
        <v>142</v>
      </c>
      <c r="G1324">
        <v>30.699295546663201</v>
      </c>
      <c r="H1324">
        <v>-14.4112422480554</v>
      </c>
      <c r="I1324">
        <v>12.697631937239599</v>
      </c>
      <c r="J1324">
        <v>-7.0036036209760804</v>
      </c>
      <c r="K1324">
        <v>146.42083053319101</v>
      </c>
      <c r="L1324">
        <v>126.376858764766</v>
      </c>
      <c r="M1324">
        <v>43.036605281247397</v>
      </c>
      <c r="N1324">
        <v>0.23623452833987901</v>
      </c>
      <c r="O1324">
        <v>25.352112676056301</v>
      </c>
      <c r="P1324">
        <v>73.382173382173306</v>
      </c>
      <c r="Q1324">
        <v>7.6204232604539998E-3</v>
      </c>
    </row>
    <row r="1325" spans="1:17" hidden="1" x14ac:dyDescent="0.3">
      <c r="A1325" t="s">
        <v>2812</v>
      </c>
      <c r="B1325" t="s">
        <v>2813</v>
      </c>
      <c r="C1325" t="s">
        <v>3135</v>
      </c>
      <c r="D1325" t="s">
        <v>2781</v>
      </c>
      <c r="E1325">
        <v>1331.2938813000001</v>
      </c>
      <c r="F1325">
        <v>1269.3</v>
      </c>
      <c r="G1325">
        <v>378.26439522789599</v>
      </c>
      <c r="H1325">
        <v>-19.531546734389298</v>
      </c>
      <c r="I1325">
        <v>80.487826539515098</v>
      </c>
      <c r="J1325">
        <v>-8.9565265596437502</v>
      </c>
      <c r="K1325">
        <v>1436.2271723582101</v>
      </c>
      <c r="L1325">
        <v>1028.0577328822001</v>
      </c>
      <c r="M1325">
        <v>32.648074535642998</v>
      </c>
      <c r="N1325">
        <v>0.58898356770697102</v>
      </c>
      <c r="O1325">
        <v>42.5549515480973</v>
      </c>
      <c r="P1325">
        <v>430.20050125313202</v>
      </c>
    </row>
    <row r="1326" spans="1:17" hidden="1" x14ac:dyDescent="0.3">
      <c r="A1326" t="s">
        <v>2814</v>
      </c>
      <c r="B1326" t="s">
        <v>2815</v>
      </c>
      <c r="C1326" t="s">
        <v>3135</v>
      </c>
      <c r="D1326" t="s">
        <v>220</v>
      </c>
      <c r="E1326">
        <v>1330.88778</v>
      </c>
      <c r="F1326">
        <v>472</v>
      </c>
      <c r="G1326">
        <v>79.610155445128001</v>
      </c>
      <c r="H1326">
        <v>-14.681715033987301</v>
      </c>
      <c r="I1326">
        <v>14.123324981846199</v>
      </c>
      <c r="J1326">
        <v>-4.9320742553398302</v>
      </c>
      <c r="K1326">
        <v>485.16965858704299</v>
      </c>
      <c r="L1326">
        <v>416.144972433791</v>
      </c>
      <c r="M1326">
        <v>33.609898949211399</v>
      </c>
      <c r="N1326">
        <v>0.44150441188630202</v>
      </c>
      <c r="O1326">
        <v>31.705508474576199</v>
      </c>
      <c r="P1326">
        <v>112.516884286357</v>
      </c>
      <c r="Q1326">
        <v>0.12936756771781299</v>
      </c>
    </row>
    <row r="1327" spans="1:17" hidden="1" x14ac:dyDescent="0.3">
      <c r="A1327" t="s">
        <v>2816</v>
      </c>
      <c r="B1327" t="s">
        <v>2817</v>
      </c>
      <c r="C1327" t="s">
        <v>3135</v>
      </c>
      <c r="D1327" t="s">
        <v>258</v>
      </c>
      <c r="E1327">
        <v>1328.795803662</v>
      </c>
      <c r="F1327">
        <v>161.94</v>
      </c>
      <c r="G1327">
        <v>-46.041048946060101</v>
      </c>
      <c r="H1327">
        <v>-5.5900155106327301</v>
      </c>
      <c r="I1327">
        <v>-13.4206299574201</v>
      </c>
      <c r="J1327">
        <v>-5.5379334039545203</v>
      </c>
      <c r="K1327">
        <v>177.892289268502</v>
      </c>
      <c r="M1327">
        <v>17.735110356476302</v>
      </c>
      <c r="N1327">
        <v>0.22555597835664901</v>
      </c>
      <c r="O1327">
        <v>35.791033716191102</v>
      </c>
      <c r="P1327">
        <v>25.827505827505799</v>
      </c>
    </row>
    <row r="1328" spans="1:17" hidden="1" x14ac:dyDescent="0.3">
      <c r="A1328" t="s">
        <v>2818</v>
      </c>
      <c r="B1328" t="s">
        <v>2819</v>
      </c>
      <c r="C1328" t="s">
        <v>3135</v>
      </c>
      <c r="D1328" t="s">
        <v>265</v>
      </c>
      <c r="E1328">
        <v>1328.78896356</v>
      </c>
      <c r="F1328">
        <v>98.04</v>
      </c>
      <c r="G1328">
        <v>-36.618348251432501</v>
      </c>
      <c r="H1328">
        <v>-7.7620856730828001</v>
      </c>
      <c r="I1328">
        <v>-16.7525491267848</v>
      </c>
      <c r="J1328">
        <v>-7.3354688540935502</v>
      </c>
      <c r="K1328">
        <v>108.636747262838</v>
      </c>
      <c r="L1328">
        <v>110.712303865902</v>
      </c>
      <c r="M1328">
        <v>30.552223790774701</v>
      </c>
      <c r="N1328">
        <v>0.46202368069310701</v>
      </c>
      <c r="O1328">
        <v>31.5687474500204</v>
      </c>
      <c r="P1328">
        <v>6.5652173913043503</v>
      </c>
      <c r="Q1328">
        <v>-5.8018686316511997E-2</v>
      </c>
    </row>
    <row r="1329" spans="1:17" hidden="1" x14ac:dyDescent="0.3">
      <c r="A1329" t="s">
        <v>2820</v>
      </c>
      <c r="B1329" t="s">
        <v>2821</v>
      </c>
      <c r="C1329" t="s">
        <v>3135</v>
      </c>
      <c r="D1329" t="s">
        <v>185</v>
      </c>
      <c r="E1329">
        <v>1322.4</v>
      </c>
      <c r="F1329">
        <v>132.24</v>
      </c>
      <c r="G1329">
        <v>118.387205638334</v>
      </c>
      <c r="H1329">
        <v>13.906353984286699</v>
      </c>
      <c r="I1329">
        <v>47.346582881660403</v>
      </c>
      <c r="J1329">
        <v>1.35553604852842</v>
      </c>
      <c r="K1329">
        <v>121.773706037652</v>
      </c>
      <c r="L1329">
        <v>98.655603307152901</v>
      </c>
      <c r="M1329">
        <v>49.857067863937402</v>
      </c>
      <c r="N1329">
        <v>0.83420988288695896</v>
      </c>
      <c r="O1329">
        <v>10.178463399879</v>
      </c>
      <c r="P1329">
        <v>161.861386138613</v>
      </c>
      <c r="Q1329">
        <v>8.8474630768793999E-2</v>
      </c>
    </row>
    <row r="1330" spans="1:17" hidden="1" x14ac:dyDescent="0.3">
      <c r="A1330" t="s">
        <v>2822</v>
      </c>
      <c r="B1330" t="s">
        <v>2823</v>
      </c>
      <c r="C1330" t="s">
        <v>3135</v>
      </c>
      <c r="D1330" t="s">
        <v>231</v>
      </c>
      <c r="E1330">
        <v>1322.2546425</v>
      </c>
      <c r="F1330">
        <v>4166.55</v>
      </c>
      <c r="G1330">
        <v>1580.5869316533101</v>
      </c>
      <c r="H1330">
        <v>18.094575079112701</v>
      </c>
      <c r="I1330">
        <v>642.71549106223097</v>
      </c>
      <c r="J1330">
        <v>-5.6148184188019297</v>
      </c>
      <c r="K1330">
        <v>3632.46462516565</v>
      </c>
      <c r="L1330">
        <v>1936.0267711568599</v>
      </c>
      <c r="M1330">
        <v>30.6388956348706</v>
      </c>
      <c r="N1330">
        <v>0.42231137138948399</v>
      </c>
      <c r="O1330">
        <v>17.534890976947299</v>
      </c>
      <c r="P1330">
        <v>1903.1490384615299</v>
      </c>
      <c r="Q1330">
        <v>0.34467696466917203</v>
      </c>
    </row>
    <row r="1331" spans="1:17" hidden="1" x14ac:dyDescent="0.3">
      <c r="A1331" t="s">
        <v>2824</v>
      </c>
      <c r="B1331" t="s">
        <v>2825</v>
      </c>
      <c r="C1331" t="s">
        <v>3135</v>
      </c>
      <c r="E1331">
        <v>1320.84132488</v>
      </c>
      <c r="F1331">
        <v>305.2</v>
      </c>
      <c r="G1331">
        <v>1000.3023768332801</v>
      </c>
      <c r="H1331">
        <v>-8.3395120648064207</v>
      </c>
      <c r="I1331">
        <v>95.726663210227301</v>
      </c>
      <c r="J1331">
        <v>-4.4332841470429099</v>
      </c>
      <c r="K1331">
        <v>365.22672532297298</v>
      </c>
      <c r="L1331">
        <v>269.73705611393899</v>
      </c>
      <c r="M1331">
        <v>18.4330065781669</v>
      </c>
      <c r="N1331">
        <v>0.65774617341210695</v>
      </c>
      <c r="O1331">
        <v>62.1231979030144</v>
      </c>
      <c r="P1331">
        <v>1179.6645702306</v>
      </c>
      <c r="Q1331">
        <v>0.19725123240546899</v>
      </c>
    </row>
    <row r="1332" spans="1:17" hidden="1" x14ac:dyDescent="0.3">
      <c r="A1332" t="s">
        <v>2826</v>
      </c>
      <c r="B1332" t="s">
        <v>2827</v>
      </c>
      <c r="C1332" t="s">
        <v>3135</v>
      </c>
      <c r="D1332" t="s">
        <v>117</v>
      </c>
      <c r="E1332">
        <v>1317.1531755000001</v>
      </c>
      <c r="F1332">
        <v>474.85</v>
      </c>
      <c r="G1332">
        <v>43.3465725306339</v>
      </c>
      <c r="H1332">
        <v>-16.300314696494802</v>
      </c>
      <c r="I1332">
        <v>-21.291642669614198</v>
      </c>
      <c r="J1332">
        <v>-11.428330700714101</v>
      </c>
      <c r="K1332">
        <v>547.23378220459801</v>
      </c>
      <c r="L1332">
        <v>510.292145569105</v>
      </c>
      <c r="M1332">
        <v>23.851811812561099</v>
      </c>
      <c r="N1332">
        <v>0.56201204261712501</v>
      </c>
      <c r="O1332">
        <v>41.7289670422238</v>
      </c>
      <c r="P1332">
        <v>82.669744181573407</v>
      </c>
      <c r="Q1332">
        <v>0.13008938568233699</v>
      </c>
    </row>
    <row r="1333" spans="1:17" hidden="1" x14ac:dyDescent="0.3">
      <c r="A1333" t="s">
        <v>2828</v>
      </c>
      <c r="B1333" t="s">
        <v>2829</v>
      </c>
      <c r="C1333" t="s">
        <v>3135</v>
      </c>
      <c r="D1333" t="s">
        <v>545</v>
      </c>
      <c r="E1333">
        <v>1315.0148896000001</v>
      </c>
      <c r="F1333">
        <v>7846.9</v>
      </c>
      <c r="G1333">
        <v>96.470481548261404</v>
      </c>
      <c r="H1333">
        <v>20.308114857051201</v>
      </c>
      <c r="I1333">
        <v>35.989163199351097</v>
      </c>
      <c r="J1333">
        <v>-0.61720749373291195</v>
      </c>
      <c r="K1333">
        <v>6789.3331369388297</v>
      </c>
      <c r="L1333">
        <v>5727.2746536783798</v>
      </c>
      <c r="M1333">
        <v>66.599076828071304</v>
      </c>
      <c r="N1333">
        <v>2.1930646672914702</v>
      </c>
      <c r="O1333">
        <v>5.7742548012591</v>
      </c>
      <c r="P1333">
        <v>126.66454836939199</v>
      </c>
      <c r="Q1333">
        <v>0.20806752938280501</v>
      </c>
    </row>
    <row r="1334" spans="1:17" hidden="1" x14ac:dyDescent="0.3">
      <c r="A1334" t="s">
        <v>2830</v>
      </c>
      <c r="B1334" t="s">
        <v>2831</v>
      </c>
      <c r="C1334" t="s">
        <v>3135</v>
      </c>
      <c r="D1334" t="s">
        <v>37</v>
      </c>
      <c r="E1334">
        <v>1312.7825</v>
      </c>
      <c r="F1334">
        <v>39.1</v>
      </c>
      <c r="G1334">
        <v>-45.151342139578198</v>
      </c>
      <c r="H1334">
        <v>-2.4393506968824701</v>
      </c>
      <c r="I1334">
        <v>-34.766924688330199</v>
      </c>
      <c r="J1334">
        <v>-2.9950671810410201</v>
      </c>
      <c r="K1334">
        <v>43.423825124180503</v>
      </c>
      <c r="L1334">
        <v>44.915245514908399</v>
      </c>
      <c r="M1334">
        <v>23.736837206382599</v>
      </c>
      <c r="N1334">
        <v>0.48136998245676399</v>
      </c>
      <c r="O1334">
        <v>103.04347826086899</v>
      </c>
      <c r="P1334">
        <v>8.0110497237568996</v>
      </c>
      <c r="Q1334">
        <v>0.14710874045299499</v>
      </c>
    </row>
    <row r="1335" spans="1:17" hidden="1" x14ac:dyDescent="0.3">
      <c r="A1335" t="s">
        <v>2832</v>
      </c>
      <c r="B1335" t="s">
        <v>2833</v>
      </c>
      <c r="C1335" t="s">
        <v>3135</v>
      </c>
      <c r="D1335" t="s">
        <v>366</v>
      </c>
      <c r="E1335">
        <v>1311</v>
      </c>
      <c r="F1335">
        <v>218.5</v>
      </c>
      <c r="G1335">
        <v>-11.272896001840399</v>
      </c>
      <c r="H1335">
        <v>-15.7116994770799</v>
      </c>
      <c r="I1335">
        <v>42.492995946590298</v>
      </c>
      <c r="J1335">
        <v>-8.2824842987575096</v>
      </c>
      <c r="K1335">
        <v>238.07103166274999</v>
      </c>
      <c r="L1335">
        <v>209.64248904883499</v>
      </c>
      <c r="M1335">
        <v>35.208753806201202</v>
      </c>
      <c r="N1335">
        <v>0.24691116027485399</v>
      </c>
      <c r="O1335">
        <v>32.265446224256202</v>
      </c>
      <c r="P1335">
        <v>93.362831858407006</v>
      </c>
      <c r="Q1335">
        <v>-8.3241780294251E-2</v>
      </c>
    </row>
    <row r="1336" spans="1:17" hidden="1" x14ac:dyDescent="0.3">
      <c r="A1336" t="s">
        <v>2834</v>
      </c>
      <c r="B1336" t="s">
        <v>2835</v>
      </c>
      <c r="C1336" t="s">
        <v>3135</v>
      </c>
      <c r="D1336" t="s">
        <v>51</v>
      </c>
      <c r="E1336">
        <v>1309.2431707200001</v>
      </c>
      <c r="F1336">
        <v>653.65</v>
      </c>
      <c r="G1336">
        <v>8.7849888115983497</v>
      </c>
      <c r="H1336">
        <v>-6.2633141743112999</v>
      </c>
      <c r="I1336">
        <v>-0.25603721537526802</v>
      </c>
      <c r="J1336">
        <v>-1.9052713232640499</v>
      </c>
      <c r="K1336">
        <v>684.82255391670003</v>
      </c>
      <c r="L1336">
        <v>637.33193297391699</v>
      </c>
      <c r="M1336">
        <v>36.0863943622862</v>
      </c>
      <c r="N1336">
        <v>0.343165425260681</v>
      </c>
      <c r="O1336">
        <v>24.2025548841122</v>
      </c>
      <c r="P1336">
        <v>38.485169491525397</v>
      </c>
      <c r="Q1336">
        <v>6.8443492338861003E-2</v>
      </c>
    </row>
    <row r="1337" spans="1:17" hidden="1" x14ac:dyDescent="0.3">
      <c r="A1337" t="s">
        <v>2836</v>
      </c>
      <c r="B1337" t="s">
        <v>2837</v>
      </c>
      <c r="C1337" t="s">
        <v>3135</v>
      </c>
      <c r="D1337" t="s">
        <v>390</v>
      </c>
      <c r="E1337">
        <v>1309.2244000000001</v>
      </c>
      <c r="F1337">
        <v>632.5</v>
      </c>
      <c r="G1337">
        <v>303.39716517937302</v>
      </c>
      <c r="H1337">
        <v>82.892930956314302</v>
      </c>
      <c r="I1337">
        <v>229.082640385091</v>
      </c>
      <c r="J1337">
        <v>0.359948935663853</v>
      </c>
      <c r="K1337">
        <v>427.81774755863199</v>
      </c>
      <c r="L1337">
        <v>260.23677364621199</v>
      </c>
      <c r="M1337">
        <v>68.387444942263102</v>
      </c>
      <c r="N1337">
        <v>0.70014124607958705</v>
      </c>
      <c r="O1337">
        <v>8.5928853754940704</v>
      </c>
      <c r="P1337">
        <v>368.51851851851802</v>
      </c>
    </row>
    <row r="1338" spans="1:17" hidden="1" x14ac:dyDescent="0.3">
      <c r="A1338" t="s">
        <v>2838</v>
      </c>
      <c r="B1338" t="s">
        <v>2839</v>
      </c>
      <c r="C1338" t="s">
        <v>3135</v>
      </c>
      <c r="D1338" t="s">
        <v>231</v>
      </c>
      <c r="E1338">
        <v>1301.54545682</v>
      </c>
      <c r="F1338">
        <v>340.55</v>
      </c>
      <c r="G1338">
        <v>-54.1012164786978</v>
      </c>
      <c r="H1338">
        <v>1.1953753759780701</v>
      </c>
      <c r="I1338">
        <v>-32.291358300889499</v>
      </c>
      <c r="J1338">
        <v>-6.4550377761953204</v>
      </c>
      <c r="K1338">
        <v>376.849443087662</v>
      </c>
      <c r="L1338">
        <v>435.92536733671398</v>
      </c>
      <c r="M1338">
        <v>22.4175436677783</v>
      </c>
      <c r="N1338">
        <v>0.360207658093886</v>
      </c>
      <c r="O1338">
        <v>86.580531493172799</v>
      </c>
      <c r="P1338">
        <v>2.4826963587120101</v>
      </c>
    </row>
    <row r="1339" spans="1:17" hidden="1" x14ac:dyDescent="0.3">
      <c r="A1339" t="s">
        <v>2840</v>
      </c>
      <c r="B1339" t="s">
        <v>2841</v>
      </c>
      <c r="C1339" t="s">
        <v>3135</v>
      </c>
      <c r="D1339" t="s">
        <v>457</v>
      </c>
      <c r="E1339">
        <v>1297.45111273</v>
      </c>
      <c r="F1339">
        <v>542.45000000000005</v>
      </c>
      <c r="G1339">
        <v>21.1786514277847</v>
      </c>
      <c r="H1339">
        <v>-6.7632254806742198</v>
      </c>
      <c r="I1339">
        <v>32.425727875437403</v>
      </c>
      <c r="J1339">
        <v>-2.8174548917263098</v>
      </c>
      <c r="K1339">
        <v>564.43186729876095</v>
      </c>
      <c r="L1339">
        <v>475.26285193123101</v>
      </c>
      <c r="M1339">
        <v>42.323043950311003</v>
      </c>
      <c r="N1339">
        <v>0.73123800561588803</v>
      </c>
      <c r="O1339">
        <v>23.1357728822932</v>
      </c>
      <c r="P1339">
        <v>69.621638524077497</v>
      </c>
      <c r="Q1339">
        <v>0.12936976442357701</v>
      </c>
    </row>
    <row r="1340" spans="1:17" hidden="1" x14ac:dyDescent="0.3">
      <c r="A1340" t="s">
        <v>2842</v>
      </c>
      <c r="B1340" t="s">
        <v>2843</v>
      </c>
      <c r="C1340" t="s">
        <v>3135</v>
      </c>
      <c r="D1340" t="s">
        <v>1382</v>
      </c>
      <c r="E1340">
        <v>1296.860913</v>
      </c>
      <c r="F1340">
        <v>289.35000000000002</v>
      </c>
      <c r="G1340">
        <v>-10.4304108578255</v>
      </c>
      <c r="H1340">
        <v>-4.9798530176756604</v>
      </c>
      <c r="I1340">
        <v>-4.1204993607060203</v>
      </c>
      <c r="J1340">
        <v>-4.5424396725125398</v>
      </c>
      <c r="K1340">
        <v>309.08201568796102</v>
      </c>
      <c r="L1340">
        <v>281.80030688038499</v>
      </c>
      <c r="M1340">
        <v>29.926028231384102</v>
      </c>
      <c r="N1340">
        <v>0.285226930112639</v>
      </c>
      <c r="O1340">
        <v>37.8952825298081</v>
      </c>
      <c r="P1340">
        <v>37.067740407389799</v>
      </c>
    </row>
    <row r="1341" spans="1:17" hidden="1" x14ac:dyDescent="0.3">
      <c r="A1341" t="s">
        <v>2844</v>
      </c>
      <c r="B1341" t="s">
        <v>2845</v>
      </c>
      <c r="C1341" t="s">
        <v>3135</v>
      </c>
      <c r="D1341" t="s">
        <v>268</v>
      </c>
      <c r="E1341">
        <v>1296.3343473540001</v>
      </c>
      <c r="F1341">
        <v>23.39</v>
      </c>
      <c r="G1341">
        <v>-47.574666057742803</v>
      </c>
      <c r="H1341">
        <v>-10.4580725690696</v>
      </c>
      <c r="I1341">
        <v>-34.9891469105524</v>
      </c>
      <c r="J1341">
        <v>-10.948676401263301</v>
      </c>
      <c r="K1341">
        <v>27.6505918611117</v>
      </c>
      <c r="L1341">
        <v>30.429219313865101</v>
      </c>
      <c r="M1341">
        <v>21.382989892758602</v>
      </c>
      <c r="N1341">
        <v>0.517323286194178</v>
      </c>
      <c r="O1341">
        <v>95.810175288584801</v>
      </c>
      <c r="P1341">
        <v>4.3264942016057102</v>
      </c>
      <c r="Q1341">
        <v>-3.7581701153873E-2</v>
      </c>
    </row>
    <row r="1342" spans="1:17" hidden="1" x14ac:dyDescent="0.3">
      <c r="A1342" t="s">
        <v>2846</v>
      </c>
      <c r="B1342" t="s">
        <v>2847</v>
      </c>
      <c r="C1342" t="s">
        <v>3135</v>
      </c>
      <c r="D1342" t="s">
        <v>366</v>
      </c>
      <c r="E1342">
        <v>1292.7</v>
      </c>
      <c r="F1342">
        <v>43.09</v>
      </c>
      <c r="G1342">
        <v>-24.740476688606101</v>
      </c>
      <c r="H1342">
        <v>4.3481970234067804</v>
      </c>
      <c r="I1342">
        <v>9.4621189952588907</v>
      </c>
      <c r="J1342">
        <v>3.9504601817200902</v>
      </c>
      <c r="K1342">
        <v>43.335977840114403</v>
      </c>
      <c r="M1342">
        <v>52.386940424782402</v>
      </c>
      <c r="N1342">
        <v>1.2251580349079401</v>
      </c>
      <c r="O1342">
        <v>31.2601531677883</v>
      </c>
      <c r="P1342">
        <v>43.633333333333297</v>
      </c>
    </row>
    <row r="1343" spans="1:17" hidden="1" x14ac:dyDescent="0.3">
      <c r="A1343" t="s">
        <v>2848</v>
      </c>
      <c r="B1343" t="s">
        <v>2849</v>
      </c>
      <c r="C1343" t="s">
        <v>3135</v>
      </c>
      <c r="D1343" t="s">
        <v>24</v>
      </c>
      <c r="E1343">
        <v>1291.0068616149999</v>
      </c>
      <c r="F1343">
        <v>286.45</v>
      </c>
      <c r="G1343">
        <v>-60.878067656435803</v>
      </c>
      <c r="H1343">
        <v>4.39016993732257</v>
      </c>
      <c r="I1343">
        <v>-25.005503048655399</v>
      </c>
      <c r="J1343">
        <v>0.38979626206698298</v>
      </c>
      <c r="K1343">
        <v>302.39366990596602</v>
      </c>
      <c r="M1343">
        <v>25.590812252710698</v>
      </c>
      <c r="N1343">
        <v>0.51365109925209196</v>
      </c>
      <c r="O1343">
        <v>63.728399371618003</v>
      </c>
      <c r="P1343">
        <v>0.86267605633802902</v>
      </c>
    </row>
    <row r="1344" spans="1:17" hidden="1" x14ac:dyDescent="0.3">
      <c r="A1344" t="s">
        <v>2850</v>
      </c>
      <c r="B1344" t="s">
        <v>2851</v>
      </c>
      <c r="C1344" t="s">
        <v>3135</v>
      </c>
      <c r="D1344" t="s">
        <v>258</v>
      </c>
      <c r="E1344">
        <v>1289.6761799999999</v>
      </c>
      <c r="F1344">
        <v>79.08</v>
      </c>
      <c r="G1344">
        <v>-26.513207063034699</v>
      </c>
      <c r="H1344">
        <v>-1.91203103311119</v>
      </c>
      <c r="I1344">
        <v>-23.267903161911399</v>
      </c>
      <c r="J1344">
        <v>-0.68684909389279303</v>
      </c>
      <c r="K1344">
        <v>83.5307014201979</v>
      </c>
      <c r="L1344">
        <v>84.595838769338002</v>
      </c>
      <c r="M1344">
        <v>25.746755698205099</v>
      </c>
      <c r="N1344">
        <v>0.41833979726863801</v>
      </c>
      <c r="O1344">
        <v>32.7137076378351</v>
      </c>
      <c r="P1344">
        <v>14.6086956521739</v>
      </c>
      <c r="Q1344">
        <v>5.6042731224229996E-3</v>
      </c>
    </row>
    <row r="1345" spans="1:17" hidden="1" x14ac:dyDescent="0.3">
      <c r="A1345" t="s">
        <v>2852</v>
      </c>
      <c r="B1345" t="s">
        <v>2853</v>
      </c>
      <c r="C1345" t="s">
        <v>3135</v>
      </c>
      <c r="D1345" t="s">
        <v>48</v>
      </c>
      <c r="E1345">
        <v>1287.8322218999999</v>
      </c>
      <c r="F1345">
        <v>217</v>
      </c>
      <c r="G1345">
        <v>247.40928866540301</v>
      </c>
      <c r="H1345">
        <v>-17.100391918042401</v>
      </c>
      <c r="I1345">
        <v>65.756884835479198</v>
      </c>
      <c r="J1345">
        <v>-14.222869188700701</v>
      </c>
      <c r="K1345">
        <v>241.82335492702299</v>
      </c>
      <c r="L1345">
        <v>176.51841965147801</v>
      </c>
      <c r="M1345">
        <v>19.759903903320598</v>
      </c>
      <c r="N1345">
        <v>0.32828832517312401</v>
      </c>
      <c r="O1345">
        <v>39.585253456221103</v>
      </c>
      <c r="P1345">
        <v>312.94005708848698</v>
      </c>
      <c r="Q1345">
        <v>0.21374556495858599</v>
      </c>
    </row>
    <row r="1346" spans="1:17" hidden="1" x14ac:dyDescent="0.3">
      <c r="A1346" t="s">
        <v>2854</v>
      </c>
      <c r="B1346" t="s">
        <v>2855</v>
      </c>
      <c r="C1346" t="s">
        <v>3135</v>
      </c>
      <c r="D1346" t="s">
        <v>141</v>
      </c>
      <c r="E1346">
        <v>1283.1356576999999</v>
      </c>
      <c r="F1346">
        <v>802.25</v>
      </c>
      <c r="G1346">
        <v>-31.205632307759</v>
      </c>
      <c r="H1346">
        <v>1.0093682626047</v>
      </c>
      <c r="I1346">
        <v>-23.6834713741938</v>
      </c>
      <c r="J1346">
        <v>-1.94134658254343</v>
      </c>
      <c r="K1346">
        <v>813.06110858305397</v>
      </c>
      <c r="L1346">
        <v>834.25592166845399</v>
      </c>
      <c r="M1346">
        <v>48.8088704118558</v>
      </c>
      <c r="N1346">
        <v>0.413497918520078</v>
      </c>
      <c r="O1346">
        <v>34.621377376129601</v>
      </c>
      <c r="P1346">
        <v>4.6572304481116804</v>
      </c>
      <c r="Q1346">
        <v>0.119418911737115</v>
      </c>
    </row>
    <row r="1347" spans="1:17" hidden="1" x14ac:dyDescent="0.3">
      <c r="A1347" t="s">
        <v>2856</v>
      </c>
      <c r="B1347" t="s">
        <v>2857</v>
      </c>
      <c r="C1347" t="s">
        <v>3135</v>
      </c>
      <c r="D1347" t="s">
        <v>146</v>
      </c>
      <c r="E1347">
        <v>1281.4284048719901</v>
      </c>
      <c r="F1347">
        <v>138.38999999999999</v>
      </c>
      <c r="G1347">
        <v>18.182352395318301</v>
      </c>
      <c r="H1347">
        <v>-13.427056526288901</v>
      </c>
      <c r="I1347">
        <v>-33.141932871422</v>
      </c>
      <c r="J1347">
        <v>-6.8838167388735902</v>
      </c>
      <c r="K1347">
        <v>164.477970167687</v>
      </c>
      <c r="L1347">
        <v>165.71338314595201</v>
      </c>
      <c r="M1347">
        <v>21.8049026039597</v>
      </c>
      <c r="N1347">
        <v>0.44130289071626699</v>
      </c>
      <c r="O1347">
        <v>93.3304429510803</v>
      </c>
      <c r="P1347">
        <v>52.328013208585503</v>
      </c>
      <c r="Q1347">
        <v>7.4322470263484E-2</v>
      </c>
    </row>
    <row r="1348" spans="1:17" hidden="1" x14ac:dyDescent="0.3">
      <c r="A1348" t="s">
        <v>2858</v>
      </c>
      <c r="B1348" t="s">
        <v>2859</v>
      </c>
      <c r="C1348" t="s">
        <v>3135</v>
      </c>
      <c r="D1348" t="s">
        <v>185</v>
      </c>
      <c r="E1348">
        <v>1280.201955</v>
      </c>
      <c r="F1348">
        <v>94.63</v>
      </c>
      <c r="G1348">
        <v>-12.579064564495701</v>
      </c>
      <c r="H1348">
        <v>-13.322055141909701</v>
      </c>
      <c r="I1348">
        <v>-41.480852364663903</v>
      </c>
      <c r="J1348">
        <v>-8.7023699830365295</v>
      </c>
      <c r="K1348">
        <v>112.97621890363899</v>
      </c>
      <c r="L1348">
        <v>115.929420001658</v>
      </c>
      <c r="M1348">
        <v>17.4220892777034</v>
      </c>
      <c r="N1348">
        <v>0.55973311788302305</v>
      </c>
      <c r="O1348">
        <v>65.909331078939005</v>
      </c>
      <c r="P1348">
        <v>17.188854489164001</v>
      </c>
      <c r="Q1348">
        <v>8.1087944707677995E-2</v>
      </c>
    </row>
    <row r="1349" spans="1:17" hidden="1" x14ac:dyDescent="0.3">
      <c r="A1349" t="s">
        <v>2860</v>
      </c>
      <c r="B1349" t="s">
        <v>2861</v>
      </c>
      <c r="C1349" t="s">
        <v>3135</v>
      </c>
      <c r="D1349" t="s">
        <v>89</v>
      </c>
      <c r="E1349">
        <v>1277.022504</v>
      </c>
      <c r="F1349">
        <v>797.8</v>
      </c>
      <c r="G1349">
        <v>-30.276970967278199</v>
      </c>
      <c r="H1349">
        <v>1.2618666802251599</v>
      </c>
      <c r="I1349">
        <v>-8.1918168744637505</v>
      </c>
      <c r="J1349">
        <v>-4.6251094158436299</v>
      </c>
      <c r="K1349">
        <v>834.75228019819099</v>
      </c>
      <c r="L1349">
        <v>820.30265485338896</v>
      </c>
      <c r="M1349">
        <v>35.149575100142798</v>
      </c>
      <c r="N1349">
        <v>0.375364783107279</v>
      </c>
      <c r="O1349">
        <v>31.160691902732498</v>
      </c>
      <c r="P1349">
        <v>14.3225621551909</v>
      </c>
      <c r="Q1349">
        <v>-7.6206287819261004E-2</v>
      </c>
    </row>
    <row r="1350" spans="1:17" hidden="1" x14ac:dyDescent="0.3">
      <c r="A1350" t="s">
        <v>2862</v>
      </c>
      <c r="B1350" t="s">
        <v>2863</v>
      </c>
      <c r="C1350" t="s">
        <v>3135</v>
      </c>
      <c r="D1350" t="s">
        <v>265</v>
      </c>
      <c r="E1350">
        <v>1276.71938598</v>
      </c>
      <c r="F1350">
        <v>743.8</v>
      </c>
      <c r="G1350">
        <v>4.6499675399551297</v>
      </c>
      <c r="H1350">
        <v>24.0857749076544</v>
      </c>
      <c r="I1350">
        <v>26.959045611893799</v>
      </c>
      <c r="J1350">
        <v>-14.85284919423</v>
      </c>
      <c r="K1350">
        <v>696.57992150833195</v>
      </c>
      <c r="L1350">
        <v>608.86802525437201</v>
      </c>
      <c r="M1350">
        <v>39.450308938584101</v>
      </c>
      <c r="N1350">
        <v>1.8135721336302699</v>
      </c>
      <c r="O1350">
        <v>26.646948104329098</v>
      </c>
      <c r="P1350">
        <v>68.662131519274297</v>
      </c>
      <c r="Q1350">
        <v>8.1167882172691996E-2</v>
      </c>
    </row>
    <row r="1351" spans="1:17" hidden="1" x14ac:dyDescent="0.3">
      <c r="A1351" t="s">
        <v>2864</v>
      </c>
      <c r="B1351" t="s">
        <v>2865</v>
      </c>
      <c r="C1351" t="s">
        <v>3135</v>
      </c>
      <c r="D1351" t="s">
        <v>611</v>
      </c>
      <c r="E1351">
        <v>1272.872831055</v>
      </c>
      <c r="F1351">
        <v>22.89</v>
      </c>
      <c r="G1351">
        <v>-56.728642369079502</v>
      </c>
      <c r="H1351">
        <v>-3.60352711452424</v>
      </c>
      <c r="I1351">
        <v>-9.0680604599255599</v>
      </c>
      <c r="J1351">
        <v>0.88149582817847605</v>
      </c>
      <c r="K1351">
        <v>23.8492420137982</v>
      </c>
      <c r="L1351">
        <v>24.7801537197744</v>
      </c>
      <c r="M1351">
        <v>32.008746572661103</v>
      </c>
      <c r="N1351">
        <v>0.33696145310251702</v>
      </c>
      <c r="O1351">
        <v>48.099606815203103</v>
      </c>
      <c r="P1351">
        <v>52.6</v>
      </c>
      <c r="Q1351">
        <v>0.250670438164867</v>
      </c>
    </row>
    <row r="1352" spans="1:17" hidden="1" x14ac:dyDescent="0.3">
      <c r="A1352" t="s">
        <v>2866</v>
      </c>
      <c r="B1352" t="s">
        <v>2867</v>
      </c>
      <c r="C1352" t="s">
        <v>3135</v>
      </c>
      <c r="D1352" t="s">
        <v>231</v>
      </c>
      <c r="E1352">
        <v>1272.0044383500001</v>
      </c>
      <c r="F1352">
        <v>806.1</v>
      </c>
      <c r="G1352">
        <v>1.9180221697011399</v>
      </c>
      <c r="H1352">
        <v>23.6836368385238</v>
      </c>
      <c r="I1352">
        <v>45.523132315559799</v>
      </c>
      <c r="J1352">
        <v>0.92104393203804003</v>
      </c>
      <c r="K1352">
        <v>753.06527570661399</v>
      </c>
      <c r="L1352">
        <v>671.888241721236</v>
      </c>
      <c r="M1352">
        <v>53.3696065411932</v>
      </c>
      <c r="N1352">
        <v>1.6040302102905799</v>
      </c>
      <c r="O1352">
        <v>19.085721374519199</v>
      </c>
      <c r="P1352">
        <v>85.715931344315095</v>
      </c>
      <c r="Q1352">
        <v>0.20820824042706301</v>
      </c>
    </row>
    <row r="1353" spans="1:17" hidden="1" x14ac:dyDescent="0.3">
      <c r="A1353" t="s">
        <v>2868</v>
      </c>
      <c r="B1353" t="s">
        <v>2869</v>
      </c>
      <c r="C1353" t="s">
        <v>3135</v>
      </c>
      <c r="D1353" t="s">
        <v>454</v>
      </c>
      <c r="E1353">
        <v>1271.07143124</v>
      </c>
      <c r="F1353">
        <v>179.79</v>
      </c>
      <c r="G1353">
        <v>41.377949496277999</v>
      </c>
      <c r="H1353">
        <v>-15.678863437394099</v>
      </c>
      <c r="I1353">
        <v>21.608413219758699</v>
      </c>
      <c r="J1353">
        <v>-7.1190655210437397</v>
      </c>
      <c r="K1353">
        <v>194.217333417085</v>
      </c>
      <c r="L1353">
        <v>159.46569172272299</v>
      </c>
      <c r="M1353">
        <v>32.367131833422803</v>
      </c>
      <c r="N1353">
        <v>0.32715725823724401</v>
      </c>
      <c r="O1353">
        <v>38.1611880527281</v>
      </c>
      <c r="P1353">
        <v>77.658102766798393</v>
      </c>
      <c r="Q1353">
        <v>4.8329414327986001E-2</v>
      </c>
    </row>
    <row r="1354" spans="1:17" hidden="1" x14ac:dyDescent="0.3">
      <c r="A1354" t="s">
        <v>2870</v>
      </c>
      <c r="B1354" t="s">
        <v>2871</v>
      </c>
      <c r="C1354" t="s">
        <v>3135</v>
      </c>
      <c r="D1354" t="s">
        <v>2872</v>
      </c>
      <c r="E1354">
        <v>1269.5159699999999</v>
      </c>
      <c r="F1354">
        <v>513</v>
      </c>
      <c r="G1354">
        <v>105.39805446349899</v>
      </c>
      <c r="H1354">
        <v>-0.51193832947751305</v>
      </c>
      <c r="I1354">
        <v>42.173649888607898</v>
      </c>
      <c r="J1354">
        <v>-2.40541742224748</v>
      </c>
      <c r="K1354">
        <v>508.36478316169502</v>
      </c>
      <c r="L1354">
        <v>413.73302238718202</v>
      </c>
      <c r="M1354">
        <v>44.836169022942599</v>
      </c>
      <c r="N1354">
        <v>0.81727251823825697</v>
      </c>
      <c r="O1354">
        <v>8.9668615984405502</v>
      </c>
      <c r="P1354">
        <v>144.28571428571399</v>
      </c>
    </row>
    <row r="1355" spans="1:17" hidden="1" x14ac:dyDescent="0.3">
      <c r="A1355" t="s">
        <v>2873</v>
      </c>
      <c r="B1355" t="s">
        <v>2874</v>
      </c>
      <c r="C1355" t="s">
        <v>3135</v>
      </c>
      <c r="D1355" t="s">
        <v>1006</v>
      </c>
      <c r="E1355">
        <v>1266.8191686600001</v>
      </c>
      <c r="F1355">
        <v>193.74</v>
      </c>
      <c r="G1355">
        <v>-52.456071926296303</v>
      </c>
      <c r="H1355">
        <v>-4.1337843774682099</v>
      </c>
      <c r="I1355">
        <v>-24.6035345616373</v>
      </c>
      <c r="J1355">
        <v>-6.0849250139159796</v>
      </c>
      <c r="K1355">
        <v>213.766120444867</v>
      </c>
      <c r="L1355">
        <v>226.80303256525099</v>
      </c>
      <c r="M1355">
        <v>14.3201662959441</v>
      </c>
      <c r="N1355">
        <v>0.43238983189520602</v>
      </c>
      <c r="O1355">
        <v>48.833488180035097</v>
      </c>
      <c r="P1355">
        <v>1.82907600126143</v>
      </c>
      <c r="Q1355">
        <v>-4.4264510290761998E-2</v>
      </c>
    </row>
    <row r="1356" spans="1:17" hidden="1" x14ac:dyDescent="0.3">
      <c r="A1356" t="s">
        <v>2875</v>
      </c>
      <c r="B1356" t="s">
        <v>2876</v>
      </c>
      <c r="C1356" t="s">
        <v>3135</v>
      </c>
      <c r="D1356" t="s">
        <v>295</v>
      </c>
      <c r="E1356">
        <v>1265.4055229999999</v>
      </c>
      <c r="F1356">
        <v>60.35</v>
      </c>
      <c r="G1356">
        <v>226.29855856686601</v>
      </c>
      <c r="H1356">
        <v>-7.6294530404501604</v>
      </c>
      <c r="I1356">
        <v>130.66942707360201</v>
      </c>
      <c r="J1356">
        <v>-15.3543367786218</v>
      </c>
      <c r="K1356">
        <v>52.225820215756698</v>
      </c>
      <c r="L1356">
        <v>36.067805116882298</v>
      </c>
      <c r="M1356">
        <v>49.765260659799097</v>
      </c>
      <c r="N1356">
        <v>1.0635671554386801</v>
      </c>
      <c r="O1356">
        <v>18.9726594863297</v>
      </c>
      <c r="P1356">
        <v>301.39674093781099</v>
      </c>
    </row>
    <row r="1357" spans="1:17" hidden="1" x14ac:dyDescent="0.3">
      <c r="A1357" t="s">
        <v>2877</v>
      </c>
      <c r="B1357" t="s">
        <v>2878</v>
      </c>
      <c r="C1357" t="s">
        <v>3135</v>
      </c>
      <c r="D1357" t="s">
        <v>630</v>
      </c>
      <c r="E1357">
        <v>1262.11054447999</v>
      </c>
      <c r="F1357">
        <v>211.52</v>
      </c>
      <c r="G1357">
        <v>-27.493362050055399</v>
      </c>
      <c r="H1357">
        <v>-5.4564322486886097</v>
      </c>
      <c r="I1357">
        <v>-16.491525600828499</v>
      </c>
      <c r="J1357">
        <v>-4.9210211451867503</v>
      </c>
      <c r="K1357">
        <v>237.52805531949801</v>
      </c>
      <c r="L1357">
        <v>237.09276635523599</v>
      </c>
      <c r="M1357">
        <v>22.877189629659998</v>
      </c>
      <c r="N1357">
        <v>0.290716254123007</v>
      </c>
      <c r="O1357">
        <v>45.612708018154301</v>
      </c>
      <c r="P1357">
        <v>10.1666666666666</v>
      </c>
      <c r="Q1357">
        <v>-3.6009980662202998E-2</v>
      </c>
    </row>
    <row r="1358" spans="1:17" hidden="1" x14ac:dyDescent="0.3">
      <c r="A1358" t="s">
        <v>2879</v>
      </c>
      <c r="B1358" t="s">
        <v>2880</v>
      </c>
      <c r="C1358" t="s">
        <v>3135</v>
      </c>
      <c r="D1358" t="s">
        <v>185</v>
      </c>
      <c r="E1358">
        <v>1259.590767125</v>
      </c>
      <c r="F1358">
        <v>700.75</v>
      </c>
      <c r="G1358">
        <v>-8.3587099366471307</v>
      </c>
      <c r="H1358">
        <v>6.5985922467238103</v>
      </c>
      <c r="I1358">
        <v>1.4686314189376499</v>
      </c>
      <c r="J1358">
        <v>0.69242581130619296</v>
      </c>
      <c r="K1358">
        <v>686.32839665058998</v>
      </c>
      <c r="L1358">
        <v>642.73082391362095</v>
      </c>
      <c r="M1358">
        <v>49.1552835640897</v>
      </c>
      <c r="N1358">
        <v>0.42615736902718698</v>
      </c>
      <c r="O1358">
        <v>8.4552265429896405</v>
      </c>
      <c r="P1358">
        <v>42.981024280759001</v>
      </c>
      <c r="Q1358">
        <v>7.3851308774961003E-2</v>
      </c>
    </row>
    <row r="1359" spans="1:17" hidden="1" x14ac:dyDescent="0.3">
      <c r="A1359" t="s">
        <v>2881</v>
      </c>
      <c r="B1359" t="s">
        <v>2882</v>
      </c>
      <c r="C1359" t="s">
        <v>3135</v>
      </c>
      <c r="D1359" t="s">
        <v>265</v>
      </c>
      <c r="E1359">
        <v>1259.4923025999999</v>
      </c>
      <c r="F1359">
        <v>211.18</v>
      </c>
      <c r="G1359">
        <v>38.320204836860199</v>
      </c>
      <c r="H1359">
        <v>1.4020123496321599</v>
      </c>
      <c r="I1359">
        <v>46.436943810783298</v>
      </c>
      <c r="J1359">
        <v>-9.4615169953673295</v>
      </c>
      <c r="K1359">
        <v>215.85990418745999</v>
      </c>
      <c r="L1359">
        <v>171.535553101483</v>
      </c>
      <c r="M1359">
        <v>32.431734224349803</v>
      </c>
      <c r="N1359">
        <v>0.42852450917076401</v>
      </c>
      <c r="O1359">
        <v>26.631309783123399</v>
      </c>
      <c r="P1359">
        <v>95.265834489135401</v>
      </c>
      <c r="Q1359">
        <v>0.14209741850920801</v>
      </c>
    </row>
    <row r="1360" spans="1:17" hidden="1" x14ac:dyDescent="0.3">
      <c r="A1360" t="s">
        <v>2883</v>
      </c>
      <c r="B1360" t="s">
        <v>2884</v>
      </c>
      <c r="C1360" t="s">
        <v>3135</v>
      </c>
      <c r="D1360" t="s">
        <v>2885</v>
      </c>
      <c r="E1360">
        <v>1259.4638827000001</v>
      </c>
      <c r="F1360">
        <v>557.95000000000005</v>
      </c>
      <c r="G1360">
        <v>142.877542699777</v>
      </c>
      <c r="H1360">
        <v>-11.655378966376</v>
      </c>
      <c r="I1360">
        <v>78.177106535176904</v>
      </c>
      <c r="J1360">
        <v>-6.5400136058916001</v>
      </c>
      <c r="K1360">
        <v>613.05492273534003</v>
      </c>
      <c r="L1360">
        <v>447.27498298689898</v>
      </c>
      <c r="M1360">
        <v>25.071256800105701</v>
      </c>
      <c r="N1360">
        <v>0.37449519877950199</v>
      </c>
      <c r="O1360">
        <v>35.1196343758401</v>
      </c>
      <c r="P1360">
        <v>200.05377789728399</v>
      </c>
    </row>
    <row r="1361" spans="1:17" hidden="1" x14ac:dyDescent="0.3">
      <c r="A1361" t="s">
        <v>2886</v>
      </c>
      <c r="B1361" t="s">
        <v>2887</v>
      </c>
      <c r="C1361" t="s">
        <v>3135</v>
      </c>
      <c r="D1361" t="s">
        <v>77</v>
      </c>
      <c r="E1361">
        <v>1255.52</v>
      </c>
      <c r="F1361">
        <v>42.56</v>
      </c>
      <c r="G1361">
        <v>-40.404047369764697</v>
      </c>
      <c r="H1361">
        <v>-6.2118953153610503</v>
      </c>
      <c r="I1361">
        <v>-9.4307324253087295</v>
      </c>
      <c r="J1361">
        <v>-5.4959705072120997</v>
      </c>
      <c r="K1361">
        <v>47.184583741816297</v>
      </c>
      <c r="L1361">
        <v>47.8785075119388</v>
      </c>
      <c r="M1361">
        <v>23.804757268961598</v>
      </c>
      <c r="N1361">
        <v>0.49196115199665502</v>
      </c>
      <c r="O1361">
        <v>35.079887218045101</v>
      </c>
      <c r="P1361">
        <v>10.1164294954722</v>
      </c>
      <c r="Q1361">
        <v>1.9905193167553001E-2</v>
      </c>
    </row>
    <row r="1362" spans="1:17" hidden="1" x14ac:dyDescent="0.3">
      <c r="A1362" t="s">
        <v>2888</v>
      </c>
      <c r="B1362" t="s">
        <v>2889</v>
      </c>
      <c r="C1362" t="s">
        <v>3135</v>
      </c>
      <c r="D1362" t="s">
        <v>48</v>
      </c>
      <c r="E1362">
        <v>1255.2785184879999</v>
      </c>
      <c r="F1362">
        <v>56.08</v>
      </c>
      <c r="G1362">
        <v>-48.947782452297297</v>
      </c>
      <c r="H1362">
        <v>-13.024122684423</v>
      </c>
      <c r="I1362">
        <v>-34.469781831187397</v>
      </c>
      <c r="J1362">
        <v>-7.0138902914255299</v>
      </c>
      <c r="K1362">
        <v>64.657424272163794</v>
      </c>
      <c r="L1362">
        <v>67.503814999655106</v>
      </c>
      <c r="M1362">
        <v>27.5072605782889</v>
      </c>
      <c r="N1362">
        <v>0.56427807339134695</v>
      </c>
      <c r="O1362">
        <v>66.101997146932902</v>
      </c>
      <c r="P1362">
        <v>4.5293569431500398</v>
      </c>
      <c r="Q1362">
        <v>7.9243052112609E-2</v>
      </c>
    </row>
    <row r="1363" spans="1:17" hidden="1" x14ac:dyDescent="0.3">
      <c r="A1363" t="s">
        <v>2890</v>
      </c>
      <c r="B1363" t="s">
        <v>2891</v>
      </c>
      <c r="C1363" t="s">
        <v>3135</v>
      </c>
      <c r="D1363" t="s">
        <v>611</v>
      </c>
      <c r="E1363">
        <v>1254.00530271</v>
      </c>
      <c r="F1363">
        <v>573.9</v>
      </c>
      <c r="G1363">
        <v>1.5601695231748001</v>
      </c>
      <c r="H1363">
        <v>-21.061122468886101</v>
      </c>
      <c r="I1363">
        <v>19.795670670217799</v>
      </c>
      <c r="J1363">
        <v>-10.811773562036301</v>
      </c>
      <c r="K1363">
        <v>663.28413652035204</v>
      </c>
      <c r="L1363">
        <v>587.74856569595499</v>
      </c>
      <c r="M1363">
        <v>29.630552608070101</v>
      </c>
      <c r="N1363">
        <v>0.35068918624668499</v>
      </c>
      <c r="O1363">
        <v>50.705697856769397</v>
      </c>
      <c r="P1363">
        <v>51.925876902713398</v>
      </c>
      <c r="Q1363">
        <v>2.0983431936373E-2</v>
      </c>
    </row>
    <row r="1364" spans="1:17" hidden="1" x14ac:dyDescent="0.3">
      <c r="A1364" t="s">
        <v>2892</v>
      </c>
      <c r="B1364" t="s">
        <v>2893</v>
      </c>
      <c r="C1364" t="s">
        <v>3135</v>
      </c>
      <c r="D1364" t="s">
        <v>21</v>
      </c>
      <c r="E1364">
        <v>1253.757078443</v>
      </c>
      <c r="F1364">
        <v>193.63</v>
      </c>
      <c r="G1364">
        <v>29.487573847136598</v>
      </c>
      <c r="H1364">
        <v>-10.3236089885292</v>
      </c>
      <c r="I1364">
        <v>25.879006259066099</v>
      </c>
      <c r="J1364">
        <v>-6.1080681219054398</v>
      </c>
      <c r="K1364">
        <v>202.31066899349401</v>
      </c>
      <c r="L1364">
        <v>173.58441291083099</v>
      </c>
      <c r="M1364">
        <v>43.5067477379731</v>
      </c>
      <c r="N1364">
        <v>0.17039442969389801</v>
      </c>
      <c r="O1364">
        <v>29.060579455662801</v>
      </c>
      <c r="P1364">
        <v>64.581385465363297</v>
      </c>
      <c r="Q1364">
        <v>0.101274368446906</v>
      </c>
    </row>
    <row r="1365" spans="1:17" hidden="1" x14ac:dyDescent="0.3">
      <c r="A1365" t="s">
        <v>2894</v>
      </c>
      <c r="B1365" t="s">
        <v>2895</v>
      </c>
      <c r="C1365" t="s">
        <v>3135</v>
      </c>
      <c r="D1365" t="s">
        <v>51</v>
      </c>
      <c r="E1365">
        <v>1253.6490616850001</v>
      </c>
      <c r="F1365">
        <v>473.35</v>
      </c>
      <c r="G1365">
        <v>-10.211719292156401</v>
      </c>
      <c r="H1365">
        <v>16.444059594182999</v>
      </c>
      <c r="I1365">
        <v>36.134648963243301</v>
      </c>
      <c r="J1365">
        <v>3.2538192497469298</v>
      </c>
      <c r="K1365">
        <v>422.46404936980099</v>
      </c>
      <c r="L1365">
        <v>378.79133960911997</v>
      </c>
      <c r="M1365">
        <v>58.676931471361797</v>
      </c>
      <c r="N1365">
        <v>1.3021167923395101</v>
      </c>
      <c r="O1365">
        <v>5.6089574310763597</v>
      </c>
      <c r="P1365">
        <v>73.008040935672497</v>
      </c>
      <c r="Q1365">
        <v>0.103189732788142</v>
      </c>
    </row>
    <row r="1366" spans="1:17" hidden="1" x14ac:dyDescent="0.3">
      <c r="A1366" t="s">
        <v>2896</v>
      </c>
      <c r="B1366" t="s">
        <v>2897</v>
      </c>
      <c r="C1366" t="s">
        <v>3135</v>
      </c>
      <c r="D1366" t="s">
        <v>454</v>
      </c>
      <c r="E1366">
        <v>1252.6491774599999</v>
      </c>
      <c r="F1366">
        <v>542.70000000000005</v>
      </c>
      <c r="G1366">
        <v>0.90541219347923896</v>
      </c>
      <c r="H1366">
        <v>6.7572937809981397</v>
      </c>
      <c r="I1366">
        <v>21.733112662195801</v>
      </c>
      <c r="J1366">
        <v>-5.9089647511360199E-2</v>
      </c>
      <c r="K1366">
        <v>551.32471514733697</v>
      </c>
      <c r="L1366">
        <v>500.05459254243101</v>
      </c>
      <c r="M1366">
        <v>35.794055925402503</v>
      </c>
      <c r="N1366">
        <v>1.9992094214760501</v>
      </c>
      <c r="O1366">
        <v>35.231251151649097</v>
      </c>
      <c r="P1366">
        <v>53.305084745762699</v>
      </c>
      <c r="Q1366">
        <v>-5.2756402842689997E-3</v>
      </c>
    </row>
    <row r="1367" spans="1:17" hidden="1" x14ac:dyDescent="0.3">
      <c r="A1367" t="s">
        <v>2898</v>
      </c>
      <c r="B1367" t="s">
        <v>2899</v>
      </c>
      <c r="C1367" t="s">
        <v>3135</v>
      </c>
      <c r="D1367" t="s">
        <v>630</v>
      </c>
      <c r="E1367">
        <v>1249.6065026399999</v>
      </c>
      <c r="F1367">
        <v>19.98</v>
      </c>
      <c r="G1367">
        <v>29.977239983861601</v>
      </c>
      <c r="H1367">
        <v>64.710015349132902</v>
      </c>
      <c r="I1367">
        <v>70.756884835479198</v>
      </c>
      <c r="J1367">
        <v>-3.4452458695309498</v>
      </c>
      <c r="K1367">
        <v>17.9875699905833</v>
      </c>
      <c r="L1367">
        <v>14.899975651379901</v>
      </c>
      <c r="M1367">
        <v>37.285342616106199</v>
      </c>
      <c r="N1367">
        <v>0.49484603841080799</v>
      </c>
      <c r="O1367">
        <v>31.8818818818818</v>
      </c>
      <c r="P1367">
        <v>99.8</v>
      </c>
      <c r="Q1367">
        <v>5.8573856542982999E-2</v>
      </c>
    </row>
    <row r="1368" spans="1:17" hidden="1" x14ac:dyDescent="0.3">
      <c r="A1368" t="s">
        <v>2900</v>
      </c>
      <c r="B1368" t="s">
        <v>2901</v>
      </c>
      <c r="C1368" t="s">
        <v>3135</v>
      </c>
      <c r="D1368" t="s">
        <v>2902</v>
      </c>
      <c r="E1368">
        <v>1248.2135642999999</v>
      </c>
      <c r="F1368">
        <v>549.04999999999995</v>
      </c>
      <c r="G1368">
        <v>448.31325122120103</v>
      </c>
      <c r="H1368">
        <v>7.18224067573792</v>
      </c>
      <c r="I1368">
        <v>6.3341924873053603</v>
      </c>
      <c r="J1368">
        <v>18.575770748259799</v>
      </c>
      <c r="K1368">
        <v>545.32062303280702</v>
      </c>
      <c r="L1368">
        <v>475.27375328655597</v>
      </c>
      <c r="M1368">
        <v>76.451111234286898</v>
      </c>
      <c r="N1368">
        <v>1.04523542467355</v>
      </c>
      <c r="O1368">
        <v>45.341954284673498</v>
      </c>
      <c r="P1368">
        <v>475.04189359027998</v>
      </c>
    </row>
    <row r="1369" spans="1:17" hidden="1" x14ac:dyDescent="0.3">
      <c r="A1369" t="s">
        <v>2903</v>
      </c>
      <c r="B1369" t="s">
        <v>2904</v>
      </c>
      <c r="C1369" t="s">
        <v>3135</v>
      </c>
      <c r="D1369" t="s">
        <v>1382</v>
      </c>
      <c r="E1369">
        <v>1247.4518544</v>
      </c>
      <c r="F1369">
        <v>180.24</v>
      </c>
      <c r="G1369">
        <v>-59.121740643648202</v>
      </c>
      <c r="H1369">
        <v>-9.7833044800158895</v>
      </c>
      <c r="I1369">
        <v>-41.189499910603402</v>
      </c>
      <c r="J1369">
        <v>-9.3280721871821708</v>
      </c>
      <c r="K1369">
        <v>215.57970528806899</v>
      </c>
      <c r="L1369">
        <v>244.52329734675899</v>
      </c>
      <c r="M1369">
        <v>12.910005518102199</v>
      </c>
      <c r="N1369">
        <v>0.91918908318424197</v>
      </c>
      <c r="O1369">
        <v>83.644030181979502</v>
      </c>
      <c r="P1369">
        <v>1.1674898967220599</v>
      </c>
      <c r="Q1369">
        <v>2.4899755345048999E-2</v>
      </c>
    </row>
    <row r="1370" spans="1:17" hidden="1" x14ac:dyDescent="0.3">
      <c r="A1370" t="s">
        <v>2905</v>
      </c>
      <c r="B1370" t="s">
        <v>2906</v>
      </c>
      <c r="C1370" t="s">
        <v>3135</v>
      </c>
      <c r="D1370" t="s">
        <v>2907</v>
      </c>
      <c r="E1370">
        <v>1242.7157854540001</v>
      </c>
      <c r="F1370">
        <v>35.619999999999997</v>
      </c>
      <c r="G1370">
        <v>-30.197477057426401</v>
      </c>
      <c r="H1370">
        <v>-15.604389183489699</v>
      </c>
      <c r="I1370">
        <v>5.2906468933570503</v>
      </c>
      <c r="J1370">
        <v>-2.2329419175835801</v>
      </c>
      <c r="K1370">
        <v>36.499824866520498</v>
      </c>
      <c r="L1370">
        <v>34.537784266118898</v>
      </c>
      <c r="M1370">
        <v>32.068869962524403</v>
      </c>
      <c r="N1370">
        <v>0.84588495250278295</v>
      </c>
      <c r="O1370">
        <v>45.985401459854003</v>
      </c>
      <c r="P1370">
        <v>36.999999999999901</v>
      </c>
      <c r="Q1370">
        <v>0.152455877759713</v>
      </c>
    </row>
    <row r="1371" spans="1:17" hidden="1" x14ac:dyDescent="0.3">
      <c r="A1371" t="s">
        <v>2908</v>
      </c>
      <c r="B1371" t="s">
        <v>2909</v>
      </c>
      <c r="C1371" t="s">
        <v>3135</v>
      </c>
      <c r="E1371">
        <v>1235.80085379</v>
      </c>
      <c r="F1371">
        <v>497.15</v>
      </c>
      <c r="G1371">
        <v>104.020951504208</v>
      </c>
      <c r="H1371">
        <v>28.3633828611448</v>
      </c>
      <c r="I1371">
        <v>121.50647870876701</v>
      </c>
      <c r="J1371">
        <v>1.3090490481497901</v>
      </c>
      <c r="K1371">
        <v>429.887279892349</v>
      </c>
      <c r="M1371">
        <v>42.3436700501735</v>
      </c>
      <c r="O1371">
        <v>18.7066277783365</v>
      </c>
      <c r="P1371">
        <v>142.27582846003801</v>
      </c>
    </row>
    <row r="1372" spans="1:17" hidden="1" x14ac:dyDescent="0.3">
      <c r="A1372" t="s">
        <v>2910</v>
      </c>
      <c r="B1372" t="s">
        <v>2911</v>
      </c>
      <c r="C1372" t="s">
        <v>3135</v>
      </c>
      <c r="D1372" t="s">
        <v>1006</v>
      </c>
      <c r="E1372">
        <v>1231.0327379</v>
      </c>
      <c r="F1372">
        <v>614.95000000000005</v>
      </c>
      <c r="G1372">
        <v>-36.048114462274199</v>
      </c>
      <c r="H1372">
        <v>-14.7009818474322</v>
      </c>
      <c r="I1372">
        <v>-3.8261270784660502</v>
      </c>
      <c r="J1372">
        <v>-15.726932132412699</v>
      </c>
      <c r="K1372">
        <v>711.23309295611296</v>
      </c>
      <c r="L1372">
        <v>656.15688807906497</v>
      </c>
      <c r="M1372">
        <v>19.6550399345731</v>
      </c>
      <c r="N1372">
        <v>0.49668945353640298</v>
      </c>
      <c r="O1372">
        <v>39.035693958858403</v>
      </c>
      <c r="P1372">
        <v>28.234803461578501</v>
      </c>
      <c r="Q1372">
        <v>4.4418034878105001E-2</v>
      </c>
    </row>
    <row r="1373" spans="1:17" hidden="1" x14ac:dyDescent="0.3">
      <c r="A1373" t="s">
        <v>2912</v>
      </c>
      <c r="B1373" t="s">
        <v>2913</v>
      </c>
      <c r="C1373" t="s">
        <v>3135</v>
      </c>
      <c r="D1373" t="s">
        <v>77</v>
      </c>
      <c r="E1373">
        <v>1229.76257586</v>
      </c>
      <c r="F1373">
        <v>120.35</v>
      </c>
      <c r="G1373">
        <v>27.724643051864899</v>
      </c>
      <c r="H1373">
        <v>4.8906325994209299</v>
      </c>
      <c r="I1373">
        <v>-14.292424829214999</v>
      </c>
      <c r="J1373">
        <v>12.557349808363499</v>
      </c>
      <c r="K1373">
        <v>120.796892018131</v>
      </c>
      <c r="L1373">
        <v>115.356882931035</v>
      </c>
      <c r="M1373">
        <v>25.952991841333599</v>
      </c>
      <c r="N1373">
        <v>2.2669657914858599</v>
      </c>
      <c r="O1373">
        <v>23.689239717490601</v>
      </c>
      <c r="P1373">
        <v>60.252996005326203</v>
      </c>
    </row>
    <row r="1374" spans="1:17" hidden="1" x14ac:dyDescent="0.3">
      <c r="A1374" t="s">
        <v>2914</v>
      </c>
      <c r="B1374" t="s">
        <v>2915</v>
      </c>
      <c r="C1374" t="s">
        <v>3135</v>
      </c>
      <c r="D1374" t="s">
        <v>21</v>
      </c>
      <c r="E1374">
        <v>1226.97392803</v>
      </c>
      <c r="F1374">
        <v>294.64999999999998</v>
      </c>
      <c r="G1374">
        <v>-29.291473056910199</v>
      </c>
      <c r="H1374">
        <v>-2.3957095249476801</v>
      </c>
      <c r="I1374">
        <v>-11.8059458523514</v>
      </c>
      <c r="J1374">
        <v>5.3874214631363797</v>
      </c>
      <c r="M1374">
        <v>60.014961907744002</v>
      </c>
      <c r="O1374">
        <v>18.377736297301901</v>
      </c>
      <c r="P1374">
        <v>19.2673547864804</v>
      </c>
    </row>
    <row r="1375" spans="1:17" hidden="1" x14ac:dyDescent="0.3">
      <c r="A1375" t="s">
        <v>2916</v>
      </c>
      <c r="B1375" t="s">
        <v>2917</v>
      </c>
      <c r="C1375" t="s">
        <v>3135</v>
      </c>
      <c r="D1375" t="s">
        <v>117</v>
      </c>
      <c r="E1375">
        <v>1225.4747012600001</v>
      </c>
      <c r="F1375">
        <v>642.54999999999995</v>
      </c>
      <c r="G1375">
        <v>-27.439451300548299</v>
      </c>
      <c r="H1375">
        <v>-8.9417821480812805</v>
      </c>
      <c r="I1375">
        <v>-9.4140154985532103</v>
      </c>
      <c r="J1375">
        <v>-6.9816615282641896</v>
      </c>
      <c r="K1375">
        <v>686.22144988109403</v>
      </c>
      <c r="L1375">
        <v>661.88107735364201</v>
      </c>
      <c r="M1375">
        <v>27.2996846096182</v>
      </c>
      <c r="N1375">
        <v>0.60143660530548304</v>
      </c>
      <c r="O1375">
        <v>31.507275698389201</v>
      </c>
      <c r="P1375">
        <v>17.0400728597449</v>
      </c>
      <c r="Q1375">
        <v>4.6843335667413E-2</v>
      </c>
    </row>
    <row r="1376" spans="1:17" hidden="1" x14ac:dyDescent="0.3">
      <c r="A1376" t="s">
        <v>2918</v>
      </c>
      <c r="B1376" t="s">
        <v>2919</v>
      </c>
      <c r="C1376" t="s">
        <v>3135</v>
      </c>
      <c r="D1376" t="s">
        <v>89</v>
      </c>
      <c r="E1376">
        <v>1224.5235</v>
      </c>
      <c r="F1376">
        <v>121.3</v>
      </c>
      <c r="G1376">
        <v>-62.701194493650597</v>
      </c>
      <c r="H1376">
        <v>-10.203527114524199</v>
      </c>
      <c r="I1376">
        <v>-20.280885608231699</v>
      </c>
      <c r="J1376">
        <v>-6.8909312521095396</v>
      </c>
      <c r="K1376">
        <v>138.43657225033999</v>
      </c>
      <c r="L1376">
        <v>146.070649053517</v>
      </c>
      <c r="M1376">
        <v>24.170078626464701</v>
      </c>
      <c r="N1376">
        <v>0.57194998251413498</v>
      </c>
      <c r="O1376">
        <v>63.973619126133499</v>
      </c>
      <c r="P1376">
        <v>6.9193477302776403</v>
      </c>
      <c r="Q1376">
        <v>6.3867146036499997E-2</v>
      </c>
    </row>
    <row r="1377" spans="1:17" hidden="1" x14ac:dyDescent="0.3">
      <c r="A1377" t="s">
        <v>2920</v>
      </c>
      <c r="B1377" t="s">
        <v>2921</v>
      </c>
      <c r="C1377" t="s">
        <v>3135</v>
      </c>
      <c r="D1377" t="s">
        <v>979</v>
      </c>
      <c r="E1377">
        <v>1224.5156440000001</v>
      </c>
      <c r="F1377">
        <v>80.41</v>
      </c>
      <c r="G1377">
        <v>-33.499656861833103</v>
      </c>
      <c r="H1377">
        <v>-4.71069359743493</v>
      </c>
      <c r="I1377">
        <v>-18.230098752522998</v>
      </c>
      <c r="J1377">
        <v>-2.4163591184219699</v>
      </c>
      <c r="K1377">
        <v>87.163449973271298</v>
      </c>
      <c r="L1377">
        <v>88.659000633670303</v>
      </c>
      <c r="M1377">
        <v>20.408079648915798</v>
      </c>
      <c r="N1377">
        <v>0.18864121987065499</v>
      </c>
      <c r="O1377">
        <v>43.825394851386598</v>
      </c>
      <c r="P1377">
        <v>8.6621621621621507</v>
      </c>
      <c r="Q1377">
        <v>-2.1114811814125001E-2</v>
      </c>
    </row>
    <row r="1378" spans="1:17" hidden="1" x14ac:dyDescent="0.3">
      <c r="A1378" t="s">
        <v>2922</v>
      </c>
      <c r="B1378" t="s">
        <v>2923</v>
      </c>
      <c r="C1378" t="s">
        <v>3135</v>
      </c>
      <c r="D1378" t="s">
        <v>176</v>
      </c>
      <c r="E1378">
        <v>1224.5070048749999</v>
      </c>
      <c r="F1378">
        <v>551.25</v>
      </c>
      <c r="G1378">
        <v>-21.467996961403401</v>
      </c>
      <c r="H1378">
        <v>1.0679264756683999</v>
      </c>
      <c r="I1378">
        <v>6.0570312483635798</v>
      </c>
      <c r="J1378">
        <v>0.92902984567448099</v>
      </c>
      <c r="K1378">
        <v>556.56411159764002</v>
      </c>
      <c r="L1378">
        <v>516.97978066146402</v>
      </c>
      <c r="M1378">
        <v>48.501921919442502</v>
      </c>
      <c r="N1378">
        <v>0.26306779448018103</v>
      </c>
      <c r="O1378">
        <v>26.947845804988599</v>
      </c>
      <c r="P1378">
        <v>41.2375096079938</v>
      </c>
      <c r="Q1378">
        <v>4.4855028552078999E-2</v>
      </c>
    </row>
    <row r="1379" spans="1:17" hidden="1" x14ac:dyDescent="0.3">
      <c r="A1379" t="s">
        <v>2924</v>
      </c>
      <c r="B1379" t="s">
        <v>2925</v>
      </c>
      <c r="C1379" t="s">
        <v>3135</v>
      </c>
      <c r="D1379" t="s">
        <v>173</v>
      </c>
      <c r="E1379">
        <v>1221.7770777600001</v>
      </c>
      <c r="F1379">
        <v>225.9</v>
      </c>
      <c r="G1379">
        <v>82.244530618894501</v>
      </c>
      <c r="H1379">
        <v>59.8932221658239</v>
      </c>
      <c r="I1379">
        <v>40.359533842101698</v>
      </c>
      <c r="J1379">
        <v>3.2885203642352701</v>
      </c>
      <c r="K1379">
        <v>172.88652680213099</v>
      </c>
      <c r="L1379">
        <v>146.33176186220899</v>
      </c>
      <c r="M1379">
        <v>59.483169094315798</v>
      </c>
      <c r="N1379">
        <v>2.5156140882799898</v>
      </c>
      <c r="O1379">
        <v>12.558654271801601</v>
      </c>
      <c r="P1379">
        <v>119.747081712062</v>
      </c>
      <c r="Q1379">
        <v>0.161419493643046</v>
      </c>
    </row>
    <row r="1380" spans="1:17" hidden="1" x14ac:dyDescent="0.3">
      <c r="A1380" t="s">
        <v>2926</v>
      </c>
      <c r="B1380" t="s">
        <v>2927</v>
      </c>
      <c r="C1380" t="s">
        <v>3135</v>
      </c>
      <c r="D1380" t="s">
        <v>1006</v>
      </c>
      <c r="E1380">
        <v>1220.7660843599999</v>
      </c>
      <c r="F1380">
        <v>65.88</v>
      </c>
      <c r="G1380">
        <v>-54.0935817296088</v>
      </c>
      <c r="H1380">
        <v>-7.8898541922722201</v>
      </c>
      <c r="I1380">
        <v>-19.549446001825</v>
      </c>
      <c r="J1380">
        <v>-8.6220751378236198</v>
      </c>
      <c r="K1380">
        <v>72.331174605069293</v>
      </c>
      <c r="L1380">
        <v>76.439168926853498</v>
      </c>
      <c r="M1380">
        <v>29.031746704538801</v>
      </c>
      <c r="N1380">
        <v>0.46109060731079798</v>
      </c>
      <c r="O1380">
        <v>51.9429265330904</v>
      </c>
      <c r="P1380">
        <v>6.2580645161290196</v>
      </c>
      <c r="Q1380">
        <v>-1.8086421759480002E-2</v>
      </c>
    </row>
    <row r="1381" spans="1:17" hidden="1" x14ac:dyDescent="0.3">
      <c r="A1381" t="s">
        <v>2928</v>
      </c>
      <c r="B1381" t="s">
        <v>2929</v>
      </c>
      <c r="C1381" t="s">
        <v>3135</v>
      </c>
      <c r="D1381" t="s">
        <v>21</v>
      </c>
      <c r="E1381">
        <v>1219.647882768</v>
      </c>
      <c r="F1381">
        <v>109.48</v>
      </c>
      <c r="G1381">
        <v>0.87042522998803995</v>
      </c>
      <c r="H1381">
        <v>-3.07670798770511</v>
      </c>
      <c r="I1381">
        <v>-19.358057693256299</v>
      </c>
      <c r="J1381">
        <v>-3.3969624143429198</v>
      </c>
      <c r="K1381">
        <v>119.05054056721001</v>
      </c>
      <c r="L1381">
        <v>117.731775905132</v>
      </c>
      <c r="M1381">
        <v>27.845273713691299</v>
      </c>
      <c r="N1381">
        <v>0.41198062960834497</v>
      </c>
      <c r="O1381">
        <v>61.216660577274297</v>
      </c>
      <c r="P1381">
        <v>35.160493827160401</v>
      </c>
      <c r="Q1381">
        <v>3.0469792875759999E-3</v>
      </c>
    </row>
    <row r="1382" spans="1:17" hidden="1" x14ac:dyDescent="0.3">
      <c r="A1382" t="s">
        <v>2930</v>
      </c>
      <c r="B1382" t="s">
        <v>2931</v>
      </c>
      <c r="C1382" t="s">
        <v>3135</v>
      </c>
      <c r="D1382" t="s">
        <v>117</v>
      </c>
      <c r="E1382">
        <v>1216.9387369999999</v>
      </c>
      <c r="F1382">
        <v>955</v>
      </c>
      <c r="G1382">
        <v>616.46201910951902</v>
      </c>
      <c r="H1382">
        <v>4.3786937278642499</v>
      </c>
      <c r="I1382">
        <v>22.4991941195184</v>
      </c>
      <c r="J1382">
        <v>-2.1637290438152199</v>
      </c>
      <c r="K1382">
        <v>942.88872285788602</v>
      </c>
      <c r="L1382">
        <v>726.620018010801</v>
      </c>
      <c r="M1382">
        <v>45.490350295828101</v>
      </c>
      <c r="N1382">
        <v>0.60977909972256805</v>
      </c>
      <c r="O1382">
        <v>13.8952879581151</v>
      </c>
      <c r="P1382">
        <v>695.83333333333303</v>
      </c>
      <c r="Q1382">
        <v>0.17827268487518899</v>
      </c>
    </row>
    <row r="1383" spans="1:17" hidden="1" x14ac:dyDescent="0.3">
      <c r="A1383" t="s">
        <v>2932</v>
      </c>
      <c r="B1383" t="s">
        <v>2933</v>
      </c>
      <c r="C1383" t="s">
        <v>3135</v>
      </c>
      <c r="D1383" t="s">
        <v>163</v>
      </c>
      <c r="E1383">
        <v>1212.853764602</v>
      </c>
      <c r="F1383">
        <v>182.62</v>
      </c>
      <c r="G1383">
        <v>34.454058425271697</v>
      </c>
      <c r="H1383">
        <v>-4.2537783708056498</v>
      </c>
      <c r="I1383">
        <v>42.9402181688125</v>
      </c>
      <c r="J1383">
        <v>-3.7032742917714501</v>
      </c>
      <c r="K1383">
        <v>195.52713764945199</v>
      </c>
      <c r="L1383">
        <v>174.35009432586</v>
      </c>
      <c r="M1383">
        <v>37.944773224204702</v>
      </c>
      <c r="N1383">
        <v>0.44887024163190797</v>
      </c>
      <c r="O1383">
        <v>39.519220238747103</v>
      </c>
      <c r="P1383">
        <v>89.538142189932501</v>
      </c>
      <c r="Q1383">
        <v>0.182049492547846</v>
      </c>
    </row>
    <row r="1384" spans="1:17" hidden="1" x14ac:dyDescent="0.3">
      <c r="A1384" t="s">
        <v>2934</v>
      </c>
      <c r="B1384" t="s">
        <v>2935</v>
      </c>
      <c r="C1384" t="s">
        <v>3135</v>
      </c>
      <c r="D1384" t="s">
        <v>138</v>
      </c>
      <c r="E1384">
        <v>1210.5983755259999</v>
      </c>
      <c r="F1384">
        <v>47.14</v>
      </c>
      <c r="G1384">
        <v>55.279079638642401</v>
      </c>
      <c r="H1384">
        <v>-18.9239031884422</v>
      </c>
      <c r="I1384">
        <v>26.803060881655298</v>
      </c>
      <c r="J1384">
        <v>-11.1316477029916</v>
      </c>
      <c r="K1384">
        <v>51.2756811141995</v>
      </c>
      <c r="L1384">
        <v>41.151552529380503</v>
      </c>
      <c r="M1384">
        <v>25.226947865869299</v>
      </c>
      <c r="N1384">
        <v>0.20152536053186601</v>
      </c>
      <c r="O1384">
        <v>46.1603733559609</v>
      </c>
      <c r="P1384">
        <v>97.651991614255707</v>
      </c>
      <c r="Q1384">
        <v>8.5944461357974997E-2</v>
      </c>
    </row>
    <row r="1385" spans="1:17" hidden="1" x14ac:dyDescent="0.3">
      <c r="A1385" t="s">
        <v>2936</v>
      </c>
      <c r="B1385" t="s">
        <v>2937</v>
      </c>
      <c r="C1385" t="s">
        <v>3135</v>
      </c>
      <c r="D1385" t="s">
        <v>268</v>
      </c>
      <c r="E1385">
        <v>1210.5330510599999</v>
      </c>
      <c r="F1385">
        <v>722.3</v>
      </c>
      <c r="G1385">
        <v>8.1672395993581794</v>
      </c>
      <c r="H1385">
        <v>-9.3521765618911097</v>
      </c>
      <c r="I1385">
        <v>25.0508329622803</v>
      </c>
      <c r="J1385">
        <v>-5.2230295131682496</v>
      </c>
      <c r="K1385">
        <v>752.36529395452806</v>
      </c>
      <c r="L1385">
        <v>629.97078770928704</v>
      </c>
      <c r="M1385">
        <v>38.731093609663198</v>
      </c>
      <c r="N1385">
        <v>0.68150226271541503</v>
      </c>
      <c r="O1385">
        <v>39.858784438598903</v>
      </c>
      <c r="P1385">
        <v>115.61194029850699</v>
      </c>
      <c r="Q1385">
        <v>0.18361523612083999</v>
      </c>
    </row>
    <row r="1386" spans="1:17" hidden="1" x14ac:dyDescent="0.3">
      <c r="A1386" t="s">
        <v>2938</v>
      </c>
      <c r="B1386" t="s">
        <v>2939</v>
      </c>
      <c r="C1386" t="s">
        <v>3135</v>
      </c>
      <c r="D1386" t="s">
        <v>51</v>
      </c>
      <c r="E1386">
        <v>1203.0466135199999</v>
      </c>
      <c r="F1386">
        <v>1947.3</v>
      </c>
      <c r="G1386">
        <v>-20.666550865811502</v>
      </c>
      <c r="H1386">
        <v>0.84421408541875298</v>
      </c>
      <c r="I1386">
        <v>-30.637375044228499</v>
      </c>
      <c r="J1386">
        <v>-0.96322034076322605</v>
      </c>
      <c r="K1386">
        <v>2147.0015847773502</v>
      </c>
      <c r="L1386">
        <v>2191.5139154512199</v>
      </c>
      <c r="M1386">
        <v>30.671813626602901</v>
      </c>
      <c r="N1386">
        <v>0.29316905869033499</v>
      </c>
      <c r="O1386">
        <v>45.016176244030198</v>
      </c>
      <c r="P1386">
        <v>12.6844511313002</v>
      </c>
      <c r="Q1386">
        <v>-2.5799768581350999E-2</v>
      </c>
    </row>
    <row r="1387" spans="1:17" hidden="1" x14ac:dyDescent="0.3">
      <c r="A1387" t="s">
        <v>2940</v>
      </c>
      <c r="B1387" t="s">
        <v>2941</v>
      </c>
      <c r="C1387" t="s">
        <v>3135</v>
      </c>
      <c r="D1387" t="s">
        <v>1334</v>
      </c>
      <c r="E1387">
        <v>1202.6595379799901</v>
      </c>
      <c r="F1387">
        <v>797.1</v>
      </c>
      <c r="G1387">
        <v>76.095785111836406</v>
      </c>
      <c r="H1387">
        <v>-4.4505859380536501</v>
      </c>
      <c r="I1387">
        <v>73.871977874762507</v>
      </c>
      <c r="J1387">
        <v>-5.0384720666564196</v>
      </c>
      <c r="K1387">
        <v>795.69828268342803</v>
      </c>
      <c r="L1387">
        <v>629.90761317556201</v>
      </c>
      <c r="M1387">
        <v>48.976215845806102</v>
      </c>
      <c r="N1387">
        <v>0.180333026419526</v>
      </c>
      <c r="O1387">
        <v>28.842052440095301</v>
      </c>
      <c r="P1387">
        <v>137.90479032980099</v>
      </c>
      <c r="Q1387">
        <v>0.15771800024126401</v>
      </c>
    </row>
    <row r="1388" spans="1:17" hidden="1" x14ac:dyDescent="0.3">
      <c r="A1388" t="s">
        <v>2942</v>
      </c>
      <c r="B1388" t="s">
        <v>2943</v>
      </c>
      <c r="C1388" t="s">
        <v>3135</v>
      </c>
      <c r="D1388" t="s">
        <v>1615</v>
      </c>
      <c r="E1388">
        <v>1202.2889845350001</v>
      </c>
      <c r="F1388">
        <v>1588.35</v>
      </c>
      <c r="G1388">
        <v>29.037759513827101</v>
      </c>
      <c r="H1388">
        <v>-6.8146382256353499</v>
      </c>
      <c r="I1388">
        <v>20.386363330541599</v>
      </c>
      <c r="J1388">
        <v>-8.2400258346236797</v>
      </c>
      <c r="K1388">
        <v>1706.48866038802</v>
      </c>
      <c r="L1388">
        <v>1472.1136219296</v>
      </c>
      <c r="M1388">
        <v>22.976779458695301</v>
      </c>
      <c r="N1388">
        <v>0.24734081435630401</v>
      </c>
      <c r="O1388">
        <v>29.5873075833412</v>
      </c>
      <c r="P1388">
        <v>62.899338495461699</v>
      </c>
      <c r="Q1388">
        <v>6.9436276970963995E-2</v>
      </c>
    </row>
    <row r="1389" spans="1:17" hidden="1" x14ac:dyDescent="0.3">
      <c r="A1389" t="s">
        <v>2944</v>
      </c>
      <c r="B1389" t="s">
        <v>2945</v>
      </c>
      <c r="C1389" t="s">
        <v>3135</v>
      </c>
      <c r="D1389" t="s">
        <v>1006</v>
      </c>
      <c r="E1389">
        <v>1200.0159458000001</v>
      </c>
      <c r="F1389">
        <v>314.64999999999998</v>
      </c>
      <c r="G1389">
        <v>-54.220288872132897</v>
      </c>
      <c r="H1389">
        <v>-6.3034709662928998</v>
      </c>
      <c r="I1389">
        <v>-14.5260772355622</v>
      </c>
      <c r="J1389">
        <v>-12.6222692680733</v>
      </c>
      <c r="K1389">
        <v>346.05892202215</v>
      </c>
      <c r="L1389">
        <v>347.47326513419603</v>
      </c>
      <c r="M1389">
        <v>23.800554844683798</v>
      </c>
      <c r="N1389">
        <v>0.60933224142389497</v>
      </c>
      <c r="O1389">
        <v>70.284443031940199</v>
      </c>
      <c r="P1389">
        <v>14.4181818181818</v>
      </c>
      <c r="Q1389">
        <v>6.3514155462044003E-2</v>
      </c>
    </row>
    <row r="1390" spans="1:17" hidden="1" x14ac:dyDescent="0.3">
      <c r="A1390" t="s">
        <v>2946</v>
      </c>
      <c r="B1390" t="s">
        <v>2947</v>
      </c>
      <c r="C1390" t="s">
        <v>3135</v>
      </c>
      <c r="D1390" t="s">
        <v>611</v>
      </c>
      <c r="E1390">
        <v>1197.054905344</v>
      </c>
      <c r="F1390">
        <v>235.96</v>
      </c>
      <c r="G1390">
        <v>228.365413311883</v>
      </c>
      <c r="H1390">
        <v>23.183667552407702</v>
      </c>
      <c r="I1390">
        <v>141.778161431223</v>
      </c>
      <c r="J1390">
        <v>4.0546206369434898</v>
      </c>
      <c r="K1390">
        <v>192.96423666027101</v>
      </c>
      <c r="L1390">
        <v>132.26560850471299</v>
      </c>
      <c r="M1390">
        <v>62.956215904567998</v>
      </c>
      <c r="N1390">
        <v>0.22141907560605301</v>
      </c>
      <c r="O1390">
        <v>6.2044414307509603</v>
      </c>
      <c r="P1390">
        <v>266.11326609775</v>
      </c>
      <c r="Q1390">
        <v>8.8812884035162007E-2</v>
      </c>
    </row>
    <row r="1391" spans="1:17" hidden="1" x14ac:dyDescent="0.3">
      <c r="A1391" t="s">
        <v>2948</v>
      </c>
      <c r="B1391" t="s">
        <v>2949</v>
      </c>
      <c r="C1391" t="s">
        <v>3135</v>
      </c>
      <c r="D1391" t="s">
        <v>765</v>
      </c>
      <c r="E1391">
        <v>1197.0127500000001</v>
      </c>
      <c r="F1391">
        <v>223.95</v>
      </c>
      <c r="G1391">
        <v>-58.148026843126402</v>
      </c>
      <c r="H1391">
        <v>2.1320687270429</v>
      </c>
      <c r="I1391">
        <v>-40.6414916387128</v>
      </c>
      <c r="J1391">
        <v>-3.8291795459174498</v>
      </c>
      <c r="K1391">
        <v>242.04269453685501</v>
      </c>
      <c r="M1391">
        <v>24.947605510983699</v>
      </c>
      <c r="N1391">
        <v>0.40747211673258699</v>
      </c>
      <c r="O1391">
        <v>108.082161196695</v>
      </c>
      <c r="P1391">
        <v>5.6417755554507103</v>
      </c>
    </row>
    <row r="1392" spans="1:17" hidden="1" x14ac:dyDescent="0.3">
      <c r="A1392" t="s">
        <v>2950</v>
      </c>
      <c r="B1392" t="s">
        <v>2951</v>
      </c>
      <c r="C1392" t="s">
        <v>3135</v>
      </c>
      <c r="D1392" t="s">
        <v>454</v>
      </c>
      <c r="E1392">
        <v>1189.6755000000001</v>
      </c>
      <c r="F1392">
        <v>108.3</v>
      </c>
      <c r="G1392">
        <v>-9.2666033235264198</v>
      </c>
      <c r="H1392">
        <v>36.590198560673301</v>
      </c>
      <c r="I1392">
        <v>20.6129999433929</v>
      </c>
      <c r="J1392">
        <v>21.392975049335099</v>
      </c>
      <c r="K1392">
        <v>87.900866421580503</v>
      </c>
      <c r="L1392">
        <v>82.251637033073806</v>
      </c>
      <c r="M1392">
        <v>65.010079739972994</v>
      </c>
      <c r="N1392">
        <v>3.7301552762619701</v>
      </c>
      <c r="O1392">
        <v>16.0572483841181</v>
      </c>
      <c r="P1392">
        <v>64.090909090909093</v>
      </c>
      <c r="Q1392">
        <v>2.7851176835528998E-2</v>
      </c>
    </row>
    <row r="1393" spans="1:17" hidden="1" x14ac:dyDescent="0.3">
      <c r="A1393" t="s">
        <v>2952</v>
      </c>
      <c r="B1393" t="s">
        <v>2953</v>
      </c>
      <c r="C1393" t="s">
        <v>3135</v>
      </c>
      <c r="D1393" t="s">
        <v>457</v>
      </c>
      <c r="E1393">
        <v>1188.8232071499999</v>
      </c>
      <c r="F1393">
        <v>490.25</v>
      </c>
      <c r="G1393">
        <v>-57.601125590556002</v>
      </c>
      <c r="H1393">
        <v>-9.2757852934408191</v>
      </c>
      <c r="I1393">
        <v>-38.986594671542797</v>
      </c>
      <c r="J1393">
        <v>-2.6545752997906198</v>
      </c>
      <c r="K1393">
        <v>553.04654694339001</v>
      </c>
      <c r="L1393">
        <v>639.93632266272698</v>
      </c>
      <c r="M1393">
        <v>38.069799689812903</v>
      </c>
      <c r="N1393">
        <v>0.69410299996880698</v>
      </c>
      <c r="O1393">
        <v>70.270270270270203</v>
      </c>
      <c r="P1393">
        <v>4.1202081342253303</v>
      </c>
      <c r="Q1393">
        <v>-2.750440171804E-2</v>
      </c>
    </row>
    <row r="1394" spans="1:17" hidden="1" x14ac:dyDescent="0.3">
      <c r="A1394" t="s">
        <v>2954</v>
      </c>
      <c r="B1394" t="s">
        <v>2955</v>
      </c>
      <c r="C1394" t="s">
        <v>3135</v>
      </c>
      <c r="D1394" t="s">
        <v>67</v>
      </c>
      <c r="E1394">
        <v>1188.1079999999999</v>
      </c>
      <c r="F1394">
        <v>781.65</v>
      </c>
      <c r="G1394">
        <v>63.084373658117997</v>
      </c>
      <c r="H1394">
        <v>-2.3361442230553999</v>
      </c>
      <c r="I1394">
        <v>13.1382845536567</v>
      </c>
      <c r="J1394">
        <v>-5.1624549673275002</v>
      </c>
      <c r="K1394">
        <v>858.09338019012705</v>
      </c>
      <c r="L1394">
        <v>711.84954523553495</v>
      </c>
      <c r="M1394">
        <v>26.333507996070701</v>
      </c>
      <c r="N1394">
        <v>0.15667325057293799</v>
      </c>
      <c r="O1394">
        <v>37.945371969551502</v>
      </c>
      <c r="P1394">
        <v>93.693470449758294</v>
      </c>
      <c r="Q1394">
        <v>0.15671330536043601</v>
      </c>
    </row>
    <row r="1395" spans="1:17" hidden="1" x14ac:dyDescent="0.3">
      <c r="A1395" t="s">
        <v>2956</v>
      </c>
      <c r="B1395" t="s">
        <v>2957</v>
      </c>
      <c r="C1395" t="s">
        <v>3135</v>
      </c>
      <c r="D1395" t="s">
        <v>275</v>
      </c>
      <c r="E1395">
        <v>1180.0705332</v>
      </c>
      <c r="F1395">
        <v>181.74</v>
      </c>
      <c r="G1395">
        <v>106.27135763091999</v>
      </c>
      <c r="H1395">
        <v>-1.36961878529801</v>
      </c>
      <c r="I1395">
        <v>94.844476076355093</v>
      </c>
      <c r="J1395">
        <v>-4.2313932923650803</v>
      </c>
      <c r="K1395">
        <v>191.67796325072899</v>
      </c>
      <c r="L1395">
        <v>141.187977444507</v>
      </c>
      <c r="M1395">
        <v>26.330319087689499</v>
      </c>
      <c r="N1395">
        <v>0.99895330180615505</v>
      </c>
      <c r="O1395">
        <v>20.160669087707699</v>
      </c>
      <c r="P1395">
        <v>184.858934169279</v>
      </c>
      <c r="Q1395">
        <v>0.148146220581622</v>
      </c>
    </row>
    <row r="1396" spans="1:17" hidden="1" x14ac:dyDescent="0.3">
      <c r="A1396" t="s">
        <v>2958</v>
      </c>
      <c r="B1396" t="s">
        <v>2959</v>
      </c>
      <c r="C1396" t="s">
        <v>3135</v>
      </c>
      <c r="D1396" t="s">
        <v>21</v>
      </c>
      <c r="E1396">
        <v>1175.64096</v>
      </c>
      <c r="F1396">
        <v>991.6</v>
      </c>
      <c r="G1396">
        <v>-33.864810190768999</v>
      </c>
      <c r="H1396">
        <v>4.1655632650505598</v>
      </c>
      <c r="I1396">
        <v>-19.788897753604999</v>
      </c>
      <c r="J1396">
        <v>1.2023131065142501</v>
      </c>
      <c r="K1396">
        <v>1032.5164965926799</v>
      </c>
      <c r="L1396">
        <v>1070.7257085588001</v>
      </c>
      <c r="M1396">
        <v>38.696518034989602</v>
      </c>
      <c r="N1396">
        <v>1.0877187446334899</v>
      </c>
      <c r="O1396">
        <v>47.983057684550197</v>
      </c>
      <c r="P1396">
        <v>4.37894736842106</v>
      </c>
      <c r="Q1396">
        <v>0.12016353801006301</v>
      </c>
    </row>
    <row r="1397" spans="1:17" hidden="1" x14ac:dyDescent="0.3">
      <c r="A1397" t="s">
        <v>2960</v>
      </c>
      <c r="B1397" t="s">
        <v>2961</v>
      </c>
      <c r="C1397" t="s">
        <v>3135</v>
      </c>
      <c r="D1397" t="s">
        <v>2962</v>
      </c>
      <c r="E1397">
        <v>1168.2730403999999</v>
      </c>
      <c r="F1397">
        <v>1361.2</v>
      </c>
      <c r="G1397">
        <v>64.397445808398601</v>
      </c>
      <c r="H1397">
        <v>6.3122384864707</v>
      </c>
      <c r="I1397">
        <v>72.808509818761294</v>
      </c>
      <c r="J1397">
        <v>6.1421814062927904</v>
      </c>
      <c r="K1397">
        <v>1332.9190989921001</v>
      </c>
      <c r="L1397">
        <v>1077.6986289839599</v>
      </c>
      <c r="M1397">
        <v>51.5229262403126</v>
      </c>
      <c r="N1397">
        <v>0.68695279058294101</v>
      </c>
      <c r="O1397">
        <v>13.8701146047605</v>
      </c>
      <c r="P1397">
        <v>106.24242424242399</v>
      </c>
      <c r="Q1397">
        <v>0.10449248831136999</v>
      </c>
    </row>
    <row r="1398" spans="1:17" hidden="1" x14ac:dyDescent="0.3">
      <c r="A1398" t="s">
        <v>2963</v>
      </c>
      <c r="B1398" t="s">
        <v>2964</v>
      </c>
      <c r="C1398" t="s">
        <v>3135</v>
      </c>
      <c r="D1398" t="s">
        <v>258</v>
      </c>
      <c r="E1398">
        <v>1166.90585904</v>
      </c>
      <c r="F1398">
        <v>270.3</v>
      </c>
      <c r="G1398">
        <v>73.197393133879004</v>
      </c>
      <c r="H1398">
        <v>11.317306218809</v>
      </c>
      <c r="I1398">
        <v>6.2697053482997704</v>
      </c>
      <c r="J1398">
        <v>1.11010245545394</v>
      </c>
      <c r="K1398">
        <v>264.64999176195698</v>
      </c>
      <c r="L1398">
        <v>246.49631809514699</v>
      </c>
      <c r="M1398">
        <v>58.289287014594301</v>
      </c>
      <c r="N1398">
        <v>0.80181792126737905</v>
      </c>
      <c r="O1398">
        <v>25.0462449130595</v>
      </c>
      <c r="P1398">
        <v>109.048723897911</v>
      </c>
      <c r="Q1398">
        <v>0.107397544049486</v>
      </c>
    </row>
    <row r="1399" spans="1:17" hidden="1" x14ac:dyDescent="0.3">
      <c r="A1399" t="s">
        <v>2965</v>
      </c>
      <c r="B1399" t="s">
        <v>2966</v>
      </c>
      <c r="C1399" t="s">
        <v>3135</v>
      </c>
      <c r="D1399" t="s">
        <v>89</v>
      </c>
      <c r="E1399">
        <v>1165.9884166700001</v>
      </c>
      <c r="F1399">
        <v>238.7</v>
      </c>
      <c r="G1399">
        <v>-34.5308826162792</v>
      </c>
      <c r="H1399">
        <v>-12.510996448894399</v>
      </c>
      <c r="I1399">
        <v>-15.414498812319399</v>
      </c>
      <c r="J1399">
        <v>-10.0170125672953</v>
      </c>
      <c r="K1399">
        <v>257.69039705679398</v>
      </c>
      <c r="L1399">
        <v>264.88886134371802</v>
      </c>
      <c r="M1399">
        <v>33.9116699933181</v>
      </c>
      <c r="N1399">
        <v>0.461538234323912</v>
      </c>
      <c r="O1399">
        <v>60.033514872224501</v>
      </c>
      <c r="P1399">
        <v>44.6666666666666</v>
      </c>
    </row>
    <row r="1400" spans="1:17" hidden="1" x14ac:dyDescent="0.3">
      <c r="A1400" t="s">
        <v>2967</v>
      </c>
      <c r="B1400" t="s">
        <v>2968</v>
      </c>
      <c r="C1400" t="s">
        <v>3135</v>
      </c>
      <c r="D1400" t="s">
        <v>445</v>
      </c>
      <c r="E1400">
        <v>1165.6058531199999</v>
      </c>
      <c r="F1400">
        <v>69.760000000000005</v>
      </c>
      <c r="G1400">
        <v>13.351678916060999</v>
      </c>
      <c r="H1400">
        <v>-11.5736376840165</v>
      </c>
      <c r="I1400">
        <v>-9.0132301070494591</v>
      </c>
      <c r="J1400">
        <v>-8.6259377543568707</v>
      </c>
      <c r="K1400">
        <v>78.769007535028095</v>
      </c>
      <c r="L1400">
        <v>72.470111285839593</v>
      </c>
      <c r="M1400">
        <v>20.790510679294002</v>
      </c>
      <c r="N1400">
        <v>0.30750134905056398</v>
      </c>
      <c r="O1400">
        <v>31.3790137614678</v>
      </c>
      <c r="P1400">
        <v>51.323210412147503</v>
      </c>
      <c r="Q1400">
        <v>5.6510751519478999E-2</v>
      </c>
    </row>
    <row r="1401" spans="1:17" hidden="1" x14ac:dyDescent="0.3">
      <c r="A1401" t="s">
        <v>2969</v>
      </c>
      <c r="B1401" t="s">
        <v>2970</v>
      </c>
      <c r="C1401" t="s">
        <v>3135</v>
      </c>
      <c r="D1401" t="s">
        <v>288</v>
      </c>
      <c r="E1401">
        <v>1164.252981634</v>
      </c>
      <c r="F1401">
        <v>17.66</v>
      </c>
      <c r="G1401">
        <v>-39.302899794822103</v>
      </c>
      <c r="H1401">
        <v>-6.0331010493613304</v>
      </c>
      <c r="I1401">
        <v>-47.169301456260598</v>
      </c>
      <c r="J1401">
        <v>-10.6023526516377</v>
      </c>
      <c r="K1401">
        <v>19.333334869315301</v>
      </c>
      <c r="L1401">
        <v>22.448074518287001</v>
      </c>
      <c r="M1401">
        <v>42.6895744134886</v>
      </c>
      <c r="N1401">
        <v>3.1081970704420199</v>
      </c>
      <c r="O1401">
        <v>137.82559456398599</v>
      </c>
      <c r="P1401">
        <v>19.6476964769647</v>
      </c>
      <c r="Q1401">
        <v>5.5251831968904E-2</v>
      </c>
    </row>
    <row r="1402" spans="1:17" hidden="1" x14ac:dyDescent="0.3">
      <c r="A1402" t="s">
        <v>2971</v>
      </c>
      <c r="B1402" t="s">
        <v>2972</v>
      </c>
      <c r="C1402" t="s">
        <v>3135</v>
      </c>
      <c r="D1402" t="s">
        <v>765</v>
      </c>
      <c r="E1402">
        <v>1161.935610579</v>
      </c>
      <c r="F1402">
        <v>230.19</v>
      </c>
      <c r="G1402">
        <v>-39.070607334806901</v>
      </c>
      <c r="H1402">
        <v>-5.0941917023238901</v>
      </c>
      <c r="I1402">
        <v>-27.946982372714199</v>
      </c>
      <c r="J1402">
        <v>-5.3932649889353002</v>
      </c>
      <c r="K1402">
        <v>250.31970848072399</v>
      </c>
      <c r="M1402">
        <v>34.006724668185001</v>
      </c>
      <c r="N1402">
        <v>0.352922405589226</v>
      </c>
      <c r="O1402">
        <v>39.319692427994198</v>
      </c>
      <c r="P1402">
        <v>3.8669795144842398</v>
      </c>
    </row>
    <row r="1403" spans="1:17" hidden="1" x14ac:dyDescent="0.3">
      <c r="A1403" t="s">
        <v>2973</v>
      </c>
      <c r="B1403" t="s">
        <v>2974</v>
      </c>
      <c r="C1403" t="s">
        <v>3135</v>
      </c>
      <c r="D1403" t="s">
        <v>138</v>
      </c>
      <c r="E1403">
        <v>1159.4278116</v>
      </c>
      <c r="F1403">
        <v>951.05</v>
      </c>
      <c r="G1403">
        <v>37.188972246570103</v>
      </c>
      <c r="H1403">
        <v>-2.6478854304973001</v>
      </c>
      <c r="I1403">
        <v>-6.0083797506808496</v>
      </c>
      <c r="J1403">
        <v>-0.94151626580134995</v>
      </c>
      <c r="K1403">
        <v>957.27469380704997</v>
      </c>
      <c r="L1403">
        <v>885.988632487107</v>
      </c>
      <c r="M1403">
        <v>41.011072277330904</v>
      </c>
      <c r="N1403">
        <v>0.68168222288623803</v>
      </c>
      <c r="O1403">
        <v>25.0933179117817</v>
      </c>
      <c r="P1403">
        <v>68.327433628318502</v>
      </c>
    </row>
    <row r="1404" spans="1:17" hidden="1" x14ac:dyDescent="0.3">
      <c r="A1404" t="s">
        <v>2975</v>
      </c>
      <c r="B1404" t="s">
        <v>2976</v>
      </c>
      <c r="C1404" t="s">
        <v>3135</v>
      </c>
      <c r="D1404" t="s">
        <v>275</v>
      </c>
      <c r="E1404">
        <v>1157.4312912</v>
      </c>
      <c r="F1404">
        <v>1156.95</v>
      </c>
      <c r="G1404">
        <v>135.43995042493799</v>
      </c>
      <c r="H1404">
        <v>-1.4578852761724099</v>
      </c>
      <c r="I1404">
        <v>-8.8569980278612999</v>
      </c>
      <c r="J1404">
        <v>-7.0584326594689504</v>
      </c>
      <c r="K1404">
        <v>1319.8115393371299</v>
      </c>
      <c r="L1404">
        <v>1190.0243482450801</v>
      </c>
      <c r="M1404">
        <v>23.273517085836701</v>
      </c>
      <c r="N1404">
        <v>0.75712793564835001</v>
      </c>
      <c r="O1404">
        <v>50.131812092138802</v>
      </c>
      <c r="P1404">
        <v>181.49635036496301</v>
      </c>
      <c r="Q1404">
        <v>0.15711705890991301</v>
      </c>
    </row>
    <row r="1405" spans="1:17" hidden="1" x14ac:dyDescent="0.3">
      <c r="A1405" t="s">
        <v>2977</v>
      </c>
      <c r="B1405" t="s">
        <v>2978</v>
      </c>
      <c r="C1405" t="s">
        <v>3135</v>
      </c>
      <c r="D1405" t="s">
        <v>2248</v>
      </c>
      <c r="E1405">
        <v>1155.9083690499999</v>
      </c>
      <c r="F1405">
        <v>422.3</v>
      </c>
      <c r="G1405">
        <v>91.401522920176603</v>
      </c>
      <c r="H1405">
        <v>-20.824204570967101</v>
      </c>
      <c r="I1405">
        <v>-61.646609106476198</v>
      </c>
      <c r="J1405">
        <v>-9.4001789961058595</v>
      </c>
      <c r="K1405">
        <v>577.57766216889797</v>
      </c>
      <c r="L1405">
        <v>620.65572209673201</v>
      </c>
      <c r="M1405">
        <v>20.566451531813499</v>
      </c>
      <c r="N1405">
        <v>1.15621115728479</v>
      </c>
      <c r="O1405">
        <v>132.06251479990499</v>
      </c>
      <c r="P1405">
        <v>130.828095107953</v>
      </c>
      <c r="Q1405">
        <v>0.24766918344559299</v>
      </c>
    </row>
    <row r="1406" spans="1:17" hidden="1" x14ac:dyDescent="0.3">
      <c r="A1406" t="s">
        <v>2979</v>
      </c>
      <c r="B1406" t="s">
        <v>2980</v>
      </c>
      <c r="C1406" t="s">
        <v>3135</v>
      </c>
      <c r="D1406" t="s">
        <v>21</v>
      </c>
      <c r="E1406">
        <v>1151.17807836</v>
      </c>
      <c r="F1406">
        <v>666.15</v>
      </c>
      <c r="G1406">
        <v>519.70512764547595</v>
      </c>
      <c r="H1406">
        <v>-18.179717590714699</v>
      </c>
      <c r="I1406">
        <v>151.992178953126</v>
      </c>
      <c r="J1406">
        <v>-17.496969218536201</v>
      </c>
      <c r="K1406">
        <v>780.40452889170695</v>
      </c>
      <c r="L1406">
        <v>507.532548271888</v>
      </c>
      <c r="M1406">
        <v>28.685647332944399</v>
      </c>
      <c r="N1406">
        <v>2.3190638276727298</v>
      </c>
      <c r="O1406">
        <v>49.816107483299497</v>
      </c>
      <c r="P1406">
        <v>614.36997319034799</v>
      </c>
    </row>
    <row r="1407" spans="1:17" hidden="1" x14ac:dyDescent="0.3">
      <c r="A1407" t="s">
        <v>2981</v>
      </c>
      <c r="B1407" t="s">
        <v>2982</v>
      </c>
      <c r="C1407" t="s">
        <v>3135</v>
      </c>
      <c r="D1407" t="s">
        <v>611</v>
      </c>
      <c r="E1407">
        <v>1148.05823175</v>
      </c>
      <c r="F1407">
        <v>159.75</v>
      </c>
      <c r="G1407">
        <v>-22.214412732180602</v>
      </c>
      <c r="H1407">
        <v>-8.0979072331348103</v>
      </c>
      <c r="I1407">
        <v>18.250899201001999</v>
      </c>
      <c r="J1407">
        <v>-8.4146183861313908</v>
      </c>
      <c r="K1407">
        <v>171.75863587125099</v>
      </c>
      <c r="L1407">
        <v>158.198715566971</v>
      </c>
      <c r="M1407">
        <v>41.328506564527103</v>
      </c>
      <c r="N1407">
        <v>0.46309037609279402</v>
      </c>
      <c r="O1407">
        <v>38.309859154929498</v>
      </c>
      <c r="P1407">
        <v>64.351851851851805</v>
      </c>
      <c r="Q1407">
        <v>0.13504314760149599</v>
      </c>
    </row>
    <row r="1408" spans="1:17" hidden="1" x14ac:dyDescent="0.3">
      <c r="A1408" t="s">
        <v>2983</v>
      </c>
      <c r="B1408" t="s">
        <v>2984</v>
      </c>
      <c r="C1408" t="s">
        <v>3135</v>
      </c>
      <c r="D1408" t="s">
        <v>51</v>
      </c>
      <c r="E1408">
        <v>1146.94579637999</v>
      </c>
      <c r="F1408">
        <v>363.15</v>
      </c>
      <c r="G1408">
        <v>-34.570286830442299</v>
      </c>
      <c r="H1408">
        <v>1.2931616271976101</v>
      </c>
      <c r="I1408">
        <v>4.65056524946701</v>
      </c>
      <c r="J1408">
        <v>-2.83588659412001</v>
      </c>
      <c r="K1408">
        <v>377.63893203778798</v>
      </c>
      <c r="L1408">
        <v>360.34203523041299</v>
      </c>
      <c r="M1408">
        <v>35.601847071537698</v>
      </c>
      <c r="N1408">
        <v>0.227550229957553</v>
      </c>
      <c r="O1408">
        <v>21.905548671347901</v>
      </c>
      <c r="P1408">
        <v>37.922521838207302</v>
      </c>
      <c r="Q1408">
        <v>-1.7416901127670002E-2</v>
      </c>
    </row>
    <row r="1409" spans="1:17" hidden="1" x14ac:dyDescent="0.3">
      <c r="A1409" t="s">
        <v>2985</v>
      </c>
      <c r="B1409" t="s">
        <v>2986</v>
      </c>
      <c r="C1409" t="s">
        <v>3135</v>
      </c>
      <c r="D1409" t="s">
        <v>454</v>
      </c>
      <c r="E1409">
        <v>1145.170866682</v>
      </c>
      <c r="F1409">
        <v>66.58</v>
      </c>
      <c r="G1409">
        <v>-24.4552168698476</v>
      </c>
      <c r="H1409">
        <v>-13.3141613539138</v>
      </c>
      <c r="I1409">
        <v>-24.15685318369</v>
      </c>
      <c r="J1409">
        <v>-6.0037885181643098</v>
      </c>
      <c r="K1409">
        <v>81.391907412404194</v>
      </c>
      <c r="L1409">
        <v>81.529929272451</v>
      </c>
      <c r="M1409">
        <v>16.315965303745902</v>
      </c>
      <c r="N1409">
        <v>0.58015242662944599</v>
      </c>
      <c r="O1409">
        <v>57.629918894562898</v>
      </c>
      <c r="P1409">
        <v>18.9991063449508</v>
      </c>
      <c r="Q1409">
        <v>-8.1122598752662006E-2</v>
      </c>
    </row>
    <row r="1410" spans="1:17" hidden="1" x14ac:dyDescent="0.3">
      <c r="A1410" t="s">
        <v>2987</v>
      </c>
      <c r="B1410" t="s">
        <v>2988</v>
      </c>
      <c r="C1410" t="s">
        <v>3135</v>
      </c>
      <c r="D1410" t="s">
        <v>275</v>
      </c>
      <c r="E1410">
        <v>1140.76197</v>
      </c>
      <c r="F1410">
        <v>1069</v>
      </c>
      <c r="G1410">
        <v>91.434622937042803</v>
      </c>
      <c r="H1410">
        <v>15.967595880128099</v>
      </c>
      <c r="I1410">
        <v>46.815278996063199</v>
      </c>
      <c r="J1410">
        <v>-6.28989233417742</v>
      </c>
      <c r="K1410">
        <v>975.32325660379797</v>
      </c>
      <c r="L1410">
        <v>807.20996323265194</v>
      </c>
      <c r="M1410">
        <v>54.107631694388999</v>
      </c>
      <c r="N1410">
        <v>2.56067961165048</v>
      </c>
      <c r="O1410">
        <v>14.593077642656599</v>
      </c>
      <c r="P1410">
        <v>118.163265306122</v>
      </c>
      <c r="Q1410">
        <v>0.16594174833032599</v>
      </c>
    </row>
    <row r="1411" spans="1:17" hidden="1" x14ac:dyDescent="0.3">
      <c r="A1411" t="s">
        <v>2989</v>
      </c>
      <c r="B1411" t="s">
        <v>2990</v>
      </c>
      <c r="C1411" t="s">
        <v>3135</v>
      </c>
      <c r="D1411" t="s">
        <v>405</v>
      </c>
      <c r="E1411">
        <v>1139.4403344360001</v>
      </c>
      <c r="F1411">
        <v>89.82</v>
      </c>
      <c r="G1411">
        <v>8.9511159390775106</v>
      </c>
      <c r="H1411">
        <v>-4.3478967006647604</v>
      </c>
      <c r="I1411">
        <v>19.531078383866301</v>
      </c>
      <c r="J1411">
        <v>-9.5873423567631004</v>
      </c>
      <c r="K1411">
        <v>95.914943472778305</v>
      </c>
      <c r="L1411">
        <v>79.561946967327401</v>
      </c>
      <c r="M1411">
        <v>35.279160467991801</v>
      </c>
      <c r="N1411">
        <v>0.36009321715869502</v>
      </c>
      <c r="O1411">
        <v>51.079937653083903</v>
      </c>
      <c r="P1411">
        <v>92.746781115879799</v>
      </c>
      <c r="Q1411">
        <v>6.5165434190244995E-2</v>
      </c>
    </row>
    <row r="1412" spans="1:17" hidden="1" x14ac:dyDescent="0.3">
      <c r="A1412" t="s">
        <v>2991</v>
      </c>
      <c r="B1412" t="s">
        <v>2992</v>
      </c>
      <c r="C1412" t="s">
        <v>3135</v>
      </c>
      <c r="D1412" t="s">
        <v>1031</v>
      </c>
      <c r="E1412">
        <v>1138.4795938750001</v>
      </c>
      <c r="F1412">
        <v>806.65</v>
      </c>
      <c r="G1412">
        <v>29.5534461710734</v>
      </c>
      <c r="H1412">
        <v>-1.5481598828858201</v>
      </c>
      <c r="I1412">
        <v>-5.1860976206610996</v>
      </c>
      <c r="J1412">
        <v>-4.11862575896021</v>
      </c>
      <c r="K1412">
        <v>823.88458313034505</v>
      </c>
      <c r="L1412">
        <v>759.60947862691603</v>
      </c>
      <c r="M1412">
        <v>27.128508038847599</v>
      </c>
      <c r="N1412">
        <v>0.412078962211406</v>
      </c>
      <c r="O1412">
        <v>23.312465133577099</v>
      </c>
      <c r="P1412">
        <v>59.480031633056498</v>
      </c>
      <c r="Q1412">
        <v>7.8589776068142006E-2</v>
      </c>
    </row>
    <row r="1413" spans="1:17" hidden="1" x14ac:dyDescent="0.3">
      <c r="A1413" t="s">
        <v>2993</v>
      </c>
      <c r="B1413" t="s">
        <v>2994</v>
      </c>
      <c r="C1413" t="s">
        <v>3135</v>
      </c>
      <c r="D1413" t="s">
        <v>275</v>
      </c>
      <c r="E1413">
        <v>1132.1278500000001</v>
      </c>
      <c r="F1413">
        <v>893.55</v>
      </c>
      <c r="G1413">
        <v>-8.7137179815737902</v>
      </c>
      <c r="H1413">
        <v>19.701234790237599</v>
      </c>
      <c r="I1413">
        <v>8.7718092229850306</v>
      </c>
      <c r="J1413">
        <v>4.2432241969879003</v>
      </c>
      <c r="M1413">
        <v>58.399194532343699</v>
      </c>
      <c r="O1413">
        <v>9.1153265066308506</v>
      </c>
      <c r="P1413">
        <v>31.019061583577699</v>
      </c>
    </row>
    <row r="1414" spans="1:17" hidden="1" x14ac:dyDescent="0.3">
      <c r="A1414" t="s">
        <v>2995</v>
      </c>
      <c r="B1414" t="s">
        <v>2996</v>
      </c>
      <c r="C1414" t="s">
        <v>3135</v>
      </c>
      <c r="D1414" t="s">
        <v>405</v>
      </c>
      <c r="E1414">
        <v>1131.706136</v>
      </c>
      <c r="F1414">
        <v>108.7</v>
      </c>
      <c r="G1414">
        <v>33.714162058964703</v>
      </c>
      <c r="H1414">
        <v>3.09571021163097</v>
      </c>
      <c r="I1414">
        <v>68.661958485233697</v>
      </c>
      <c r="J1414">
        <v>-5.1705760948611701</v>
      </c>
      <c r="K1414">
        <v>102.05392322602999</v>
      </c>
      <c r="L1414">
        <v>80.871144472215093</v>
      </c>
      <c r="M1414">
        <v>40.119371064887702</v>
      </c>
      <c r="N1414">
        <v>0.625524687967835</v>
      </c>
      <c r="O1414">
        <v>14.8114075436982</v>
      </c>
      <c r="P1414">
        <v>120.934959349593</v>
      </c>
      <c r="Q1414">
        <v>0.125565580556948</v>
      </c>
    </row>
    <row r="1415" spans="1:17" hidden="1" x14ac:dyDescent="0.3">
      <c r="A1415" t="s">
        <v>2997</v>
      </c>
      <c r="B1415" t="s">
        <v>2998</v>
      </c>
      <c r="C1415" t="s">
        <v>3135</v>
      </c>
      <c r="D1415" t="s">
        <v>412</v>
      </c>
      <c r="E1415">
        <v>1129.911408703</v>
      </c>
      <c r="F1415">
        <v>162.47</v>
      </c>
      <c r="G1415">
        <v>-23.079519562062</v>
      </c>
      <c r="H1415">
        <v>-5.2977106936090603</v>
      </c>
      <c r="I1415">
        <v>1.99960992962508</v>
      </c>
      <c r="J1415">
        <v>2.3910619943842701</v>
      </c>
      <c r="K1415">
        <v>171.325417658514</v>
      </c>
      <c r="L1415">
        <v>162.94211112741499</v>
      </c>
      <c r="M1415">
        <v>34.688848293034098</v>
      </c>
      <c r="N1415">
        <v>0.308786442872518</v>
      </c>
      <c r="O1415">
        <v>20.3299070597648</v>
      </c>
      <c r="P1415">
        <v>23.5043709616115</v>
      </c>
      <c r="Q1415">
        <v>1.9232547147365001E-2</v>
      </c>
    </row>
    <row r="1416" spans="1:17" hidden="1" x14ac:dyDescent="0.3">
      <c r="A1416" t="s">
        <v>2999</v>
      </c>
      <c r="B1416" t="s">
        <v>3000</v>
      </c>
      <c r="C1416" t="s">
        <v>3135</v>
      </c>
      <c r="D1416" t="s">
        <v>185</v>
      </c>
      <c r="E1416">
        <v>1129.2374321100001</v>
      </c>
      <c r="F1416">
        <v>175.05</v>
      </c>
      <c r="G1416">
        <v>-59.3524828679056</v>
      </c>
      <c r="H1416">
        <v>-17.0566940580085</v>
      </c>
      <c r="I1416">
        <v>-41.866955663346801</v>
      </c>
      <c r="J1416">
        <v>-8.8077046542695197</v>
      </c>
      <c r="M1416">
        <v>21.972420489620699</v>
      </c>
      <c r="O1416">
        <v>54.750071408168999</v>
      </c>
      <c r="P1416">
        <v>4.8078074482097799</v>
      </c>
    </row>
    <row r="1417" spans="1:17" hidden="1" x14ac:dyDescent="0.3">
      <c r="A1417" t="s">
        <v>3001</v>
      </c>
      <c r="B1417" t="s">
        <v>3002</v>
      </c>
      <c r="C1417" t="s">
        <v>3135</v>
      </c>
      <c r="D1417" t="s">
        <v>3003</v>
      </c>
      <c r="E1417">
        <v>1128.6369971189999</v>
      </c>
      <c r="F1417">
        <v>173.73</v>
      </c>
      <c r="G1417">
        <v>-71.081621228784797</v>
      </c>
      <c r="H1417">
        <v>-10.2985271145242</v>
      </c>
      <c r="I1417">
        <v>-17.1763425095127</v>
      </c>
      <c r="J1417">
        <v>-11.603308818095501</v>
      </c>
      <c r="K1417">
        <v>191.45336292457901</v>
      </c>
      <c r="L1417">
        <v>199.590421163315</v>
      </c>
      <c r="M1417">
        <v>30.285532976937699</v>
      </c>
      <c r="N1417">
        <v>0.388707261270195</v>
      </c>
      <c r="O1417">
        <v>86.956772002532603</v>
      </c>
      <c r="P1417">
        <v>19.648760330578501</v>
      </c>
    </row>
    <row r="1418" spans="1:17" hidden="1" x14ac:dyDescent="0.3">
      <c r="A1418" t="s">
        <v>3004</v>
      </c>
      <c r="B1418" t="s">
        <v>3005</v>
      </c>
      <c r="C1418" t="s">
        <v>3135</v>
      </c>
      <c r="D1418" t="s">
        <v>581</v>
      </c>
      <c r="E1418">
        <v>1122.6870239679999</v>
      </c>
      <c r="F1418">
        <v>208.48</v>
      </c>
      <c r="G1418">
        <v>-18.4835748716756</v>
      </c>
      <c r="H1418">
        <v>-10.9639821568302</v>
      </c>
      <c r="I1418">
        <v>-13.434291635108901</v>
      </c>
      <c r="J1418">
        <v>-5.2789202995583597</v>
      </c>
      <c r="K1418">
        <v>231.332229216955</v>
      </c>
      <c r="L1418">
        <v>228.13934432678499</v>
      </c>
      <c r="M1418">
        <v>30.399818987465601</v>
      </c>
      <c r="N1418">
        <v>0.35147558529689399</v>
      </c>
      <c r="O1418">
        <v>40.253261703760501</v>
      </c>
      <c r="P1418">
        <v>15.1823204419889</v>
      </c>
      <c r="Q1418">
        <v>2.1607874727163998E-2</v>
      </c>
    </row>
    <row r="1419" spans="1:17" hidden="1" x14ac:dyDescent="0.3">
      <c r="A1419" t="s">
        <v>3006</v>
      </c>
      <c r="B1419" t="s">
        <v>3007</v>
      </c>
      <c r="C1419" t="s">
        <v>3135</v>
      </c>
      <c r="D1419" t="s">
        <v>545</v>
      </c>
      <c r="E1419">
        <v>1121.64039899</v>
      </c>
      <c r="F1419">
        <v>214.7</v>
      </c>
      <c r="G1419">
        <v>134.304792281376</v>
      </c>
      <c r="H1419">
        <v>13.4061981775502</v>
      </c>
      <c r="I1419">
        <v>35.726499960394797</v>
      </c>
      <c r="J1419">
        <v>-3.6195794165314399</v>
      </c>
      <c r="K1419">
        <v>193.74264578869901</v>
      </c>
      <c r="L1419">
        <v>161.575109937783</v>
      </c>
      <c r="M1419">
        <v>64.278008070773495</v>
      </c>
      <c r="N1419">
        <v>1.59996491602451</v>
      </c>
      <c r="O1419">
        <v>3.7028411737307798</v>
      </c>
      <c r="P1419">
        <v>177.211103938024</v>
      </c>
      <c r="Q1419">
        <v>6.9448556956989996E-2</v>
      </c>
    </row>
    <row r="1420" spans="1:17" hidden="1" x14ac:dyDescent="0.3">
      <c r="A1420" t="s">
        <v>3008</v>
      </c>
      <c r="B1420" t="s">
        <v>3009</v>
      </c>
      <c r="C1420" t="s">
        <v>3135</v>
      </c>
      <c r="D1420" t="s">
        <v>265</v>
      </c>
      <c r="E1420">
        <v>1121.6151180750001</v>
      </c>
      <c r="F1420">
        <v>406.75</v>
      </c>
      <c r="G1420">
        <v>-34.7557763430761</v>
      </c>
      <c r="H1420">
        <v>-2.0003307674922701</v>
      </c>
      <c r="I1420">
        <v>-12.8340134816575</v>
      </c>
      <c r="J1420">
        <v>4.6326572576679501</v>
      </c>
      <c r="K1420">
        <v>408.36210378472401</v>
      </c>
      <c r="L1420">
        <v>425.755392999398</v>
      </c>
      <c r="M1420">
        <v>50.038067436290802</v>
      </c>
      <c r="N1420">
        <v>0.81293999194822697</v>
      </c>
      <c r="O1420">
        <v>27.092808850645302</v>
      </c>
      <c r="P1420">
        <v>10.4998641673458</v>
      </c>
      <c r="Q1420">
        <v>-0.13069230327138601</v>
      </c>
    </row>
    <row r="1421" spans="1:17" hidden="1" x14ac:dyDescent="0.3">
      <c r="A1421" t="s">
        <v>3010</v>
      </c>
      <c r="B1421" t="s">
        <v>3011</v>
      </c>
      <c r="C1421" t="s">
        <v>3135</v>
      </c>
      <c r="D1421" t="s">
        <v>240</v>
      </c>
      <c r="E1421">
        <v>1120.9093708799901</v>
      </c>
      <c r="F1421">
        <v>239.6</v>
      </c>
      <c r="G1421">
        <v>14.8370887978332</v>
      </c>
      <c r="H1421">
        <v>-8.8066448353627997</v>
      </c>
      <c r="I1421">
        <v>25.137142827627301</v>
      </c>
      <c r="J1421">
        <v>-9.3163468102027505</v>
      </c>
      <c r="K1421">
        <v>255.940004785224</v>
      </c>
      <c r="L1421">
        <v>215.60795225085201</v>
      </c>
      <c r="M1421">
        <v>19.956065866876799</v>
      </c>
      <c r="N1421">
        <v>0.35897633780271798</v>
      </c>
      <c r="O1421">
        <v>29.173622704507501</v>
      </c>
      <c r="P1421">
        <v>66.3888888888888</v>
      </c>
      <c r="Q1421">
        <v>0.11700438407582001</v>
      </c>
    </row>
    <row r="1422" spans="1:17" hidden="1" x14ac:dyDescent="0.3">
      <c r="A1422" t="s">
        <v>3012</v>
      </c>
      <c r="B1422" t="s">
        <v>3013</v>
      </c>
      <c r="C1422" t="s">
        <v>3135</v>
      </c>
      <c r="D1422" t="s">
        <v>2781</v>
      </c>
      <c r="E1422">
        <v>1119.7648200000001</v>
      </c>
      <c r="F1422">
        <v>1365.9</v>
      </c>
      <c r="G1422">
        <v>420.06879558128003</v>
      </c>
      <c r="H1422">
        <v>-17.112374299510801</v>
      </c>
      <c r="I1422">
        <v>21.221567962658199</v>
      </c>
      <c r="J1422">
        <v>-2.00114167211831</v>
      </c>
      <c r="K1422">
        <v>1631.6762692918601</v>
      </c>
      <c r="L1422">
        <v>1299.86014763856</v>
      </c>
      <c r="M1422">
        <v>24.946179314384</v>
      </c>
      <c r="N1422">
        <v>1.0941641478725801</v>
      </c>
      <c r="O1422">
        <v>61.798081850794297</v>
      </c>
      <c r="P1422">
        <v>459.22210849539402</v>
      </c>
    </row>
    <row r="1423" spans="1:17" hidden="1" x14ac:dyDescent="0.3">
      <c r="A1423" t="s">
        <v>3014</v>
      </c>
      <c r="B1423" t="s">
        <v>3015</v>
      </c>
      <c r="C1423" t="s">
        <v>3135</v>
      </c>
      <c r="D1423" t="s">
        <v>1382</v>
      </c>
      <c r="E1423">
        <v>1114.7056096199999</v>
      </c>
      <c r="F1423">
        <v>127.74</v>
      </c>
      <c r="G1423">
        <v>-54.5591508436558</v>
      </c>
      <c r="H1423">
        <v>-3.7024685400711599</v>
      </c>
      <c r="I1423">
        <v>-26.697073161289701</v>
      </c>
      <c r="J1423">
        <v>-8.1948247881303402</v>
      </c>
      <c r="K1423">
        <v>141.94688398670499</v>
      </c>
      <c r="L1423">
        <v>154.44535398340699</v>
      </c>
      <c r="M1423">
        <v>25.707204551888399</v>
      </c>
      <c r="N1423">
        <v>0.73811538369465801</v>
      </c>
      <c r="O1423">
        <v>49.522467512134</v>
      </c>
      <c r="P1423">
        <v>2.1103117505995201</v>
      </c>
      <c r="Q1423">
        <v>4.0475141184369998E-2</v>
      </c>
    </row>
    <row r="1424" spans="1:17" hidden="1" x14ac:dyDescent="0.3">
      <c r="A1424" t="s">
        <v>3016</v>
      </c>
      <c r="B1424" t="s">
        <v>3017</v>
      </c>
      <c r="C1424" t="s">
        <v>3135</v>
      </c>
      <c r="D1424" t="s">
        <v>100</v>
      </c>
      <c r="E1424">
        <v>1113.0983964</v>
      </c>
      <c r="F1424">
        <v>436.5</v>
      </c>
      <c r="G1424">
        <v>75.870568584737995</v>
      </c>
      <c r="H1424">
        <v>-3.6684204024920701</v>
      </c>
      <c r="I1424">
        <v>-17.791198131208301</v>
      </c>
      <c r="J1424">
        <v>-7.3658784109384197</v>
      </c>
      <c r="K1424">
        <v>511.34863109680998</v>
      </c>
      <c r="L1424">
        <v>473.64743109275901</v>
      </c>
      <c r="M1424">
        <v>20.7173013398763</v>
      </c>
      <c r="N1424">
        <v>0.56669988354335699</v>
      </c>
      <c r="O1424">
        <v>62.6575028636884</v>
      </c>
      <c r="P1424">
        <v>119.01655795283401</v>
      </c>
      <c r="Q1424">
        <v>0.14880446117209301</v>
      </c>
    </row>
    <row r="1425" spans="1:17" hidden="1" x14ac:dyDescent="0.3">
      <c r="A1425" t="s">
        <v>3018</v>
      </c>
      <c r="B1425" t="s">
        <v>3019</v>
      </c>
      <c r="C1425" t="s">
        <v>3135</v>
      </c>
      <c r="D1425" t="s">
        <v>80</v>
      </c>
      <c r="E1425">
        <v>1108.4704628</v>
      </c>
      <c r="F1425">
        <v>42.52</v>
      </c>
      <c r="G1425">
        <v>-16.458932825511098</v>
      </c>
      <c r="H1425">
        <v>-12.4903797041656</v>
      </c>
      <c r="I1425">
        <v>-44.583747767927001</v>
      </c>
      <c r="J1425">
        <v>-11.948577616318101</v>
      </c>
      <c r="K1425">
        <v>50.435470896777602</v>
      </c>
      <c r="L1425">
        <v>55.353058904392498</v>
      </c>
      <c r="M1425">
        <v>27.873669829315499</v>
      </c>
      <c r="N1425">
        <v>0.600345322056415</v>
      </c>
      <c r="O1425">
        <v>103.433678269049</v>
      </c>
      <c r="P1425">
        <v>16.143130292269799</v>
      </c>
      <c r="Q1425">
        <v>-4.3108399659905997E-2</v>
      </c>
    </row>
    <row r="1426" spans="1:17" hidden="1" x14ac:dyDescent="0.3">
      <c r="A1426" t="s">
        <v>3020</v>
      </c>
      <c r="B1426" t="s">
        <v>3021</v>
      </c>
      <c r="C1426" t="s">
        <v>3135</v>
      </c>
      <c r="D1426" t="s">
        <v>280</v>
      </c>
      <c r="E1426">
        <v>1105.3607999999999</v>
      </c>
      <c r="F1426">
        <v>297.60000000000002</v>
      </c>
      <c r="G1426">
        <v>184.98360935675601</v>
      </c>
      <c r="H1426">
        <v>-9.5750287482790206</v>
      </c>
      <c r="I1426">
        <v>44.865744713386697</v>
      </c>
      <c r="J1426">
        <v>-7.0048629338757804</v>
      </c>
      <c r="K1426">
        <v>318.977895609114</v>
      </c>
      <c r="L1426">
        <v>249.001449847</v>
      </c>
      <c r="M1426">
        <v>27.336683648325199</v>
      </c>
      <c r="N1426">
        <v>0.44087965688335701</v>
      </c>
      <c r="O1426">
        <v>39.012096774193502</v>
      </c>
      <c r="P1426">
        <v>280.57891199084497</v>
      </c>
    </row>
    <row r="1427" spans="1:17" hidden="1" x14ac:dyDescent="0.3">
      <c r="A1427" t="s">
        <v>3022</v>
      </c>
      <c r="B1427" t="s">
        <v>3023</v>
      </c>
      <c r="C1427" t="s">
        <v>3135</v>
      </c>
      <c r="D1427" t="s">
        <v>185</v>
      </c>
      <c r="E1427">
        <v>1101.1477957699999</v>
      </c>
      <c r="F1427">
        <v>694.1</v>
      </c>
      <c r="G1427">
        <v>51.795020182360702</v>
      </c>
      <c r="H1427">
        <v>-6.3121129731100902</v>
      </c>
      <c r="I1427">
        <v>-26.656405663658099</v>
      </c>
      <c r="J1427">
        <v>-0.41592692419856198</v>
      </c>
      <c r="K1427">
        <v>779.725293245138</v>
      </c>
      <c r="L1427">
        <v>749.937713008066</v>
      </c>
      <c r="M1427">
        <v>27.953227163507599</v>
      </c>
      <c r="N1427">
        <v>0.44991469924125899</v>
      </c>
      <c r="O1427">
        <v>57.693415934303303</v>
      </c>
      <c r="P1427">
        <v>86.085790884718506</v>
      </c>
      <c r="Q1427">
        <v>0.15702808310682301</v>
      </c>
    </row>
    <row r="1428" spans="1:17" hidden="1" x14ac:dyDescent="0.3">
      <c r="A1428" t="s">
        <v>3024</v>
      </c>
      <c r="B1428" t="s">
        <v>3025</v>
      </c>
      <c r="C1428" t="s">
        <v>3135</v>
      </c>
      <c r="E1428">
        <v>1099.5074737499999</v>
      </c>
      <c r="F1428">
        <v>161.35</v>
      </c>
      <c r="G1428">
        <v>261.87925743824201</v>
      </c>
      <c r="H1428">
        <v>42.657786754088796</v>
      </c>
      <c r="I1428">
        <v>530.27333350769402</v>
      </c>
      <c r="J1428">
        <v>8.0114097709389895</v>
      </c>
      <c r="K1428">
        <v>126.575787613033</v>
      </c>
      <c r="M1428">
        <v>68.324302067645803</v>
      </c>
      <c r="N1428">
        <v>1.12193351815043</v>
      </c>
      <c r="O1428">
        <v>6.5695692593740196</v>
      </c>
      <c r="P1428">
        <v>604.89296636085601</v>
      </c>
    </row>
    <row r="1429" spans="1:17" hidden="1" x14ac:dyDescent="0.3">
      <c r="A1429" t="s">
        <v>3026</v>
      </c>
      <c r="B1429" t="s">
        <v>3027</v>
      </c>
      <c r="C1429" t="s">
        <v>3135</v>
      </c>
      <c r="D1429" t="s">
        <v>288</v>
      </c>
      <c r="E1429">
        <v>1097.473</v>
      </c>
      <c r="F1429">
        <v>8442.1</v>
      </c>
      <c r="G1429">
        <v>13.329674310145901</v>
      </c>
      <c r="H1429">
        <v>8.5314291201518699</v>
      </c>
      <c r="I1429">
        <v>-17.664316240629301</v>
      </c>
      <c r="J1429">
        <v>-5.4207734530753804</v>
      </c>
      <c r="K1429">
        <v>8346.6062708912195</v>
      </c>
      <c r="L1429">
        <v>8120.0372129609405</v>
      </c>
      <c r="M1429">
        <v>40.473679642247099</v>
      </c>
      <c r="N1429">
        <v>2.5671008530697601</v>
      </c>
      <c r="O1429">
        <v>19.058054275594898</v>
      </c>
      <c r="P1429">
        <v>40.298309028210497</v>
      </c>
      <c r="Q1429">
        <v>0.186454775091762</v>
      </c>
    </row>
    <row r="1430" spans="1:17" hidden="1" x14ac:dyDescent="0.3">
      <c r="A1430" t="s">
        <v>3028</v>
      </c>
      <c r="B1430" t="s">
        <v>3029</v>
      </c>
      <c r="C1430" t="s">
        <v>3135</v>
      </c>
      <c r="D1430" t="s">
        <v>545</v>
      </c>
      <c r="E1430">
        <v>1096.5969</v>
      </c>
      <c r="F1430">
        <v>511.95</v>
      </c>
      <c r="G1430">
        <v>1216.9721450324901</v>
      </c>
      <c r="H1430">
        <v>47.490192010387503</v>
      </c>
      <c r="I1430">
        <v>525.53679804068599</v>
      </c>
      <c r="J1430">
        <v>10.371191466311201</v>
      </c>
      <c r="K1430">
        <v>351.44071712027602</v>
      </c>
      <c r="L1430">
        <v>185.42956163927201</v>
      </c>
      <c r="M1430">
        <v>97.771903257550704</v>
      </c>
      <c r="N1430">
        <v>0.81369863669474796</v>
      </c>
      <c r="O1430">
        <v>0</v>
      </c>
      <c r="P1430">
        <v>1400.87950747581</v>
      </c>
    </row>
    <row r="1431" spans="1:17" hidden="1" x14ac:dyDescent="0.3">
      <c r="A1431" t="s">
        <v>3030</v>
      </c>
      <c r="B1431" t="s">
        <v>3031</v>
      </c>
      <c r="C1431" t="s">
        <v>3135</v>
      </c>
      <c r="D1431" t="s">
        <v>1382</v>
      </c>
      <c r="E1431">
        <v>1096</v>
      </c>
      <c r="F1431">
        <v>109.6</v>
      </c>
      <c r="G1431">
        <v>-37.259254613977497</v>
      </c>
      <c r="H1431">
        <v>-2.6230376281402399</v>
      </c>
      <c r="I1431">
        <v>-16.4010990696456</v>
      </c>
      <c r="J1431">
        <v>-2.97040820719329</v>
      </c>
      <c r="K1431">
        <v>116.129526299226</v>
      </c>
      <c r="L1431">
        <v>120.526825114715</v>
      </c>
      <c r="M1431">
        <v>40.428168578575502</v>
      </c>
      <c r="N1431">
        <v>0.66108022297531999</v>
      </c>
      <c r="O1431">
        <v>41.4233576642335</v>
      </c>
      <c r="P1431">
        <v>9.2721834496510294</v>
      </c>
      <c r="Q1431">
        <v>1.0758083534014E-2</v>
      </c>
    </row>
    <row r="1432" spans="1:17" hidden="1" x14ac:dyDescent="0.3">
      <c r="A1432" t="s">
        <v>3032</v>
      </c>
      <c r="B1432" t="s">
        <v>3033</v>
      </c>
      <c r="C1432" t="s">
        <v>3135</v>
      </c>
      <c r="D1432" t="s">
        <v>545</v>
      </c>
      <c r="E1432">
        <v>1094.4977906250001</v>
      </c>
      <c r="F1432">
        <v>326.25</v>
      </c>
      <c r="G1432">
        <v>100.14896541951499</v>
      </c>
      <c r="H1432">
        <v>18.492063212645</v>
      </c>
      <c r="I1432">
        <v>76.813343347027498</v>
      </c>
      <c r="J1432">
        <v>6.4748813283740096</v>
      </c>
      <c r="K1432">
        <v>288.12180996090302</v>
      </c>
      <c r="L1432">
        <v>232.32716081193399</v>
      </c>
      <c r="M1432">
        <v>65.526701167212593</v>
      </c>
      <c r="N1432">
        <v>1.4079897310526199</v>
      </c>
      <c r="O1432">
        <v>4.1839080459770104</v>
      </c>
      <c r="P1432">
        <v>147.534142640364</v>
      </c>
      <c r="Q1432">
        <v>0.113975335956861</v>
      </c>
    </row>
    <row r="1433" spans="1:17" hidden="1" x14ac:dyDescent="0.3">
      <c r="A1433" t="s">
        <v>3034</v>
      </c>
      <c r="B1433" t="s">
        <v>3035</v>
      </c>
      <c r="C1433" t="s">
        <v>3135</v>
      </c>
      <c r="D1433" t="s">
        <v>185</v>
      </c>
      <c r="E1433">
        <v>1093.7239285000001</v>
      </c>
      <c r="F1433">
        <v>120.05</v>
      </c>
      <c r="G1433">
        <v>-24.165635107225601</v>
      </c>
      <c r="H1433">
        <v>-7.3170802280773497</v>
      </c>
      <c r="I1433">
        <v>-13.737944122356801</v>
      </c>
      <c r="J1433">
        <v>-4.9440351726680802</v>
      </c>
      <c r="K1433">
        <v>131.757833787257</v>
      </c>
      <c r="L1433">
        <v>130.75334339424299</v>
      </c>
      <c r="M1433">
        <v>29.072744583391302</v>
      </c>
      <c r="N1433">
        <v>0.477106358154958</v>
      </c>
      <c r="O1433">
        <v>29.945855893377701</v>
      </c>
      <c r="P1433">
        <v>10.137614678899</v>
      </c>
      <c r="Q1433">
        <v>6.2889260415360998E-2</v>
      </c>
    </row>
    <row r="1434" spans="1:17" hidden="1" x14ac:dyDescent="0.3">
      <c r="A1434" t="s">
        <v>3036</v>
      </c>
      <c r="B1434" t="s">
        <v>3037</v>
      </c>
      <c r="C1434" t="s">
        <v>3135</v>
      </c>
      <c r="D1434" t="s">
        <v>21</v>
      </c>
      <c r="E1434">
        <v>1089.2516197499999</v>
      </c>
      <c r="F1434">
        <v>1239.8499999999999</v>
      </c>
      <c r="G1434">
        <v>334.771711726874</v>
      </c>
      <c r="H1434">
        <v>-1.0778774707376799</v>
      </c>
      <c r="I1434">
        <v>45.916243447115001</v>
      </c>
      <c r="J1434">
        <v>-1.05433677862186</v>
      </c>
      <c r="K1434">
        <v>1309.5347385133</v>
      </c>
      <c r="L1434">
        <v>1112.00703052986</v>
      </c>
      <c r="M1434">
        <v>48.485335968338198</v>
      </c>
      <c r="N1434">
        <v>0.91203842877785501</v>
      </c>
      <c r="O1434">
        <v>46.667867373291898</v>
      </c>
      <c r="P1434">
        <v>388.12537452456701</v>
      </c>
    </row>
    <row r="1435" spans="1:17" hidden="1" x14ac:dyDescent="0.3">
      <c r="A1435" t="s">
        <v>3038</v>
      </c>
      <c r="B1435" t="s">
        <v>3039</v>
      </c>
      <c r="C1435" t="s">
        <v>3135</v>
      </c>
      <c r="D1435" t="s">
        <v>18</v>
      </c>
      <c r="E1435">
        <v>1084.7551114799901</v>
      </c>
      <c r="F1435">
        <v>1055.3</v>
      </c>
      <c r="G1435">
        <v>5.0273973337732798</v>
      </c>
      <c r="H1435">
        <v>22.116668018243601</v>
      </c>
      <c r="I1435">
        <v>-18.359077787782098</v>
      </c>
      <c r="J1435">
        <v>17.697180375406401</v>
      </c>
      <c r="K1435">
        <v>927.05690632524397</v>
      </c>
      <c r="L1435">
        <v>947.36106132324903</v>
      </c>
      <c r="M1435">
        <v>74.311098250760196</v>
      </c>
      <c r="N1435">
        <v>2.0369082797381002</v>
      </c>
      <c r="O1435">
        <v>49.909978205249601</v>
      </c>
      <c r="P1435">
        <v>46.5694444444444</v>
      </c>
      <c r="Q1435">
        <v>0.20681368060883501</v>
      </c>
    </row>
    <row r="1436" spans="1:17" hidden="1" x14ac:dyDescent="0.3">
      <c r="A1436" t="s">
        <v>3040</v>
      </c>
      <c r="B1436" t="s">
        <v>3041</v>
      </c>
      <c r="C1436" t="s">
        <v>3135</v>
      </c>
      <c r="D1436" t="s">
        <v>630</v>
      </c>
      <c r="E1436">
        <v>1081.763388993</v>
      </c>
      <c r="F1436">
        <v>167.79</v>
      </c>
      <c r="G1436">
        <v>-42.644452942870601</v>
      </c>
      <c r="H1436">
        <v>-6.80626684055163</v>
      </c>
      <c r="I1436">
        <v>-33.234055141870599</v>
      </c>
      <c r="J1436">
        <v>-3.0203677411527101</v>
      </c>
      <c r="K1436">
        <v>190.07625695949201</v>
      </c>
      <c r="L1436">
        <v>214.19544162055399</v>
      </c>
      <c r="M1436">
        <v>21.4459107653582</v>
      </c>
      <c r="N1436">
        <v>0.61656445430371698</v>
      </c>
      <c r="O1436">
        <v>83.473389355742299</v>
      </c>
      <c r="P1436">
        <v>3.5740740740740602</v>
      </c>
      <c r="Q1436">
        <v>7.3995490866370001E-2</v>
      </c>
    </row>
    <row r="1437" spans="1:17" hidden="1" x14ac:dyDescent="0.3">
      <c r="A1437" t="s">
        <v>3042</v>
      </c>
      <c r="B1437" t="s">
        <v>3043</v>
      </c>
      <c r="C1437" t="s">
        <v>3135</v>
      </c>
      <c r="D1437" t="s">
        <v>275</v>
      </c>
      <c r="E1437">
        <v>1078.872316925</v>
      </c>
      <c r="F1437">
        <v>924.95</v>
      </c>
      <c r="G1437">
        <v>1.02688249279889</v>
      </c>
      <c r="H1437">
        <v>-10.4040790924451</v>
      </c>
      <c r="I1437">
        <v>-13.6163382195737</v>
      </c>
      <c r="J1437">
        <v>-3.77739384033113</v>
      </c>
      <c r="K1437">
        <v>986.48834880482298</v>
      </c>
      <c r="L1437">
        <v>933.31386460986005</v>
      </c>
      <c r="M1437">
        <v>27.683027485113101</v>
      </c>
      <c r="N1437">
        <v>0.59687601963560999</v>
      </c>
      <c r="O1437">
        <v>21.082220660576201</v>
      </c>
      <c r="P1437">
        <v>35.6231671554252</v>
      </c>
      <c r="Q1437">
        <v>5.9677073251802E-2</v>
      </c>
    </row>
    <row r="1438" spans="1:17" hidden="1" x14ac:dyDescent="0.3">
      <c r="A1438" t="s">
        <v>3044</v>
      </c>
      <c r="B1438" t="s">
        <v>3045</v>
      </c>
      <c r="C1438" t="s">
        <v>3135</v>
      </c>
      <c r="D1438" t="s">
        <v>1615</v>
      </c>
      <c r="E1438">
        <v>1075.1078749999999</v>
      </c>
      <c r="F1438">
        <v>103.55</v>
      </c>
      <c r="G1438">
        <v>750.07068023887905</v>
      </c>
      <c r="H1438">
        <v>18.094517103162801</v>
      </c>
      <c r="I1438">
        <v>319.97968276294</v>
      </c>
      <c r="J1438">
        <v>-5.5029381772232497</v>
      </c>
      <c r="K1438">
        <v>91.333040817864301</v>
      </c>
      <c r="L1438">
        <v>53.634344254438602</v>
      </c>
      <c r="M1438">
        <v>30.684291971655799</v>
      </c>
      <c r="N1438">
        <v>0.497437496079778</v>
      </c>
      <c r="O1438">
        <v>17.286335103814501</v>
      </c>
      <c r="P1438">
        <v>990</v>
      </c>
    </row>
    <row r="1439" spans="1:17" hidden="1" x14ac:dyDescent="0.3">
      <c r="A1439" t="s">
        <v>3046</v>
      </c>
      <c r="B1439" t="s">
        <v>3047</v>
      </c>
      <c r="C1439" t="s">
        <v>3135</v>
      </c>
      <c r="D1439" t="s">
        <v>265</v>
      </c>
      <c r="E1439">
        <v>1072.1830775999999</v>
      </c>
      <c r="F1439">
        <v>100.12</v>
      </c>
      <c r="G1439">
        <v>-38.517188624586097</v>
      </c>
      <c r="H1439">
        <v>12.188877948766899</v>
      </c>
      <c r="I1439">
        <v>-7.5984451137593103</v>
      </c>
      <c r="J1439">
        <v>2.3742232929273799</v>
      </c>
      <c r="K1439">
        <v>97.880678240837099</v>
      </c>
      <c r="L1439">
        <v>97.091273504199506</v>
      </c>
      <c r="M1439">
        <v>46.918717615560404</v>
      </c>
      <c r="N1439">
        <v>1.9182496374679401</v>
      </c>
      <c r="O1439">
        <v>23.7514982021574</v>
      </c>
      <c r="P1439">
        <v>34.950801994877999</v>
      </c>
      <c r="Q1439">
        <v>6.2631033783321993E-2</v>
      </c>
    </row>
    <row r="1440" spans="1:17" hidden="1" x14ac:dyDescent="0.3">
      <c r="A1440" t="s">
        <v>3048</v>
      </c>
      <c r="B1440" t="s">
        <v>3049</v>
      </c>
      <c r="C1440" t="s">
        <v>3135</v>
      </c>
      <c r="D1440" t="s">
        <v>465</v>
      </c>
      <c r="E1440">
        <v>1069.2045967859999</v>
      </c>
      <c r="F1440">
        <v>88.17</v>
      </c>
      <c r="G1440">
        <v>16.9877390490133</v>
      </c>
      <c r="H1440">
        <v>-11.186629449819399</v>
      </c>
      <c r="I1440">
        <v>5.5615723354792603</v>
      </c>
      <c r="J1440">
        <v>-9.0726108902969802</v>
      </c>
      <c r="K1440">
        <v>95.854162788920405</v>
      </c>
      <c r="L1440">
        <v>87.591093738650599</v>
      </c>
      <c r="M1440">
        <v>30.8233074073305</v>
      </c>
      <c r="N1440">
        <v>0.362215711240439</v>
      </c>
      <c r="O1440">
        <v>43.7563797209935</v>
      </c>
      <c r="P1440">
        <v>52.279792746113998</v>
      </c>
      <c r="Q1440">
        <v>-6.0309155657442E-2</v>
      </c>
    </row>
    <row r="1441" spans="1:17" hidden="1" x14ac:dyDescent="0.3">
      <c r="A1441" t="s">
        <v>3050</v>
      </c>
      <c r="B1441" t="s">
        <v>3051</v>
      </c>
      <c r="C1441" t="s">
        <v>3135</v>
      </c>
      <c r="D1441" t="s">
        <v>611</v>
      </c>
      <c r="E1441">
        <v>1062.2082982679999</v>
      </c>
      <c r="F1441">
        <v>40.68</v>
      </c>
      <c r="G1441">
        <v>-51.673291815573997</v>
      </c>
      <c r="H1441">
        <v>-12.4350123431766</v>
      </c>
      <c r="I1441">
        <v>-20.3250823776354</v>
      </c>
      <c r="J1441">
        <v>-13.6668367786218</v>
      </c>
      <c r="K1441">
        <v>46.920644650924103</v>
      </c>
      <c r="L1441">
        <v>47.360438655945103</v>
      </c>
      <c r="M1441">
        <v>24.661996224107</v>
      </c>
      <c r="N1441">
        <v>0.44999925955730302</v>
      </c>
      <c r="O1441">
        <v>64.945919370698107</v>
      </c>
      <c r="P1441">
        <v>11.7582417582417</v>
      </c>
      <c r="Q1441">
        <v>-2.8503440951151999E-2</v>
      </c>
    </row>
    <row r="1442" spans="1:17" hidden="1" x14ac:dyDescent="0.3">
      <c r="A1442" t="s">
        <v>3052</v>
      </c>
      <c r="B1442" t="s">
        <v>3053</v>
      </c>
      <c r="C1442" t="s">
        <v>3135</v>
      </c>
      <c r="D1442" t="s">
        <v>412</v>
      </c>
      <c r="E1442">
        <v>1061.7420538399999</v>
      </c>
      <c r="F1442">
        <v>314.14999999999998</v>
      </c>
      <c r="G1442">
        <v>3.8950582546210399</v>
      </c>
      <c r="H1442">
        <v>-2.26465986849486</v>
      </c>
      <c r="I1442">
        <v>21.816542741194699</v>
      </c>
      <c r="J1442">
        <v>-9.1453588980377898</v>
      </c>
      <c r="K1442">
        <v>330.89362611321701</v>
      </c>
      <c r="L1442">
        <v>288.77213536988103</v>
      </c>
      <c r="M1442">
        <v>38.200926896831398</v>
      </c>
      <c r="N1442">
        <v>0.54262604256875802</v>
      </c>
      <c r="O1442">
        <v>24.033105204520101</v>
      </c>
      <c r="P1442">
        <v>59.507489210459497</v>
      </c>
    </row>
    <row r="1443" spans="1:17" hidden="1" x14ac:dyDescent="0.3">
      <c r="A1443" t="s">
        <v>3054</v>
      </c>
      <c r="B1443" t="s">
        <v>3055</v>
      </c>
      <c r="C1443" t="s">
        <v>3135</v>
      </c>
      <c r="D1443" t="s">
        <v>1541</v>
      </c>
      <c r="E1443">
        <v>1060.8152994699999</v>
      </c>
      <c r="F1443">
        <v>182.9</v>
      </c>
      <c r="G1443">
        <v>-57.184916133338099</v>
      </c>
      <c r="H1443">
        <v>-12.2282633822579</v>
      </c>
      <c r="I1443">
        <v>-36.634937316168198</v>
      </c>
      <c r="J1443">
        <v>-12.772454669980499</v>
      </c>
      <c r="K1443">
        <v>215.03278924307801</v>
      </c>
      <c r="L1443">
        <v>232.57697835812601</v>
      </c>
      <c r="M1443">
        <v>18.820202706162</v>
      </c>
      <c r="N1443">
        <v>0.43476957412151801</v>
      </c>
      <c r="O1443">
        <v>62.657189721159099</v>
      </c>
      <c r="P1443">
        <v>3.3333333333333401</v>
      </c>
      <c r="Q1443">
        <v>-3.6396265861259998E-2</v>
      </c>
    </row>
    <row r="1444" spans="1:17" hidden="1" x14ac:dyDescent="0.3">
      <c r="A1444" t="s">
        <v>3056</v>
      </c>
      <c r="B1444" t="s">
        <v>3057</v>
      </c>
      <c r="C1444" t="s">
        <v>3135</v>
      </c>
      <c r="D1444" t="s">
        <v>454</v>
      </c>
      <c r="E1444">
        <v>1060.00652008</v>
      </c>
      <c r="F1444">
        <v>300.39999999999998</v>
      </c>
      <c r="G1444">
        <v>100.416915286875</v>
      </c>
      <c r="H1444">
        <v>4.4500032631440503</v>
      </c>
      <c r="I1444">
        <v>88.779297492038197</v>
      </c>
      <c r="J1444">
        <v>10.203217178212601</v>
      </c>
      <c r="K1444">
        <v>287.36809087450899</v>
      </c>
      <c r="L1444">
        <v>228.28417017267401</v>
      </c>
      <c r="M1444">
        <v>59.438783370058701</v>
      </c>
      <c r="N1444">
        <v>0.133244980727066</v>
      </c>
      <c r="O1444">
        <v>15.8455392809587</v>
      </c>
      <c r="P1444">
        <v>130.191570881226</v>
      </c>
      <c r="Q1444">
        <v>0.159680341853735</v>
      </c>
    </row>
    <row r="1445" spans="1:17" hidden="1" x14ac:dyDescent="0.3">
      <c r="A1445" t="s">
        <v>3058</v>
      </c>
      <c r="B1445" t="s">
        <v>3059</v>
      </c>
      <c r="C1445" t="s">
        <v>3135</v>
      </c>
      <c r="D1445" t="s">
        <v>265</v>
      </c>
      <c r="E1445">
        <v>1057.6568402299999</v>
      </c>
      <c r="F1445">
        <v>86.81</v>
      </c>
      <c r="G1445">
        <v>-26.7746987881929</v>
      </c>
      <c r="H1445">
        <v>-1.5097601768548601</v>
      </c>
      <c r="I1445">
        <v>-15.5160583733309</v>
      </c>
      <c r="J1445">
        <v>-5.89821246417943</v>
      </c>
      <c r="K1445">
        <v>90.063532953327794</v>
      </c>
      <c r="L1445">
        <v>88.096053811388799</v>
      </c>
      <c r="M1445">
        <v>38.638759066187703</v>
      </c>
      <c r="N1445">
        <v>0.47834128666940301</v>
      </c>
      <c r="O1445">
        <v>34.777099412509997</v>
      </c>
      <c r="P1445">
        <v>27.661764705882302</v>
      </c>
      <c r="Q1445">
        <v>0.133392041846398</v>
      </c>
    </row>
    <row r="1446" spans="1:17" hidden="1" x14ac:dyDescent="0.3">
      <c r="A1446" t="s">
        <v>3060</v>
      </c>
      <c r="B1446" t="s">
        <v>3061</v>
      </c>
      <c r="C1446" t="s">
        <v>3135</v>
      </c>
      <c r="D1446" t="s">
        <v>1006</v>
      </c>
      <c r="E1446">
        <v>1056.2381266499999</v>
      </c>
      <c r="F1446">
        <v>749.55</v>
      </c>
      <c r="G1446">
        <v>-12.9794959998558</v>
      </c>
      <c r="H1446">
        <v>-17.735382351037</v>
      </c>
      <c r="I1446">
        <v>19.3687585485883</v>
      </c>
      <c r="J1446">
        <v>-12.132567279203901</v>
      </c>
      <c r="K1446">
        <v>840.78020577556902</v>
      </c>
      <c r="L1446">
        <v>739.55650718315906</v>
      </c>
      <c r="M1446">
        <v>22.8577718387921</v>
      </c>
      <c r="N1446">
        <v>0.25297207027206298</v>
      </c>
      <c r="O1446">
        <v>34.747515175772101</v>
      </c>
      <c r="P1446">
        <v>43.591954022988503</v>
      </c>
      <c r="Q1446">
        <v>0.10446649955715399</v>
      </c>
    </row>
    <row r="1447" spans="1:17" hidden="1" x14ac:dyDescent="0.3">
      <c r="A1447" t="s">
        <v>3062</v>
      </c>
      <c r="B1447" t="s">
        <v>3063</v>
      </c>
      <c r="C1447" t="s">
        <v>3135</v>
      </c>
      <c r="D1447" t="s">
        <v>3064</v>
      </c>
      <c r="E1447">
        <v>1055.366025845</v>
      </c>
      <c r="F1447">
        <v>989.65</v>
      </c>
      <c r="G1447">
        <v>1139.61812666482</v>
      </c>
      <c r="H1447">
        <v>22.914816080742</v>
      </c>
      <c r="I1447">
        <v>643.34243616627703</v>
      </c>
      <c r="J1447">
        <v>7.8775008282157399</v>
      </c>
      <c r="K1447">
        <v>797.38439921483405</v>
      </c>
      <c r="L1447">
        <v>433.42415570344599</v>
      </c>
      <c r="M1447">
        <v>95.331975044024105</v>
      </c>
      <c r="N1447">
        <v>0.28966131907308301</v>
      </c>
      <c r="O1447">
        <v>0</v>
      </c>
      <c r="P1447">
        <v>1370.5052005943501</v>
      </c>
      <c r="Q1447">
        <v>0.31223987073838699</v>
      </c>
    </row>
    <row r="1448" spans="1:17" hidden="1" x14ac:dyDescent="0.3">
      <c r="A1448" t="s">
        <v>3065</v>
      </c>
      <c r="B1448" t="s">
        <v>3066</v>
      </c>
      <c r="C1448" t="s">
        <v>3135</v>
      </c>
      <c r="D1448" t="s">
        <v>100</v>
      </c>
      <c r="E1448">
        <v>1054.9555399999999</v>
      </c>
      <c r="F1448">
        <v>2488</v>
      </c>
      <c r="G1448">
        <v>80.604690964253706</v>
      </c>
      <c r="H1448">
        <v>-0.98736170099040099</v>
      </c>
      <c r="I1448">
        <v>19.2958391648861</v>
      </c>
      <c r="J1448">
        <v>-4.6364191485911999</v>
      </c>
      <c r="K1448">
        <v>2650.0049316313698</v>
      </c>
      <c r="L1448">
        <v>2314.2620478352301</v>
      </c>
      <c r="M1448">
        <v>33.739680951441599</v>
      </c>
      <c r="N1448">
        <v>0.58431673528925299</v>
      </c>
      <c r="O1448">
        <v>42.604501607716998</v>
      </c>
      <c r="P1448">
        <v>122.75942340406399</v>
      </c>
      <c r="Q1448">
        <v>0.12895243650358501</v>
      </c>
    </row>
    <row r="1449" spans="1:17" hidden="1" x14ac:dyDescent="0.3">
      <c r="A1449" t="s">
        <v>3067</v>
      </c>
      <c r="B1449" t="s">
        <v>3068</v>
      </c>
      <c r="C1449" t="s">
        <v>3135</v>
      </c>
      <c r="D1449" t="s">
        <v>163</v>
      </c>
      <c r="E1449">
        <v>1054.1088</v>
      </c>
      <c r="F1449">
        <v>430.6</v>
      </c>
      <c r="G1449">
        <v>64.013328838007894</v>
      </c>
      <c r="H1449">
        <v>7.5121591599855604</v>
      </c>
      <c r="I1449">
        <v>81.4988560425667</v>
      </c>
      <c r="J1449">
        <v>-6.6054361629666296</v>
      </c>
      <c r="K1449">
        <v>422.75069132614601</v>
      </c>
      <c r="M1449">
        <v>54.806866172908997</v>
      </c>
      <c r="N1449">
        <v>1.0460348162475801</v>
      </c>
      <c r="O1449">
        <v>28.889921040408701</v>
      </c>
      <c r="P1449">
        <v>111.285574092247</v>
      </c>
    </row>
    <row r="1450" spans="1:17" hidden="1" x14ac:dyDescent="0.3">
      <c r="A1450" t="s">
        <v>3069</v>
      </c>
      <c r="B1450" t="s">
        <v>3070</v>
      </c>
      <c r="C1450" t="s">
        <v>3135</v>
      </c>
      <c r="D1450" t="s">
        <v>114</v>
      </c>
      <c r="E1450">
        <v>1053.65828992</v>
      </c>
      <c r="F1450">
        <v>353.8</v>
      </c>
      <c r="G1450">
        <v>117.861748228915</v>
      </c>
      <c r="H1450">
        <v>2.2191248191774098</v>
      </c>
      <c r="I1450">
        <v>-8.3591687715922998</v>
      </c>
      <c r="J1450">
        <v>3.0563310444484002</v>
      </c>
      <c r="K1450">
        <v>357.59256535032699</v>
      </c>
      <c r="L1450">
        <v>319.57011152587899</v>
      </c>
      <c r="M1450">
        <v>51.018719690527497</v>
      </c>
      <c r="N1450">
        <v>1.2169979634350101</v>
      </c>
      <c r="O1450">
        <v>19.672131147540899</v>
      </c>
      <c r="P1450">
        <v>159.95591476855199</v>
      </c>
      <c r="Q1450">
        <v>0.102760710880798</v>
      </c>
    </row>
    <row r="1451" spans="1:17" hidden="1" x14ac:dyDescent="0.3">
      <c r="A1451" t="s">
        <v>3071</v>
      </c>
      <c r="B1451" t="s">
        <v>3072</v>
      </c>
      <c r="C1451" t="s">
        <v>3135</v>
      </c>
      <c r="D1451" t="s">
        <v>141</v>
      </c>
      <c r="E1451">
        <v>1049.39863704</v>
      </c>
      <c r="F1451">
        <v>211.32</v>
      </c>
      <c r="G1451">
        <v>3.9982366906173001</v>
      </c>
      <c r="H1451">
        <v>-8.9312747536642902</v>
      </c>
      <c r="I1451">
        <v>12.6253969462058</v>
      </c>
      <c r="J1451">
        <v>-5.8694219578667299</v>
      </c>
      <c r="K1451">
        <v>228.31892581433601</v>
      </c>
      <c r="L1451">
        <v>197.02835955450701</v>
      </c>
      <c r="M1451">
        <v>28.993827971664299</v>
      </c>
      <c r="N1451">
        <v>0.35358468608914501</v>
      </c>
      <c r="O1451">
        <v>33.446905167518402</v>
      </c>
      <c r="P1451">
        <v>63.433874709976699</v>
      </c>
    </row>
    <row r="1452" spans="1:17" hidden="1" x14ac:dyDescent="0.3">
      <c r="A1452" t="s">
        <v>3073</v>
      </c>
      <c r="B1452" t="s">
        <v>3074</v>
      </c>
      <c r="C1452" t="s">
        <v>3135</v>
      </c>
      <c r="D1452" t="s">
        <v>412</v>
      </c>
      <c r="E1452">
        <v>1047.963229056</v>
      </c>
      <c r="F1452">
        <v>52.56</v>
      </c>
      <c r="G1452">
        <v>-57.842665960167302</v>
      </c>
      <c r="H1452">
        <v>-4.78367170983371</v>
      </c>
      <c r="I1452">
        <v>-27.628208332222599</v>
      </c>
      <c r="J1452">
        <v>-3.2108130757476498</v>
      </c>
      <c r="K1452">
        <v>56.4171324950279</v>
      </c>
      <c r="L1452">
        <v>64.906106715364103</v>
      </c>
      <c r="M1452">
        <v>44.723627853197002</v>
      </c>
      <c r="N1452">
        <v>0.256512022395113</v>
      </c>
      <c r="O1452">
        <v>61.719939117199303</v>
      </c>
      <c r="P1452">
        <v>4.8892436639393404</v>
      </c>
      <c r="Q1452">
        <v>-7.0550186280012001E-2</v>
      </c>
    </row>
    <row r="1453" spans="1:17" hidden="1" x14ac:dyDescent="0.3">
      <c r="A1453" t="s">
        <v>3075</v>
      </c>
      <c r="B1453" t="s">
        <v>3076</v>
      </c>
      <c r="C1453" t="s">
        <v>3135</v>
      </c>
      <c r="D1453" t="s">
        <v>1382</v>
      </c>
      <c r="E1453">
        <v>1047.8681999999999</v>
      </c>
      <c r="F1453">
        <v>110.36</v>
      </c>
      <c r="G1453">
        <v>114.495401346767</v>
      </c>
      <c r="H1453">
        <v>-3.9855891430238199</v>
      </c>
      <c r="I1453">
        <v>55.5963172477272</v>
      </c>
      <c r="J1453">
        <v>-8.1551951834889298</v>
      </c>
      <c r="K1453">
        <v>115.470401638732</v>
      </c>
      <c r="L1453">
        <v>96.837916192400101</v>
      </c>
      <c r="M1453">
        <v>38.735738153757197</v>
      </c>
      <c r="N1453">
        <v>1.7716307712392101</v>
      </c>
      <c r="O1453">
        <v>23.6861181587531</v>
      </c>
      <c r="P1453">
        <v>154.87297921478</v>
      </c>
      <c r="Q1453">
        <v>0.107510811230103</v>
      </c>
    </row>
    <row r="1454" spans="1:17" hidden="1" x14ac:dyDescent="0.3">
      <c r="A1454" t="s">
        <v>3077</v>
      </c>
      <c r="B1454" t="s">
        <v>3078</v>
      </c>
      <c r="C1454" t="s">
        <v>3135</v>
      </c>
      <c r="D1454" t="s">
        <v>454</v>
      </c>
      <c r="E1454">
        <v>1039.7432075029999</v>
      </c>
      <c r="F1454">
        <v>144.43</v>
      </c>
      <c r="G1454">
        <v>-25.8697038215935</v>
      </c>
      <c r="H1454">
        <v>-0.562059560013215</v>
      </c>
      <c r="I1454">
        <v>-28.646016950235001</v>
      </c>
      <c r="J1454">
        <v>-3.0493136457732199</v>
      </c>
      <c r="K1454">
        <v>152.802843640524</v>
      </c>
      <c r="L1454">
        <v>159.46390573108999</v>
      </c>
      <c r="M1454">
        <v>41.436716776060699</v>
      </c>
      <c r="N1454">
        <v>0.47023447587922002</v>
      </c>
      <c r="O1454">
        <v>50.280412656650199</v>
      </c>
      <c r="P1454">
        <v>13.769200472627</v>
      </c>
      <c r="Q1454">
        <v>4.9993129736436E-2</v>
      </c>
    </row>
    <row r="1455" spans="1:17" hidden="1" x14ac:dyDescent="0.3">
      <c r="A1455" t="s">
        <v>3079</v>
      </c>
      <c r="B1455" t="s">
        <v>3080</v>
      </c>
      <c r="C1455" t="s">
        <v>3135</v>
      </c>
      <c r="D1455" t="s">
        <v>445</v>
      </c>
      <c r="E1455">
        <v>1038.02904405</v>
      </c>
      <c r="F1455">
        <v>366.5</v>
      </c>
      <c r="G1455">
        <v>28.864649925550001</v>
      </c>
      <c r="H1455">
        <v>17.051483677951801</v>
      </c>
      <c r="I1455">
        <v>28.876349693214301</v>
      </c>
      <c r="J1455">
        <v>1.32103430439078</v>
      </c>
      <c r="K1455">
        <v>337.13842515045201</v>
      </c>
      <c r="L1455">
        <v>293.21409477244299</v>
      </c>
      <c r="M1455">
        <v>53.216506806683299</v>
      </c>
      <c r="N1455">
        <v>1.6263968136182401</v>
      </c>
      <c r="O1455">
        <v>11.5961800818553</v>
      </c>
      <c r="P1455">
        <v>93.761564895585494</v>
      </c>
      <c r="Q1455">
        <v>0.106755827069168</v>
      </c>
    </row>
    <row r="1456" spans="1:17" hidden="1" x14ac:dyDescent="0.3">
      <c r="A1456" t="s">
        <v>3081</v>
      </c>
      <c r="B1456" t="s">
        <v>3082</v>
      </c>
      <c r="C1456" t="s">
        <v>3135</v>
      </c>
      <c r="D1456" t="s">
        <v>445</v>
      </c>
      <c r="E1456">
        <v>1037.1341265999999</v>
      </c>
      <c r="F1456">
        <v>158.94999999999999</v>
      </c>
      <c r="G1456">
        <v>-15.6136476120016</v>
      </c>
      <c r="H1456">
        <v>-12.7617071626873</v>
      </c>
      <c r="I1456">
        <v>-31.970387891793401</v>
      </c>
      <c r="J1456">
        <v>2.0513828945396599</v>
      </c>
      <c r="K1456">
        <v>165.27041088148201</v>
      </c>
      <c r="L1456">
        <v>169.297968857315</v>
      </c>
      <c r="M1456">
        <v>8.1696902172608894</v>
      </c>
      <c r="N1456">
        <v>9.6419814675257107E-2</v>
      </c>
      <c r="O1456">
        <v>87.637621893677206</v>
      </c>
      <c r="P1456">
        <v>33.762517882689501</v>
      </c>
      <c r="Q1456">
        <v>6.1588339519220003E-3</v>
      </c>
    </row>
    <row r="1457" spans="1:17" hidden="1" x14ac:dyDescent="0.3">
      <c r="A1457" t="s">
        <v>3083</v>
      </c>
      <c r="B1457" t="s">
        <v>3084</v>
      </c>
      <c r="C1457" t="s">
        <v>3135</v>
      </c>
      <c r="D1457" t="s">
        <v>3085</v>
      </c>
      <c r="E1457">
        <v>1033.3931164999999</v>
      </c>
      <c r="F1457">
        <v>530.65</v>
      </c>
      <c r="G1457">
        <v>18.874321000381201</v>
      </c>
      <c r="H1457">
        <v>-14.038059488624899</v>
      </c>
      <c r="I1457">
        <v>2.26140259131031</v>
      </c>
      <c r="J1457">
        <v>-4.6854404575516302</v>
      </c>
      <c r="K1457">
        <v>649.05031062060903</v>
      </c>
      <c r="L1457">
        <v>590.30288017620899</v>
      </c>
      <c r="M1457">
        <v>12.640102798606399</v>
      </c>
      <c r="N1457">
        <v>0.80935251798561103</v>
      </c>
      <c r="O1457">
        <v>78.837275040045199</v>
      </c>
      <c r="P1457">
        <v>49.478873239436602</v>
      </c>
    </row>
    <row r="1458" spans="1:17" hidden="1" x14ac:dyDescent="0.3">
      <c r="A1458" t="s">
        <v>3086</v>
      </c>
      <c r="B1458" t="s">
        <v>3087</v>
      </c>
      <c r="C1458" t="s">
        <v>3135</v>
      </c>
      <c r="D1458" t="s">
        <v>258</v>
      </c>
      <c r="E1458">
        <v>1032.9653349600001</v>
      </c>
      <c r="F1458">
        <v>644.95000000000005</v>
      </c>
      <c r="G1458">
        <v>13.4778793700508</v>
      </c>
      <c r="H1458">
        <v>18.138578148633599</v>
      </c>
      <c r="I1458">
        <v>9.9933425910717997</v>
      </c>
      <c r="J1458">
        <v>-2.2797099129502101</v>
      </c>
      <c r="K1458">
        <v>615.66308437671796</v>
      </c>
      <c r="L1458">
        <v>564.10069611130996</v>
      </c>
      <c r="M1458">
        <v>45.071432508333999</v>
      </c>
      <c r="N1458">
        <v>0.88646866819636105</v>
      </c>
      <c r="O1458">
        <v>13.1870687650205</v>
      </c>
      <c r="P1458">
        <v>60.835411471321699</v>
      </c>
    </row>
    <row r="1459" spans="1:17" hidden="1" x14ac:dyDescent="0.3">
      <c r="A1459" t="s">
        <v>3088</v>
      </c>
      <c r="B1459" t="s">
        <v>3089</v>
      </c>
      <c r="C1459" t="s">
        <v>3135</v>
      </c>
      <c r="D1459" t="s">
        <v>220</v>
      </c>
      <c r="E1459">
        <v>1028.9811057750001</v>
      </c>
      <c r="F1459">
        <v>557.54999999999995</v>
      </c>
      <c r="G1459">
        <v>131.276910615649</v>
      </c>
      <c r="H1459">
        <v>7.4448245338273997</v>
      </c>
      <c r="I1459">
        <v>64.367347236226493</v>
      </c>
      <c r="J1459">
        <v>4.1302277197243198</v>
      </c>
      <c r="K1459">
        <v>526.34643402555002</v>
      </c>
      <c r="L1459">
        <v>418.63014836237602</v>
      </c>
      <c r="M1459">
        <v>54.372903056886699</v>
      </c>
      <c r="N1459">
        <v>0.32306137378970201</v>
      </c>
      <c r="O1459">
        <v>8.5552865213882097</v>
      </c>
      <c r="P1459">
        <v>172.77397260273901</v>
      </c>
      <c r="Q1459">
        <v>0.130197103304206</v>
      </c>
    </row>
    <row r="1460" spans="1:17" hidden="1" x14ac:dyDescent="0.3">
      <c r="A1460" t="s">
        <v>3090</v>
      </c>
      <c r="B1460" t="s">
        <v>3091</v>
      </c>
      <c r="C1460" t="s">
        <v>3135</v>
      </c>
      <c r="D1460" t="s">
        <v>21</v>
      </c>
      <c r="E1460">
        <v>1027.4385600000001</v>
      </c>
      <c r="F1460">
        <v>552.6</v>
      </c>
      <c r="G1460">
        <v>37.442480625572799</v>
      </c>
      <c r="H1460">
        <v>-4.1220938897685402</v>
      </c>
      <c r="I1460">
        <v>11.2409140516571</v>
      </c>
      <c r="J1460">
        <v>-2.47582324180516</v>
      </c>
      <c r="K1460">
        <v>553.39314735686696</v>
      </c>
      <c r="L1460">
        <v>492.07291546564699</v>
      </c>
      <c r="M1460">
        <v>37.937942176812399</v>
      </c>
      <c r="N1460">
        <v>1.1696552743964801</v>
      </c>
      <c r="O1460">
        <v>25.0271444082518</v>
      </c>
      <c r="P1460">
        <v>79.415584415584405</v>
      </c>
    </row>
    <row r="1461" spans="1:17" hidden="1" x14ac:dyDescent="0.3">
      <c r="A1461" t="s">
        <v>3092</v>
      </c>
      <c r="B1461" t="s">
        <v>3093</v>
      </c>
      <c r="C1461" t="s">
        <v>3135</v>
      </c>
      <c r="D1461" t="s">
        <v>545</v>
      </c>
      <c r="E1461">
        <v>1024.3891000000001</v>
      </c>
      <c r="F1461">
        <v>1274.75</v>
      </c>
      <c r="G1461">
        <v>51.346373346503299</v>
      </c>
      <c r="H1461">
        <v>3.8436499929776899</v>
      </c>
      <c r="I1461">
        <v>-7.2427150845047397</v>
      </c>
      <c r="J1461">
        <v>4.5196021872363198E-2</v>
      </c>
      <c r="K1461">
        <v>1270.78682200752</v>
      </c>
      <c r="L1461">
        <v>1191.4875310325001</v>
      </c>
      <c r="M1461">
        <v>40.8914335002275</v>
      </c>
      <c r="N1461">
        <v>1.4033015859265501</v>
      </c>
      <c r="O1461">
        <v>27.068052559325299</v>
      </c>
      <c r="P1461">
        <v>79.1637385804638</v>
      </c>
      <c r="Q1461">
        <v>0.13246052692516</v>
      </c>
    </row>
    <row r="1462" spans="1:17" hidden="1" x14ac:dyDescent="0.3">
      <c r="A1462" t="s">
        <v>3094</v>
      </c>
      <c r="B1462" t="s">
        <v>3095</v>
      </c>
      <c r="C1462" t="s">
        <v>3135</v>
      </c>
      <c r="D1462" t="s">
        <v>117</v>
      </c>
      <c r="E1462">
        <v>1024.0911252000001</v>
      </c>
      <c r="F1462">
        <v>117.71</v>
      </c>
      <c r="G1462">
        <v>-50.713143499205501</v>
      </c>
      <c r="H1462">
        <v>-10.814752254307599</v>
      </c>
      <c r="I1462">
        <v>-31.827791257910999</v>
      </c>
      <c r="J1462">
        <v>-3.1817775178745702</v>
      </c>
      <c r="K1462">
        <v>133.700861671669</v>
      </c>
      <c r="L1462">
        <v>141.141568477254</v>
      </c>
      <c r="M1462">
        <v>19.977422884113601</v>
      </c>
      <c r="N1462">
        <v>0.51847526096325902</v>
      </c>
      <c r="O1462">
        <v>65.066689321213104</v>
      </c>
      <c r="P1462">
        <v>2.0813459370392802</v>
      </c>
      <c r="Q1462">
        <v>2.8772109951324999E-2</v>
      </c>
    </row>
    <row r="1463" spans="1:17" hidden="1" x14ac:dyDescent="0.3">
      <c r="A1463" t="s">
        <v>3096</v>
      </c>
      <c r="B1463" t="s">
        <v>3097</v>
      </c>
      <c r="C1463" t="s">
        <v>3135</v>
      </c>
      <c r="E1463">
        <v>1023.1175175</v>
      </c>
      <c r="F1463">
        <v>184.55</v>
      </c>
      <c r="G1463">
        <v>494.20382578761303</v>
      </c>
      <c r="H1463">
        <v>4.66274446496557</v>
      </c>
      <c r="I1463">
        <v>2.53762378157254</v>
      </c>
      <c r="J1463">
        <v>16.785639319376301</v>
      </c>
      <c r="K1463">
        <v>192.834097555581</v>
      </c>
      <c r="L1463">
        <v>178.81746938079601</v>
      </c>
      <c r="M1463">
        <v>62.341676313346802</v>
      </c>
      <c r="N1463">
        <v>0.43338383497617</v>
      </c>
      <c r="O1463">
        <v>122.37875914386299</v>
      </c>
      <c r="P1463">
        <v>525.89631782945696</v>
      </c>
      <c r="Q1463">
        <v>0.176228476191022</v>
      </c>
    </row>
    <row r="1464" spans="1:17" hidden="1" x14ac:dyDescent="0.3">
      <c r="A1464" t="s">
        <v>3098</v>
      </c>
      <c r="B1464" t="s">
        <v>3099</v>
      </c>
      <c r="C1464" t="s">
        <v>3135</v>
      </c>
      <c r="D1464" t="s">
        <v>465</v>
      </c>
      <c r="E1464">
        <v>1022.32772784</v>
      </c>
      <c r="F1464">
        <v>731.7</v>
      </c>
      <c r="G1464">
        <v>-24.084327295782199</v>
      </c>
      <c r="H1464">
        <v>-4.5846217064868302</v>
      </c>
      <c r="I1464">
        <v>-13.752087432057399</v>
      </c>
      <c r="J1464">
        <v>-4.8981078223928902</v>
      </c>
      <c r="K1464">
        <v>749.34060926588404</v>
      </c>
      <c r="M1464">
        <v>49.956725307547003</v>
      </c>
      <c r="N1464">
        <v>0.58437623797268701</v>
      </c>
      <c r="O1464">
        <v>39.667896678966798</v>
      </c>
      <c r="P1464">
        <v>16.522016084083099</v>
      </c>
    </row>
    <row r="1465" spans="1:17" hidden="1" x14ac:dyDescent="0.3">
      <c r="A1465" t="s">
        <v>3100</v>
      </c>
      <c r="B1465" t="s">
        <v>3101</v>
      </c>
      <c r="C1465" t="s">
        <v>3135</v>
      </c>
      <c r="D1465" t="s">
        <v>275</v>
      </c>
      <c r="E1465">
        <v>1020.768</v>
      </c>
      <c r="F1465">
        <v>1822.8</v>
      </c>
      <c r="G1465">
        <v>15.4831774085681</v>
      </c>
      <c r="H1465">
        <v>14.302355238416901</v>
      </c>
      <c r="I1465">
        <v>22.748195479939699</v>
      </c>
      <c r="J1465">
        <v>0.787374451324658</v>
      </c>
      <c r="K1465">
        <v>1730.94206624294</v>
      </c>
      <c r="L1465">
        <v>1576.43355361303</v>
      </c>
      <c r="M1465">
        <v>50.684769429232503</v>
      </c>
      <c r="N1465">
        <v>0.72177354980668695</v>
      </c>
      <c r="O1465">
        <v>7.7463243361860901</v>
      </c>
      <c r="P1465">
        <v>44.414514340041201</v>
      </c>
      <c r="Q1465">
        <v>6.5440165601794997E-2</v>
      </c>
    </row>
    <row r="1466" spans="1:17" hidden="1" x14ac:dyDescent="0.3">
      <c r="A1466" t="s">
        <v>3102</v>
      </c>
      <c r="B1466" t="s">
        <v>3103</v>
      </c>
      <c r="C1466" t="s">
        <v>3135</v>
      </c>
      <c r="D1466" t="s">
        <v>3104</v>
      </c>
      <c r="E1466">
        <v>1019.8671000000001</v>
      </c>
      <c r="F1466">
        <v>516.65</v>
      </c>
      <c r="G1466">
        <v>224.73394266493401</v>
      </c>
      <c r="H1466">
        <v>25.264680977961302</v>
      </c>
      <c r="I1466">
        <v>61.578508244307102</v>
      </c>
      <c r="J1466">
        <v>-7.44313817844687</v>
      </c>
      <c r="K1466">
        <v>483.94034600976897</v>
      </c>
      <c r="M1466">
        <v>52.972371889429297</v>
      </c>
      <c r="N1466">
        <v>0.85498841868564701</v>
      </c>
      <c r="O1466">
        <v>29.662247169263502</v>
      </c>
      <c r="P1466">
        <v>269.03571428571399</v>
      </c>
    </row>
    <row r="1467" spans="1:17" hidden="1" x14ac:dyDescent="0.3">
      <c r="A1467" t="s">
        <v>3105</v>
      </c>
      <c r="B1467" t="s">
        <v>3106</v>
      </c>
      <c r="C1467" t="s">
        <v>3135</v>
      </c>
      <c r="D1467" t="s">
        <v>611</v>
      </c>
      <c r="E1467">
        <v>1015.439845</v>
      </c>
      <c r="F1467">
        <v>417.55</v>
      </c>
      <c r="G1467">
        <v>-31.658059491119602</v>
      </c>
      <c r="H1467">
        <v>-9.56802873569357</v>
      </c>
      <c r="I1467">
        <v>-2.3708346423809799</v>
      </c>
      <c r="J1467">
        <v>-6.5121988398025703</v>
      </c>
      <c r="K1467">
        <v>461.26637911209502</v>
      </c>
      <c r="L1467">
        <v>446.79612122543</v>
      </c>
      <c r="M1467">
        <v>34.231335562520997</v>
      </c>
      <c r="N1467">
        <v>0.227348313975995</v>
      </c>
      <c r="O1467">
        <v>39.9592863130163</v>
      </c>
      <c r="P1467">
        <v>21.204644412191499</v>
      </c>
    </row>
    <row r="1468" spans="1:17" hidden="1" x14ac:dyDescent="0.3">
      <c r="A1468" t="s">
        <v>3107</v>
      </c>
      <c r="B1468" t="s">
        <v>3108</v>
      </c>
      <c r="C1468" t="s">
        <v>3135</v>
      </c>
      <c r="D1468" t="s">
        <v>1334</v>
      </c>
      <c r="E1468">
        <v>1010.977992</v>
      </c>
      <c r="F1468">
        <v>998</v>
      </c>
      <c r="G1468">
        <v>119.38726391945301</v>
      </c>
      <c r="H1468">
        <v>35.744389552142401</v>
      </c>
      <c r="I1468">
        <v>92.373046451640803</v>
      </c>
      <c r="J1468">
        <v>2.0555641123582098</v>
      </c>
      <c r="K1468">
        <v>778.77167744362305</v>
      </c>
      <c r="L1468">
        <v>556.25492595744299</v>
      </c>
      <c r="M1468">
        <v>93.494721140524206</v>
      </c>
      <c r="N1468">
        <v>0.15207373271889399</v>
      </c>
      <c r="O1468">
        <v>0.18537074148297</v>
      </c>
      <c r="P1468">
        <v>172.67759562841499</v>
      </c>
    </row>
    <row r="1469" spans="1:17" hidden="1" x14ac:dyDescent="0.3">
      <c r="A1469" t="s">
        <v>3109</v>
      </c>
      <c r="B1469" t="s">
        <v>3110</v>
      </c>
      <c r="C1469" t="s">
        <v>3135</v>
      </c>
      <c r="D1469" t="s">
        <v>285</v>
      </c>
      <c r="E1469">
        <v>1004.14140344699</v>
      </c>
      <c r="F1469">
        <v>19.11</v>
      </c>
      <c r="G1469">
        <v>78.755228598662299</v>
      </c>
      <c r="H1469">
        <v>-5.2301430841059897</v>
      </c>
      <c r="I1469">
        <v>-23.355474715082501</v>
      </c>
      <c r="J1469">
        <v>-5.4098923341774201</v>
      </c>
      <c r="K1469">
        <v>20.625702670330799</v>
      </c>
      <c r="L1469">
        <v>19.943940273646898</v>
      </c>
      <c r="M1469">
        <v>34.037775875476797</v>
      </c>
      <c r="N1469">
        <v>0.73626866306707295</v>
      </c>
      <c r="O1469">
        <v>117.948717948717</v>
      </c>
      <c r="P1469">
        <v>117.15909090909</v>
      </c>
      <c r="Q1469">
        <v>9.4527712106898004E-2</v>
      </c>
    </row>
    <row r="1470" spans="1:17" hidden="1" x14ac:dyDescent="0.3">
      <c r="A1470" t="s">
        <v>3111</v>
      </c>
      <c r="B1470" t="s">
        <v>3112</v>
      </c>
      <c r="C1470" t="s">
        <v>3135</v>
      </c>
      <c r="D1470" t="s">
        <v>454</v>
      </c>
      <c r="E1470">
        <v>1002.525067728</v>
      </c>
      <c r="F1470">
        <v>119.76</v>
      </c>
      <c r="G1470">
        <v>-58.391980457524603</v>
      </c>
      <c r="H1470">
        <v>-13.8266180490905</v>
      </c>
      <c r="I1470">
        <v>-38.421116347252799</v>
      </c>
      <c r="J1470">
        <v>-10.374352028335901</v>
      </c>
      <c r="K1470">
        <v>135.40384384740801</v>
      </c>
      <c r="L1470">
        <v>150.84253270457</v>
      </c>
      <c r="M1470">
        <v>30.998736073654001</v>
      </c>
      <c r="N1470">
        <v>0.49801602898783298</v>
      </c>
      <c r="O1470">
        <v>87.1659986639946</v>
      </c>
      <c r="P1470">
        <v>5.8885941644562401</v>
      </c>
      <c r="Q1470">
        <v>2.0028300766840999E-2</v>
      </c>
    </row>
    <row r="1471" spans="1:17" hidden="1" x14ac:dyDescent="0.3">
      <c r="A1471" t="s">
        <v>3113</v>
      </c>
      <c r="B1471" t="s">
        <v>3114</v>
      </c>
      <c r="C1471" t="s">
        <v>3135</v>
      </c>
      <c r="D1471" t="s">
        <v>51</v>
      </c>
      <c r="E1471">
        <v>1002.20991597999</v>
      </c>
      <c r="F1471">
        <v>780.1</v>
      </c>
      <c r="G1471">
        <v>36.097489962375199</v>
      </c>
      <c r="H1471">
        <v>-5.1094504594719696</v>
      </c>
      <c r="I1471">
        <v>14.4350457550194</v>
      </c>
      <c r="J1471">
        <v>-0.89421543627210998</v>
      </c>
      <c r="K1471">
        <v>811.23970771903896</v>
      </c>
      <c r="L1471">
        <v>731.46721575013601</v>
      </c>
      <c r="M1471">
        <v>36.816523867334602</v>
      </c>
      <c r="N1471">
        <v>0.46206584361581299</v>
      </c>
      <c r="O1471">
        <v>21.785668504037901</v>
      </c>
      <c r="P1471">
        <v>69.200737447131502</v>
      </c>
      <c r="Q1471">
        <v>8.1104343394691997E-2</v>
      </c>
    </row>
    <row r="1472" spans="1:17" hidden="1" x14ac:dyDescent="0.3">
      <c r="A1472" t="s">
        <v>3115</v>
      </c>
      <c r="B1472" t="s">
        <v>3116</v>
      </c>
      <c r="C1472" t="s">
        <v>3135</v>
      </c>
      <c r="D1472" t="s">
        <v>545</v>
      </c>
      <c r="E1472">
        <v>1000</v>
      </c>
      <c r="F1472">
        <v>1000</v>
      </c>
      <c r="G1472">
        <v>340.34281956459603</v>
      </c>
      <c r="H1472">
        <v>46.3432025262371</v>
      </c>
      <c r="I1472">
        <v>174.68647029828401</v>
      </c>
      <c r="J1472">
        <v>7.8507224248226999</v>
      </c>
      <c r="K1472">
        <v>693.709339299612</v>
      </c>
      <c r="L1472">
        <v>436.75854621947002</v>
      </c>
      <c r="M1472">
        <v>98.521606737155807</v>
      </c>
      <c r="N1472">
        <v>0.29775902641931201</v>
      </c>
      <c r="O1472">
        <v>0.55000000000000604</v>
      </c>
      <c r="P1472">
        <v>387.32943469785499</v>
      </c>
      <c r="Q1472">
        <v>0.16874047193583999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Price_Filter_23_10_2024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2024-10-24T12:00:12Z</dcterms:created>
  <dcterms:modified xsi:type="dcterms:W3CDTF">2024-11-22T12:50:40Z</dcterms:modified>
</cp:coreProperties>
</file>